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SEPT\FINAL\"/>
    </mc:Choice>
  </mc:AlternateContent>
  <xr:revisionPtr revIDLastSave="0" documentId="8_{81F4594E-B93C-4615-B7E8-6DC6F02312B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le of Content" sheetId="3" r:id="rId1"/>
    <sheet name="Tab 1 August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 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Product'!$A$1:$I$238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rgion&amp;prdt'!$A$3:$I$219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ISIC'!$A$4:$F$12</definedName>
    <definedName name="_xlnm._FilterDatabase" localSheetId="8" hidden="1" xml:space="preserve">      'Tab8 Trade balnce by prtnr'!$A$3:$D$170</definedName>
    <definedName name="_xlnm._FilterDatabase" localSheetId="9" hidden="1">'Tab9 Trade Balnce by prdct'!$A$2:$D$252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53" l="1"/>
  <c r="B24" i="29"/>
  <c r="I24" i="29"/>
  <c r="I23" i="29"/>
  <c r="I22" i="29"/>
  <c r="G23" i="29"/>
  <c r="G22" i="29"/>
  <c r="C23" i="29"/>
  <c r="C24" i="29" s="1"/>
  <c r="C22" i="29"/>
  <c r="H24" i="29"/>
  <c r="F24" i="29"/>
  <c r="E24" i="29"/>
  <c r="D24" i="29"/>
  <c r="G24" i="29"/>
  <c r="B9" i="44"/>
  <c r="D9" i="44"/>
  <c r="C9" i="44"/>
  <c r="G4" i="27"/>
  <c r="C4" i="27"/>
  <c r="F10" i="27"/>
  <c r="G10" i="27" s="1"/>
  <c r="D10" i="27"/>
  <c r="B10" i="27"/>
  <c r="I8" i="27"/>
  <c r="H8" i="27"/>
  <c r="I7" i="27"/>
  <c r="I6" i="27"/>
  <c r="H6" i="27"/>
  <c r="I5" i="27"/>
  <c r="H5" i="27"/>
  <c r="I4" i="27"/>
  <c r="H4" i="27"/>
  <c r="G10" i="26"/>
  <c r="F10" i="26"/>
  <c r="G7" i="26" s="1"/>
  <c r="G5" i="26"/>
  <c r="G6" i="26"/>
  <c r="G8" i="26"/>
  <c r="G9" i="26"/>
  <c r="G4" i="26"/>
  <c r="E5" i="26"/>
  <c r="E6" i="26"/>
  <c r="E7" i="26"/>
  <c r="E8" i="26"/>
  <c r="E9" i="26"/>
  <c r="E4" i="26"/>
  <c r="E10" i="26" s="1"/>
  <c r="C8" i="26"/>
  <c r="C9" i="26"/>
  <c r="C5" i="26"/>
  <c r="C6" i="26"/>
  <c r="C7" i="26"/>
  <c r="C4" i="26"/>
  <c r="D10" i="26"/>
  <c r="B10" i="26"/>
  <c r="I6" i="26"/>
  <c r="H6" i="26"/>
  <c r="I5" i="26"/>
  <c r="H5" i="26"/>
  <c r="I4" i="26"/>
  <c r="H4" i="26"/>
  <c r="C10" i="27" l="1"/>
  <c r="I10" i="27"/>
  <c r="E10" i="27"/>
  <c r="H10" i="27"/>
  <c r="H10" i="26"/>
  <c r="C10" i="26"/>
  <c r="I10" i="26"/>
  <c r="C220" i="46"/>
  <c r="D220" i="46"/>
  <c r="E220" i="46"/>
  <c r="F220" i="46"/>
  <c r="G220" i="46"/>
  <c r="H220" i="46"/>
  <c r="I220" i="46"/>
  <c r="J220" i="46"/>
  <c r="B220" i="46"/>
  <c r="C249" i="45"/>
  <c r="D249" i="45"/>
  <c r="E249" i="45"/>
  <c r="F249" i="45"/>
  <c r="G249" i="45"/>
  <c r="H249" i="45"/>
  <c r="I249" i="45"/>
  <c r="J249" i="45"/>
  <c r="B249" i="45"/>
  <c r="G4" i="25"/>
  <c r="G5" i="25"/>
  <c r="G6" i="25"/>
  <c r="G7" i="25"/>
  <c r="G8" i="25"/>
  <c r="G9" i="25"/>
  <c r="G10" i="25"/>
  <c r="G11" i="25"/>
  <c r="G12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C4" i="25"/>
  <c r="I13" i="25"/>
  <c r="H13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5" i="24"/>
  <c r="G6" i="24"/>
  <c r="G7" i="24"/>
  <c r="G8" i="24"/>
  <c r="G9" i="24"/>
  <c r="G10" i="24"/>
  <c r="G11" i="24"/>
  <c r="G12" i="24"/>
  <c r="G4" i="24"/>
  <c r="E5" i="24"/>
  <c r="E6" i="24"/>
  <c r="E7" i="24"/>
  <c r="E8" i="24"/>
  <c r="E9" i="24"/>
  <c r="E10" i="24"/>
  <c r="E11" i="24"/>
  <c r="E12" i="24"/>
  <c r="E4" i="24"/>
  <c r="C5" i="24"/>
  <c r="C6" i="24"/>
  <c r="C7" i="24"/>
  <c r="C8" i="24"/>
  <c r="C9" i="24"/>
  <c r="C10" i="24"/>
  <c r="C11" i="24"/>
  <c r="C12" i="24"/>
  <c r="C4" i="24"/>
  <c r="I13" i="24"/>
  <c r="H13" i="24"/>
  <c r="I12" i="24"/>
  <c r="H12" i="24"/>
  <c r="I11" i="24"/>
  <c r="H11" i="24"/>
  <c r="I10" i="24"/>
  <c r="H10" i="24"/>
  <c r="I9" i="24"/>
  <c r="H9" i="24"/>
  <c r="I8" i="24"/>
  <c r="H8" i="24"/>
  <c r="I7" i="24"/>
  <c r="H7" i="24"/>
  <c r="I6" i="24"/>
  <c r="H6" i="24"/>
  <c r="I5" i="24"/>
  <c r="H5" i="24"/>
  <c r="I4" i="24"/>
  <c r="H4" i="24"/>
  <c r="K3" i="49"/>
  <c r="I184" i="12"/>
  <c r="B17" i="53"/>
  <c r="E4" i="14"/>
  <c r="F268" i="14"/>
  <c r="D268" i="14"/>
  <c r="E263" i="14" s="1"/>
  <c r="B268" i="14"/>
  <c r="I268" i="14" s="1"/>
  <c r="G265" i="14"/>
  <c r="G264" i="14"/>
  <c r="I263" i="14"/>
  <c r="G263" i="14"/>
  <c r="H262" i="14"/>
  <c r="G262" i="14"/>
  <c r="G261" i="14"/>
  <c r="E261" i="14"/>
  <c r="G260" i="14"/>
  <c r="I259" i="14"/>
  <c r="H259" i="14"/>
  <c r="G259" i="14"/>
  <c r="E259" i="14"/>
  <c r="H258" i="14"/>
  <c r="G258" i="14"/>
  <c r="I257" i="14"/>
  <c r="H257" i="14"/>
  <c r="G257" i="14"/>
  <c r="G256" i="14"/>
  <c r="I255" i="14"/>
  <c r="H255" i="14"/>
  <c r="G255" i="14"/>
  <c r="I254" i="14"/>
  <c r="G254" i="14"/>
  <c r="I253" i="14"/>
  <c r="H253" i="14"/>
  <c r="G253" i="14"/>
  <c r="G252" i="14"/>
  <c r="H251" i="14"/>
  <c r="G251" i="14"/>
  <c r="I250" i="14"/>
  <c r="H250" i="14"/>
  <c r="G250" i="14"/>
  <c r="E250" i="14"/>
  <c r="I249" i="14"/>
  <c r="H249" i="14"/>
  <c r="G249" i="14"/>
  <c r="I248" i="14"/>
  <c r="G248" i="14"/>
  <c r="H247" i="14"/>
  <c r="G247" i="14"/>
  <c r="H246" i="14"/>
  <c r="G246" i="14"/>
  <c r="I245" i="14"/>
  <c r="H245" i="14"/>
  <c r="G245" i="14"/>
  <c r="G244" i="14"/>
  <c r="I243" i="14"/>
  <c r="H243" i="14"/>
  <c r="G243" i="14"/>
  <c r="I242" i="14"/>
  <c r="H242" i="14"/>
  <c r="G242" i="14"/>
  <c r="G241" i="14"/>
  <c r="I240" i="14"/>
  <c r="H240" i="14"/>
  <c r="G240" i="14"/>
  <c r="I239" i="14"/>
  <c r="H239" i="14"/>
  <c r="G239" i="14"/>
  <c r="E239" i="14"/>
  <c r="G238" i="14"/>
  <c r="I237" i="14"/>
  <c r="H237" i="14"/>
  <c r="G237" i="14"/>
  <c r="E237" i="14"/>
  <c r="I236" i="14"/>
  <c r="H236" i="14"/>
  <c r="G236" i="14"/>
  <c r="I235" i="14"/>
  <c r="H235" i="14"/>
  <c r="G235" i="14"/>
  <c r="E235" i="14"/>
  <c r="I234" i="14"/>
  <c r="H234" i="14"/>
  <c r="G234" i="14"/>
  <c r="I233" i="14"/>
  <c r="H233" i="14"/>
  <c r="G233" i="14"/>
  <c r="I232" i="14"/>
  <c r="H232" i="14"/>
  <c r="G232" i="14"/>
  <c r="C232" i="14"/>
  <c r="I231" i="14"/>
  <c r="H231" i="14"/>
  <c r="G231" i="14"/>
  <c r="I230" i="14"/>
  <c r="H230" i="14"/>
  <c r="G230" i="14"/>
  <c r="I229" i="14"/>
  <c r="H229" i="14"/>
  <c r="G229" i="14"/>
  <c r="E229" i="14"/>
  <c r="I228" i="14"/>
  <c r="H228" i="14"/>
  <c r="G228" i="14"/>
  <c r="I227" i="14"/>
  <c r="H227" i="14"/>
  <c r="G227" i="14"/>
  <c r="E227" i="14"/>
  <c r="I226" i="14"/>
  <c r="H226" i="14"/>
  <c r="G226" i="14"/>
  <c r="I225" i="14"/>
  <c r="H225" i="14"/>
  <c r="G225" i="14"/>
  <c r="I224" i="14"/>
  <c r="H224" i="14"/>
  <c r="G224" i="14"/>
  <c r="C224" i="14"/>
  <c r="I223" i="14"/>
  <c r="H223" i="14"/>
  <c r="G223" i="14"/>
  <c r="I222" i="14"/>
  <c r="H222" i="14"/>
  <c r="G222" i="14"/>
  <c r="I221" i="14"/>
  <c r="G221" i="14"/>
  <c r="I220" i="14"/>
  <c r="H220" i="14"/>
  <c r="G220" i="14"/>
  <c r="H219" i="14"/>
  <c r="G219" i="14"/>
  <c r="E219" i="14"/>
  <c r="G218" i="14"/>
  <c r="H217" i="14"/>
  <c r="G217" i="14"/>
  <c r="I216" i="14"/>
  <c r="H216" i="14"/>
  <c r="G216" i="14"/>
  <c r="I215" i="14"/>
  <c r="H215" i="14"/>
  <c r="G215" i="14"/>
  <c r="C215" i="14"/>
  <c r="I214" i="14"/>
  <c r="H214" i="14"/>
  <c r="G214" i="14"/>
  <c r="I213" i="14"/>
  <c r="H213" i="14"/>
  <c r="G213" i="14"/>
  <c r="I212" i="14"/>
  <c r="H212" i="14"/>
  <c r="G212" i="14"/>
  <c r="E212" i="14"/>
  <c r="I211" i="14"/>
  <c r="H211" i="14"/>
  <c r="G211" i="14"/>
  <c r="E211" i="14"/>
  <c r="I210" i="14"/>
  <c r="H210" i="14"/>
  <c r="G210" i="14"/>
  <c r="E210" i="14"/>
  <c r="I209" i="14"/>
  <c r="H209" i="14"/>
  <c r="G209" i="14"/>
  <c r="I208" i="14"/>
  <c r="H208" i="14"/>
  <c r="G208" i="14"/>
  <c r="E208" i="14"/>
  <c r="I207" i="14"/>
  <c r="H207" i="14"/>
  <c r="G207" i="14"/>
  <c r="C207" i="14"/>
  <c r="I206" i="14"/>
  <c r="H206" i="14"/>
  <c r="G206" i="14"/>
  <c r="I205" i="14"/>
  <c r="H205" i="14"/>
  <c r="G205" i="14"/>
  <c r="I204" i="14"/>
  <c r="H204" i="14"/>
  <c r="G204" i="14"/>
  <c r="E204" i="14"/>
  <c r="I203" i="14"/>
  <c r="G203" i="14"/>
  <c r="E203" i="14"/>
  <c r="I202" i="14"/>
  <c r="G202" i="14"/>
  <c r="E202" i="14"/>
  <c r="I201" i="14"/>
  <c r="H201" i="14"/>
  <c r="G201" i="14"/>
  <c r="E201" i="14"/>
  <c r="I200" i="14"/>
  <c r="G200" i="14"/>
  <c r="C200" i="14"/>
  <c r="I199" i="14"/>
  <c r="H199" i="14"/>
  <c r="G199" i="14"/>
  <c r="I198" i="14"/>
  <c r="H198" i="14"/>
  <c r="G198" i="14"/>
  <c r="I197" i="14"/>
  <c r="H197" i="14"/>
  <c r="G197" i="14"/>
  <c r="E197" i="14"/>
  <c r="G196" i="14"/>
  <c r="I195" i="14"/>
  <c r="H195" i="14"/>
  <c r="G195" i="14"/>
  <c r="E195" i="14"/>
  <c r="I194" i="14"/>
  <c r="H194" i="14"/>
  <c r="G194" i="14"/>
  <c r="E194" i="14"/>
  <c r="G193" i="14"/>
  <c r="E193" i="14"/>
  <c r="I192" i="14"/>
  <c r="H192" i="14"/>
  <c r="G192" i="14"/>
  <c r="E192" i="14"/>
  <c r="G191" i="14"/>
  <c r="E191" i="14"/>
  <c r="G190" i="14"/>
  <c r="G189" i="14"/>
  <c r="I188" i="14"/>
  <c r="H188" i="14"/>
  <c r="G188" i="14"/>
  <c r="I187" i="14"/>
  <c r="H187" i="14"/>
  <c r="G187" i="14"/>
  <c r="E187" i="14"/>
  <c r="I186" i="14"/>
  <c r="H186" i="14"/>
  <c r="G186" i="14"/>
  <c r="E186" i="14"/>
  <c r="G185" i="14"/>
  <c r="E185" i="14"/>
  <c r="I184" i="14"/>
  <c r="H184" i="14"/>
  <c r="G184" i="14"/>
  <c r="E184" i="14"/>
  <c r="I183" i="14"/>
  <c r="H183" i="14"/>
  <c r="G183" i="14"/>
  <c r="E183" i="14"/>
  <c r="I182" i="14"/>
  <c r="H182" i="14"/>
  <c r="G182" i="14"/>
  <c r="I181" i="14"/>
  <c r="H181" i="14"/>
  <c r="G181" i="14"/>
  <c r="E181" i="14"/>
  <c r="I180" i="14"/>
  <c r="H180" i="14"/>
  <c r="G180" i="14"/>
  <c r="C180" i="14"/>
  <c r="I179" i="14"/>
  <c r="H179" i="14"/>
  <c r="G179" i="14"/>
  <c r="I178" i="14"/>
  <c r="H178" i="14"/>
  <c r="G178" i="14"/>
  <c r="I177" i="14"/>
  <c r="H177" i="14"/>
  <c r="G177" i="14"/>
  <c r="E177" i="14"/>
  <c r="I176" i="14"/>
  <c r="H176" i="14"/>
  <c r="G176" i="14"/>
  <c r="E176" i="14"/>
  <c r="H175" i="14"/>
  <c r="G175" i="14"/>
  <c r="C175" i="14"/>
  <c r="I174" i="14"/>
  <c r="H174" i="14"/>
  <c r="G174" i="14"/>
  <c r="I173" i="14"/>
  <c r="H173" i="14"/>
  <c r="G173" i="14"/>
  <c r="G172" i="14"/>
  <c r="I171" i="14"/>
  <c r="H171" i="14"/>
  <c r="G171" i="14"/>
  <c r="I170" i="14"/>
  <c r="H170" i="14"/>
  <c r="G170" i="14"/>
  <c r="E170" i="14"/>
  <c r="I169" i="14"/>
  <c r="H169" i="14"/>
  <c r="G169" i="14"/>
  <c r="E169" i="14"/>
  <c r="G168" i="14"/>
  <c r="E168" i="14"/>
  <c r="I167" i="14"/>
  <c r="H167" i="14"/>
  <c r="G167" i="14"/>
  <c r="E167" i="14"/>
  <c r="I166" i="14"/>
  <c r="H166" i="14"/>
  <c r="G166" i="14"/>
  <c r="E166" i="14"/>
  <c r="H165" i="14"/>
  <c r="G165" i="14"/>
  <c r="I164" i="14"/>
  <c r="H164" i="14"/>
  <c r="G164" i="14"/>
  <c r="G163" i="14"/>
  <c r="I162" i="14"/>
  <c r="H162" i="14"/>
  <c r="G162" i="14"/>
  <c r="E162" i="14"/>
  <c r="I161" i="14"/>
  <c r="H161" i="14"/>
  <c r="G161" i="14"/>
  <c r="E161" i="14"/>
  <c r="I160" i="14"/>
  <c r="G160" i="14"/>
  <c r="E160" i="14"/>
  <c r="I159" i="14"/>
  <c r="H159" i="14"/>
  <c r="G159" i="14"/>
  <c r="C159" i="14"/>
  <c r="I158" i="14"/>
  <c r="H158" i="14"/>
  <c r="G158" i="14"/>
  <c r="I157" i="14"/>
  <c r="G157" i="14"/>
  <c r="E157" i="14"/>
  <c r="I156" i="14"/>
  <c r="H156" i="14"/>
  <c r="G156" i="14"/>
  <c r="E156" i="14"/>
  <c r="H155" i="14"/>
  <c r="G155" i="14"/>
  <c r="E155" i="14"/>
  <c r="I154" i="14"/>
  <c r="H154" i="14"/>
  <c r="G154" i="14"/>
  <c r="E154" i="14"/>
  <c r="G153" i="14"/>
  <c r="E153" i="14"/>
  <c r="G152" i="14"/>
  <c r="I151" i="14"/>
  <c r="H151" i="14"/>
  <c r="G151" i="14"/>
  <c r="E151" i="14"/>
  <c r="I150" i="14"/>
  <c r="H150" i="14"/>
  <c r="G150" i="14"/>
  <c r="E150" i="14"/>
  <c r="I149" i="14"/>
  <c r="H149" i="14"/>
  <c r="G149" i="14"/>
  <c r="E149" i="14"/>
  <c r="I148" i="14"/>
  <c r="H148" i="14"/>
  <c r="G148" i="14"/>
  <c r="E148" i="14"/>
  <c r="G147" i="14"/>
  <c r="E147" i="14"/>
  <c r="G146" i="14"/>
  <c r="E146" i="14"/>
  <c r="I145" i="14"/>
  <c r="H145" i="14"/>
  <c r="G145" i="14"/>
  <c r="E145" i="14"/>
  <c r="I144" i="14"/>
  <c r="H144" i="14"/>
  <c r="G144" i="14"/>
  <c r="E144" i="14"/>
  <c r="H143" i="14"/>
  <c r="G143" i="14"/>
  <c r="I142" i="14"/>
  <c r="H142" i="14"/>
  <c r="G142" i="14"/>
  <c r="E142" i="14"/>
  <c r="I141" i="14"/>
  <c r="H141" i="14"/>
  <c r="G141" i="14"/>
  <c r="E141" i="14"/>
  <c r="I140" i="14"/>
  <c r="H140" i="14"/>
  <c r="G140" i="14"/>
  <c r="E140" i="14"/>
  <c r="G139" i="14"/>
  <c r="E139" i="14"/>
  <c r="I138" i="14"/>
  <c r="H138" i="14"/>
  <c r="G138" i="14"/>
  <c r="E138" i="14"/>
  <c r="I137" i="14"/>
  <c r="H137" i="14"/>
  <c r="G137" i="14"/>
  <c r="E137" i="14"/>
  <c r="I136" i="14"/>
  <c r="H136" i="14"/>
  <c r="G136" i="14"/>
  <c r="E136" i="14"/>
  <c r="I135" i="14"/>
  <c r="H135" i="14"/>
  <c r="G135" i="14"/>
  <c r="E135" i="14"/>
  <c r="I134" i="14"/>
  <c r="H134" i="14"/>
  <c r="G134" i="14"/>
  <c r="C134" i="14"/>
  <c r="I133" i="14"/>
  <c r="H133" i="14"/>
  <c r="G133" i="14"/>
  <c r="I132" i="14"/>
  <c r="H132" i="14"/>
  <c r="G132" i="14"/>
  <c r="E132" i="14"/>
  <c r="I131" i="14"/>
  <c r="H131" i="14"/>
  <c r="G131" i="14"/>
  <c r="E131" i="14"/>
  <c r="G130" i="14"/>
  <c r="E130" i="14"/>
  <c r="H129" i="14"/>
  <c r="G129" i="14"/>
  <c r="E129" i="14"/>
  <c r="I128" i="14"/>
  <c r="H128" i="14"/>
  <c r="G128" i="14"/>
  <c r="E128" i="14"/>
  <c r="G127" i="14"/>
  <c r="E127" i="14"/>
  <c r="I126" i="14"/>
  <c r="H126" i="14"/>
  <c r="G126" i="14"/>
  <c r="E126" i="14"/>
  <c r="H125" i="14"/>
  <c r="G125" i="14"/>
  <c r="E125" i="14"/>
  <c r="I124" i="14"/>
  <c r="H124" i="14"/>
  <c r="G124" i="14"/>
  <c r="E124" i="14"/>
  <c r="I123" i="14"/>
  <c r="H123" i="14"/>
  <c r="G123" i="14"/>
  <c r="E123" i="14"/>
  <c r="I122" i="14"/>
  <c r="H122" i="14"/>
  <c r="G122" i="14"/>
  <c r="E122" i="14"/>
  <c r="I121" i="14"/>
  <c r="H121" i="14"/>
  <c r="G121" i="14"/>
  <c r="E121" i="14"/>
  <c r="I120" i="14"/>
  <c r="H120" i="14"/>
  <c r="G120" i="14"/>
  <c r="C120" i="14"/>
  <c r="I119" i="14"/>
  <c r="H119" i="14"/>
  <c r="G119" i="14"/>
  <c r="I118" i="14"/>
  <c r="H118" i="14"/>
  <c r="G118" i="14"/>
  <c r="E118" i="14"/>
  <c r="I117" i="14"/>
  <c r="H117" i="14"/>
  <c r="G117" i="14"/>
  <c r="E117" i="14"/>
  <c r="G116" i="14"/>
  <c r="E116" i="14"/>
  <c r="I115" i="14"/>
  <c r="H115" i="14"/>
  <c r="G115" i="14"/>
  <c r="E115" i="14"/>
  <c r="I114" i="14"/>
  <c r="H114" i="14"/>
  <c r="G114" i="14"/>
  <c r="E114" i="14"/>
  <c r="I113" i="14"/>
  <c r="H113" i="14"/>
  <c r="G113" i="14"/>
  <c r="E113" i="14"/>
  <c r="I112" i="14"/>
  <c r="H112" i="14"/>
  <c r="G112" i="14"/>
  <c r="E112" i="14"/>
  <c r="I111" i="14"/>
  <c r="H111" i="14"/>
  <c r="G111" i="14"/>
  <c r="E111" i="14"/>
  <c r="I110" i="14"/>
  <c r="H110" i="14"/>
  <c r="G110" i="14"/>
  <c r="C110" i="14"/>
  <c r="I109" i="14"/>
  <c r="H109" i="14"/>
  <c r="G109" i="14"/>
  <c r="I108" i="14"/>
  <c r="H108" i="14"/>
  <c r="G108" i="14"/>
  <c r="E108" i="14"/>
  <c r="I107" i="14"/>
  <c r="H107" i="14"/>
  <c r="G107" i="14"/>
  <c r="E107" i="14"/>
  <c r="I106" i="14"/>
  <c r="H106" i="14"/>
  <c r="G106" i="14"/>
  <c r="E106" i="14"/>
  <c r="G105" i="14"/>
  <c r="E105" i="14"/>
  <c r="G104" i="14"/>
  <c r="E104" i="14"/>
  <c r="I103" i="14"/>
  <c r="H103" i="14"/>
  <c r="G103" i="14"/>
  <c r="E103" i="14"/>
  <c r="I102" i="14"/>
  <c r="H102" i="14"/>
  <c r="G102" i="14"/>
  <c r="E102" i="14"/>
  <c r="I101" i="14"/>
  <c r="H101" i="14"/>
  <c r="G101" i="14"/>
  <c r="E101" i="14"/>
  <c r="G100" i="14"/>
  <c r="E100" i="14"/>
  <c r="G99" i="14"/>
  <c r="E99" i="14"/>
  <c r="I98" i="14"/>
  <c r="H98" i="14"/>
  <c r="G98" i="14"/>
  <c r="E98" i="14"/>
  <c r="I97" i="14"/>
  <c r="H97" i="14"/>
  <c r="G97" i="14"/>
  <c r="E97" i="14"/>
  <c r="G96" i="14"/>
  <c r="E96" i="14"/>
  <c r="I95" i="14"/>
  <c r="H95" i="14"/>
  <c r="G95" i="14"/>
  <c r="E95" i="14"/>
  <c r="I94" i="14"/>
  <c r="H94" i="14"/>
  <c r="G94" i="14"/>
  <c r="E94" i="14"/>
  <c r="I93" i="14"/>
  <c r="H93" i="14"/>
  <c r="G93" i="14"/>
  <c r="E93" i="14"/>
  <c r="I92" i="14"/>
  <c r="H92" i="14"/>
  <c r="G92" i="14"/>
  <c r="C92" i="14"/>
  <c r="I91" i="14"/>
  <c r="H91" i="14"/>
  <c r="G91" i="14"/>
  <c r="I90" i="14"/>
  <c r="H90" i="14"/>
  <c r="G90" i="14"/>
  <c r="E90" i="14"/>
  <c r="G89" i="14"/>
  <c r="I88" i="14"/>
  <c r="H88" i="14"/>
  <c r="G88" i="14"/>
  <c r="E88" i="14"/>
  <c r="I87" i="14"/>
  <c r="H87" i="14"/>
  <c r="G87" i="14"/>
  <c r="E87" i="14"/>
  <c r="I86" i="14"/>
  <c r="H86" i="14"/>
  <c r="G86" i="14"/>
  <c r="E86" i="14"/>
  <c r="G85" i="14"/>
  <c r="E85" i="14"/>
  <c r="I84" i="14"/>
  <c r="H84" i="14"/>
  <c r="G84" i="14"/>
  <c r="E84" i="14"/>
  <c r="I83" i="14"/>
  <c r="H83" i="14"/>
  <c r="G83" i="14"/>
  <c r="E83" i="14"/>
  <c r="I82" i="14"/>
  <c r="H82" i="14"/>
  <c r="G82" i="14"/>
  <c r="E82" i="14"/>
  <c r="I81" i="14"/>
  <c r="H81" i="14"/>
  <c r="G81" i="14"/>
  <c r="E81" i="14"/>
  <c r="I80" i="14"/>
  <c r="H80" i="14"/>
  <c r="G80" i="14"/>
  <c r="C80" i="14"/>
  <c r="I79" i="14"/>
  <c r="H79" i="14"/>
  <c r="G79" i="14"/>
  <c r="H78" i="14"/>
  <c r="G78" i="14"/>
  <c r="E78" i="14"/>
  <c r="I77" i="14"/>
  <c r="H77" i="14"/>
  <c r="G77" i="14"/>
  <c r="E77" i="14"/>
  <c r="I76" i="14"/>
  <c r="H76" i="14"/>
  <c r="G76" i="14"/>
  <c r="E76" i="14"/>
  <c r="H75" i="14"/>
  <c r="G75" i="14"/>
  <c r="E75" i="14"/>
  <c r="I74" i="14"/>
  <c r="H74" i="14"/>
  <c r="G74" i="14"/>
  <c r="E74" i="14"/>
  <c r="I73" i="14"/>
  <c r="H73" i="14"/>
  <c r="G73" i="14"/>
  <c r="E73" i="14"/>
  <c r="I72" i="14"/>
  <c r="G72" i="14"/>
  <c r="I71" i="14"/>
  <c r="H71" i="14"/>
  <c r="G71" i="14"/>
  <c r="E71" i="14"/>
  <c r="I70" i="14"/>
  <c r="H70" i="14"/>
  <c r="G70" i="14"/>
  <c r="E70" i="14"/>
  <c r="I69" i="14"/>
  <c r="H69" i="14"/>
  <c r="G69" i="14"/>
  <c r="E69" i="14"/>
  <c r="I68" i="14"/>
  <c r="H68" i="14"/>
  <c r="G68" i="14"/>
  <c r="E68" i="14"/>
  <c r="I67" i="14"/>
  <c r="H67" i="14"/>
  <c r="G67" i="14"/>
  <c r="E67" i="14"/>
  <c r="I66" i="14"/>
  <c r="H66" i="14"/>
  <c r="G66" i="14"/>
  <c r="E66" i="14"/>
  <c r="G65" i="14"/>
  <c r="E65" i="14"/>
  <c r="I64" i="14"/>
  <c r="H64" i="14"/>
  <c r="G64" i="14"/>
  <c r="E64" i="14"/>
  <c r="I63" i="14"/>
  <c r="H63" i="14"/>
  <c r="G63" i="14"/>
  <c r="C63" i="14"/>
  <c r="H62" i="14"/>
  <c r="G62" i="14"/>
  <c r="E62" i="14"/>
  <c r="I61" i="14"/>
  <c r="H61" i="14"/>
  <c r="G61" i="14"/>
  <c r="E61" i="14"/>
  <c r="I60" i="14"/>
  <c r="H60" i="14"/>
  <c r="G60" i="14"/>
  <c r="E60" i="14"/>
  <c r="I59" i="14"/>
  <c r="H59" i="14"/>
  <c r="G59" i="14"/>
  <c r="E59" i="14"/>
  <c r="I58" i="14"/>
  <c r="H58" i="14"/>
  <c r="G58" i="14"/>
  <c r="C58" i="14"/>
  <c r="H57" i="14"/>
  <c r="G57" i="14"/>
  <c r="E57" i="14"/>
  <c r="I56" i="14"/>
  <c r="H56" i="14"/>
  <c r="G56" i="14"/>
  <c r="E56" i="14"/>
  <c r="I55" i="14"/>
  <c r="H55" i="14"/>
  <c r="G55" i="14"/>
  <c r="E55" i="14"/>
  <c r="I54" i="14"/>
  <c r="H54" i="14"/>
  <c r="G54" i="14"/>
  <c r="E54" i="14"/>
  <c r="I53" i="14"/>
  <c r="H53" i="14"/>
  <c r="G53" i="14"/>
  <c r="C53" i="14"/>
  <c r="I52" i="14"/>
  <c r="H52" i="14"/>
  <c r="G52" i="14"/>
  <c r="I51" i="14"/>
  <c r="H51" i="14"/>
  <c r="G51" i="14"/>
  <c r="E51" i="14"/>
  <c r="I50" i="14"/>
  <c r="H50" i="14"/>
  <c r="G50" i="14"/>
  <c r="E50" i="14"/>
  <c r="I49" i="14"/>
  <c r="H49" i="14"/>
  <c r="G49" i="14"/>
  <c r="E49" i="14"/>
  <c r="I48" i="14"/>
  <c r="H48" i="14"/>
  <c r="G48" i="14"/>
  <c r="E48" i="14"/>
  <c r="I47" i="14"/>
  <c r="H47" i="14"/>
  <c r="G47" i="14"/>
  <c r="E47" i="14"/>
  <c r="I46" i="14"/>
  <c r="H46" i="14"/>
  <c r="G46" i="14"/>
  <c r="E46" i="14"/>
  <c r="H45" i="14"/>
  <c r="G45" i="14"/>
  <c r="E45" i="14"/>
  <c r="I44" i="14"/>
  <c r="H44" i="14"/>
  <c r="G44" i="14"/>
  <c r="E44" i="14"/>
  <c r="I43" i="14"/>
  <c r="H43" i="14"/>
  <c r="G43" i="14"/>
  <c r="E43" i="14"/>
  <c r="I42" i="14"/>
  <c r="H42" i="14"/>
  <c r="G42" i="14"/>
  <c r="E42" i="14"/>
  <c r="I41" i="14"/>
  <c r="H41" i="14"/>
  <c r="G41" i="14"/>
  <c r="E41" i="14"/>
  <c r="I40" i="14"/>
  <c r="H40" i="14"/>
  <c r="G40" i="14"/>
  <c r="C40" i="14"/>
  <c r="I39" i="14"/>
  <c r="H39" i="14"/>
  <c r="G39" i="14"/>
  <c r="I38" i="14"/>
  <c r="H38" i="14"/>
  <c r="G38" i="14"/>
  <c r="E38" i="14"/>
  <c r="H37" i="14"/>
  <c r="G37" i="14"/>
  <c r="E37" i="14"/>
  <c r="I36" i="14"/>
  <c r="H36" i="14"/>
  <c r="G36" i="14"/>
  <c r="E36" i="14"/>
  <c r="I35" i="14"/>
  <c r="H35" i="14"/>
  <c r="G35" i="14"/>
  <c r="C35" i="14"/>
  <c r="I34" i="14"/>
  <c r="H34" i="14"/>
  <c r="G34" i="14"/>
  <c r="I33" i="14"/>
  <c r="H33" i="14"/>
  <c r="G33" i="14"/>
  <c r="E33" i="14"/>
  <c r="I32" i="14"/>
  <c r="H32" i="14"/>
  <c r="G32" i="14"/>
  <c r="E32" i="14"/>
  <c r="I31" i="14"/>
  <c r="G31" i="14"/>
  <c r="E31" i="14"/>
  <c r="I30" i="14"/>
  <c r="H30" i="14"/>
  <c r="G30" i="14"/>
  <c r="C30" i="14"/>
  <c r="I29" i="14"/>
  <c r="H29" i="14"/>
  <c r="G29" i="14"/>
  <c r="I28" i="14"/>
  <c r="H28" i="14"/>
  <c r="G28" i="14"/>
  <c r="E28" i="14"/>
  <c r="I27" i="14"/>
  <c r="H27" i="14"/>
  <c r="G27" i="14"/>
  <c r="E27" i="14"/>
  <c r="I26" i="14"/>
  <c r="H26" i="14"/>
  <c r="G26" i="14"/>
  <c r="E26" i="14"/>
  <c r="I25" i="14"/>
  <c r="H25" i="14"/>
  <c r="G25" i="14"/>
  <c r="E25" i="14"/>
  <c r="I24" i="14"/>
  <c r="H24" i="14"/>
  <c r="G24" i="14"/>
  <c r="E24" i="14"/>
  <c r="I23" i="14"/>
  <c r="H23" i="14"/>
  <c r="G23" i="14"/>
  <c r="E23" i="14"/>
  <c r="I22" i="14"/>
  <c r="H22" i="14"/>
  <c r="G22" i="14"/>
  <c r="C22" i="14"/>
  <c r="I21" i="14"/>
  <c r="H21" i="14"/>
  <c r="G21" i="14"/>
  <c r="G20" i="14"/>
  <c r="C20" i="14"/>
  <c r="I19" i="14"/>
  <c r="H19" i="14"/>
  <c r="G19" i="14"/>
  <c r="I18" i="14"/>
  <c r="H18" i="14"/>
  <c r="G18" i="14"/>
  <c r="E18" i="14"/>
  <c r="I17" i="14"/>
  <c r="H17" i="14"/>
  <c r="G17" i="14"/>
  <c r="E17" i="14"/>
  <c r="I16" i="14"/>
  <c r="H16" i="14"/>
  <c r="G16" i="14"/>
  <c r="E16" i="14"/>
  <c r="I15" i="14"/>
  <c r="H15" i="14"/>
  <c r="G15" i="14"/>
  <c r="E15" i="14"/>
  <c r="I14" i="14"/>
  <c r="H14" i="14"/>
  <c r="G14" i="14"/>
  <c r="E14" i="14"/>
  <c r="H13" i="14"/>
  <c r="G13" i="14"/>
  <c r="E13" i="14"/>
  <c r="I12" i="14"/>
  <c r="H12" i="14"/>
  <c r="G12" i="14"/>
  <c r="E12" i="14"/>
  <c r="H11" i="14"/>
  <c r="G11" i="14"/>
  <c r="E11" i="14"/>
  <c r="I10" i="14"/>
  <c r="H10" i="14"/>
  <c r="G10" i="14"/>
  <c r="C10" i="14"/>
  <c r="I9" i="14"/>
  <c r="H9" i="14"/>
  <c r="G9" i="14"/>
  <c r="I8" i="14"/>
  <c r="H8" i="14"/>
  <c r="G8" i="14"/>
  <c r="E8" i="14"/>
  <c r="I7" i="14"/>
  <c r="H7" i="14"/>
  <c r="G7" i="14"/>
  <c r="E7" i="14"/>
  <c r="I6" i="14"/>
  <c r="H6" i="14"/>
  <c r="G6" i="14"/>
  <c r="E6" i="14"/>
  <c r="I5" i="14"/>
  <c r="H5" i="14"/>
  <c r="G5" i="14"/>
  <c r="E5" i="14"/>
  <c r="I4" i="14"/>
  <c r="H4" i="14"/>
  <c r="G4" i="14"/>
  <c r="G268" i="14" s="1"/>
  <c r="G4" i="15"/>
  <c r="B239" i="15"/>
  <c r="C236" i="15" s="1"/>
  <c r="D239" i="15"/>
  <c r="F239" i="15"/>
  <c r="H239" i="15" s="1"/>
  <c r="G232" i="15"/>
  <c r="G238" i="15"/>
  <c r="G237" i="15"/>
  <c r="C237" i="15"/>
  <c r="G235" i="15"/>
  <c r="E233" i="15"/>
  <c r="G231" i="15"/>
  <c r="G230" i="15"/>
  <c r="G229" i="15"/>
  <c r="C229" i="15"/>
  <c r="C228" i="15"/>
  <c r="G225" i="15"/>
  <c r="E225" i="15"/>
  <c r="I224" i="15"/>
  <c r="G224" i="15"/>
  <c r="I223" i="15"/>
  <c r="G223" i="15"/>
  <c r="E223" i="15"/>
  <c r="I222" i="15"/>
  <c r="G222" i="15"/>
  <c r="I220" i="15"/>
  <c r="G219" i="15"/>
  <c r="C219" i="15"/>
  <c r="I218" i="15"/>
  <c r="G218" i="15"/>
  <c r="G217" i="15"/>
  <c r="G216" i="15"/>
  <c r="E216" i="15"/>
  <c r="G214" i="15"/>
  <c r="G213" i="15"/>
  <c r="G212" i="15"/>
  <c r="C212" i="15"/>
  <c r="H211" i="15"/>
  <c r="G211" i="15"/>
  <c r="E211" i="15"/>
  <c r="H210" i="15"/>
  <c r="G210" i="15"/>
  <c r="C210" i="15"/>
  <c r="C209" i="15"/>
  <c r="G208" i="15"/>
  <c r="G207" i="15"/>
  <c r="G206" i="15"/>
  <c r="E206" i="15"/>
  <c r="I205" i="15"/>
  <c r="G205" i="15"/>
  <c r="C205" i="15"/>
  <c r="C204" i="15"/>
  <c r="G203" i="15"/>
  <c r="I202" i="15"/>
  <c r="G202" i="15"/>
  <c r="I201" i="15"/>
  <c r="H201" i="15"/>
  <c r="G201" i="15"/>
  <c r="I200" i="15"/>
  <c r="G200" i="15"/>
  <c r="I199" i="15"/>
  <c r="H199" i="15"/>
  <c r="G199" i="15"/>
  <c r="G198" i="15"/>
  <c r="C198" i="15"/>
  <c r="H197" i="15"/>
  <c r="G197" i="15"/>
  <c r="G196" i="15"/>
  <c r="G195" i="15"/>
  <c r="I194" i="15"/>
  <c r="G194" i="15"/>
  <c r="I193" i="15"/>
  <c r="G193" i="15"/>
  <c r="I192" i="15"/>
  <c r="G192" i="15"/>
  <c r="G191" i="15"/>
  <c r="E191" i="15"/>
  <c r="I190" i="15"/>
  <c r="G190" i="15"/>
  <c r="C190" i="15"/>
  <c r="G189" i="15"/>
  <c r="I188" i="15"/>
  <c r="G188" i="15"/>
  <c r="H187" i="15"/>
  <c r="G187" i="15"/>
  <c r="C187" i="15"/>
  <c r="I186" i="15"/>
  <c r="G186" i="15"/>
  <c r="G185" i="15"/>
  <c r="G184" i="15"/>
  <c r="G183" i="15"/>
  <c r="H182" i="15"/>
  <c r="G182" i="15"/>
  <c r="E182" i="15"/>
  <c r="G181" i="15"/>
  <c r="I180" i="15"/>
  <c r="H180" i="15"/>
  <c r="G180" i="15"/>
  <c r="E180" i="15"/>
  <c r="H179" i="15"/>
  <c r="G179" i="15"/>
  <c r="C179" i="15"/>
  <c r="H178" i="15"/>
  <c r="G178" i="15"/>
  <c r="E178" i="15"/>
  <c r="I177" i="15"/>
  <c r="H177" i="15"/>
  <c r="G177" i="15"/>
  <c r="E177" i="15"/>
  <c r="I176" i="15"/>
  <c r="G176" i="15"/>
  <c r="G175" i="15"/>
  <c r="G174" i="15"/>
  <c r="I173" i="15"/>
  <c r="H173" i="15"/>
  <c r="G173" i="15"/>
  <c r="I172" i="15"/>
  <c r="H172" i="15"/>
  <c r="G172" i="15"/>
  <c r="I171" i="15"/>
  <c r="H171" i="15"/>
  <c r="G171" i="15"/>
  <c r="C171" i="15"/>
  <c r="I170" i="15"/>
  <c r="H170" i="15"/>
  <c r="G170" i="15"/>
  <c r="H169" i="15"/>
  <c r="G169" i="15"/>
  <c r="C169" i="15"/>
  <c r="G168" i="15"/>
  <c r="G167" i="15"/>
  <c r="E167" i="15"/>
  <c r="H166" i="15"/>
  <c r="G166" i="15"/>
  <c r="G165" i="15"/>
  <c r="I164" i="15"/>
  <c r="H164" i="15"/>
  <c r="G164" i="15"/>
  <c r="G163" i="15"/>
  <c r="G162" i="15"/>
  <c r="I161" i="15"/>
  <c r="G161" i="15"/>
  <c r="G160" i="15"/>
  <c r="C160" i="15"/>
  <c r="I159" i="15"/>
  <c r="G159" i="15"/>
  <c r="I158" i="15"/>
  <c r="G158" i="15"/>
  <c r="G157" i="15"/>
  <c r="I156" i="15"/>
  <c r="H156" i="15"/>
  <c r="G156" i="15"/>
  <c r="I155" i="15"/>
  <c r="G155" i="15"/>
  <c r="I154" i="15"/>
  <c r="H154" i="15"/>
  <c r="G154" i="15"/>
  <c r="C154" i="15"/>
  <c r="I153" i="15"/>
  <c r="H153" i="15"/>
  <c r="G153" i="15"/>
  <c r="I152" i="15"/>
  <c r="H152" i="15"/>
  <c r="G152" i="15"/>
  <c r="H151" i="15"/>
  <c r="G151" i="15"/>
  <c r="E151" i="15"/>
  <c r="I150" i="15"/>
  <c r="H150" i="15"/>
  <c r="G150" i="15"/>
  <c r="I149" i="15"/>
  <c r="H149" i="15"/>
  <c r="G149" i="15"/>
  <c r="H148" i="15"/>
  <c r="G148" i="15"/>
  <c r="I147" i="15"/>
  <c r="G147" i="15"/>
  <c r="C147" i="15"/>
  <c r="H146" i="15"/>
  <c r="G146" i="15"/>
  <c r="I145" i="15"/>
  <c r="H145" i="15"/>
  <c r="G145" i="15"/>
  <c r="E145" i="15"/>
  <c r="I144" i="15"/>
  <c r="H144" i="15"/>
  <c r="G144" i="15"/>
  <c r="E144" i="15"/>
  <c r="H143" i="15"/>
  <c r="G143" i="15"/>
  <c r="I142" i="15"/>
  <c r="H142" i="15"/>
  <c r="G142" i="15"/>
  <c r="C142" i="15"/>
  <c r="I141" i="15"/>
  <c r="H141" i="15"/>
  <c r="G141" i="15"/>
  <c r="I140" i="15"/>
  <c r="G140" i="15"/>
  <c r="I139" i="15"/>
  <c r="G139" i="15"/>
  <c r="I138" i="15"/>
  <c r="G138" i="15"/>
  <c r="H137" i="15"/>
  <c r="G137" i="15"/>
  <c r="H136" i="15"/>
  <c r="G136" i="15"/>
  <c r="C136" i="15"/>
  <c r="I135" i="15"/>
  <c r="G135" i="15"/>
  <c r="I134" i="15"/>
  <c r="H134" i="15"/>
  <c r="G134" i="15"/>
  <c r="E134" i="15"/>
  <c r="C134" i="15"/>
  <c r="I133" i="15"/>
  <c r="H133" i="15"/>
  <c r="G133" i="15"/>
  <c r="E133" i="15"/>
  <c r="I132" i="15"/>
  <c r="H132" i="15"/>
  <c r="G132" i="15"/>
  <c r="I131" i="15"/>
  <c r="G131" i="15"/>
  <c r="C131" i="15"/>
  <c r="I130" i="15"/>
  <c r="H130" i="15"/>
  <c r="G130" i="15"/>
  <c r="I129" i="15"/>
  <c r="H129" i="15"/>
  <c r="G129" i="15"/>
  <c r="E129" i="15"/>
  <c r="C129" i="15"/>
  <c r="I128" i="15"/>
  <c r="H128" i="15"/>
  <c r="G128" i="15"/>
  <c r="E128" i="15"/>
  <c r="I127" i="15"/>
  <c r="G127" i="15"/>
  <c r="I126" i="15"/>
  <c r="G126" i="15"/>
  <c r="E126" i="15"/>
  <c r="I125" i="15"/>
  <c r="H125" i="15"/>
  <c r="G125" i="15"/>
  <c r="G124" i="15"/>
  <c r="E124" i="15"/>
  <c r="H123" i="15"/>
  <c r="G123" i="15"/>
  <c r="I122" i="15"/>
  <c r="H122" i="15"/>
  <c r="G122" i="15"/>
  <c r="I121" i="15"/>
  <c r="G121" i="15"/>
  <c r="I120" i="15"/>
  <c r="H120" i="15"/>
  <c r="G120" i="15"/>
  <c r="I119" i="15"/>
  <c r="H119" i="15"/>
  <c r="G119" i="15"/>
  <c r="C119" i="15"/>
  <c r="I118" i="15"/>
  <c r="H118" i="15"/>
  <c r="G118" i="15"/>
  <c r="I117" i="15"/>
  <c r="H117" i="15"/>
  <c r="G117" i="15"/>
  <c r="I116" i="15"/>
  <c r="H116" i="15"/>
  <c r="G116" i="15"/>
  <c r="I115" i="15"/>
  <c r="H115" i="15"/>
  <c r="G115" i="15"/>
  <c r="E115" i="15"/>
  <c r="I114" i="15"/>
  <c r="H114" i="15"/>
  <c r="G114" i="15"/>
  <c r="E114" i="15"/>
  <c r="G113" i="15"/>
  <c r="E113" i="15"/>
  <c r="I112" i="15"/>
  <c r="H112" i="15"/>
  <c r="G112" i="15"/>
  <c r="E112" i="15"/>
  <c r="I111" i="15"/>
  <c r="H111" i="15"/>
  <c r="G111" i="15"/>
  <c r="I110" i="15"/>
  <c r="H110" i="15"/>
  <c r="G110" i="15"/>
  <c r="C110" i="15"/>
  <c r="G109" i="15"/>
  <c r="H108" i="15"/>
  <c r="G108" i="15"/>
  <c r="I107" i="15"/>
  <c r="G107" i="15"/>
  <c r="I106" i="15"/>
  <c r="H106" i="15"/>
  <c r="G106" i="15"/>
  <c r="I105" i="15"/>
  <c r="H105" i="15"/>
  <c r="G105" i="15"/>
  <c r="I104" i="15"/>
  <c r="G104" i="15"/>
  <c r="E104" i="15"/>
  <c r="C104" i="15"/>
  <c r="I103" i="15"/>
  <c r="H103" i="15"/>
  <c r="G103" i="15"/>
  <c r="E103" i="15"/>
  <c r="I102" i="15"/>
  <c r="H102" i="15"/>
  <c r="G102" i="15"/>
  <c r="I101" i="15"/>
  <c r="H101" i="15"/>
  <c r="G101" i="15"/>
  <c r="G100" i="15"/>
  <c r="I99" i="15"/>
  <c r="H99" i="15"/>
  <c r="G99" i="15"/>
  <c r="C99" i="15"/>
  <c r="G98" i="15"/>
  <c r="I97" i="15"/>
  <c r="H97" i="15"/>
  <c r="G97" i="15"/>
  <c r="C97" i="15"/>
  <c r="I96" i="15"/>
  <c r="H96" i="15"/>
  <c r="G96" i="15"/>
  <c r="I95" i="15"/>
  <c r="H95" i="15"/>
  <c r="G95" i="15"/>
  <c r="I94" i="15"/>
  <c r="H94" i="15"/>
  <c r="G94" i="15"/>
  <c r="C94" i="15"/>
  <c r="I93" i="15"/>
  <c r="H93" i="15"/>
  <c r="G93" i="15"/>
  <c r="I92" i="15"/>
  <c r="H92" i="15"/>
  <c r="G92" i="15"/>
  <c r="E92" i="15"/>
  <c r="C92" i="15"/>
  <c r="I91" i="15"/>
  <c r="H91" i="15"/>
  <c r="G91" i="15"/>
  <c r="E91" i="15"/>
  <c r="I90" i="15"/>
  <c r="H90" i="15"/>
  <c r="G90" i="15"/>
  <c r="I89" i="15"/>
  <c r="H89" i="15"/>
  <c r="G89" i="15"/>
  <c r="I88" i="15"/>
  <c r="H88" i="15"/>
  <c r="G88" i="15"/>
  <c r="C88" i="15"/>
  <c r="I87" i="15"/>
  <c r="G87" i="15"/>
  <c r="E87" i="15"/>
  <c r="I86" i="15"/>
  <c r="H86" i="15"/>
  <c r="G86" i="15"/>
  <c r="E86" i="15"/>
  <c r="I85" i="15"/>
  <c r="H85" i="15"/>
  <c r="G85" i="15"/>
  <c r="I84" i="15"/>
  <c r="H84" i="15"/>
  <c r="G84" i="15"/>
  <c r="C84" i="15"/>
  <c r="I83" i="15"/>
  <c r="H83" i="15"/>
  <c r="G83" i="15"/>
  <c r="H82" i="15"/>
  <c r="G82" i="15"/>
  <c r="E82" i="15"/>
  <c r="C82" i="15"/>
  <c r="G81" i="15"/>
  <c r="I80" i="15"/>
  <c r="H80" i="15"/>
  <c r="G80" i="15"/>
  <c r="E80" i="15"/>
  <c r="I79" i="15"/>
  <c r="H79" i="15"/>
  <c r="G79" i="15"/>
  <c r="E79" i="15"/>
  <c r="I78" i="15"/>
  <c r="G78" i="15"/>
  <c r="H77" i="15"/>
  <c r="G77" i="15"/>
  <c r="E77" i="15"/>
  <c r="I76" i="15"/>
  <c r="G76" i="15"/>
  <c r="G75" i="15"/>
  <c r="G74" i="15"/>
  <c r="I73" i="15"/>
  <c r="G73" i="15"/>
  <c r="H72" i="15"/>
  <c r="G72" i="15"/>
  <c r="C72" i="15"/>
  <c r="I71" i="15"/>
  <c r="H71" i="15"/>
  <c r="G71" i="15"/>
  <c r="I70" i="15"/>
  <c r="H70" i="15"/>
  <c r="G70" i="15"/>
  <c r="G69" i="15"/>
  <c r="G68" i="15"/>
  <c r="I67" i="15"/>
  <c r="G67" i="15"/>
  <c r="I66" i="15"/>
  <c r="H66" i="15"/>
  <c r="G66" i="15"/>
  <c r="E66" i="15"/>
  <c r="I65" i="15"/>
  <c r="H65" i="15"/>
  <c r="G65" i="15"/>
  <c r="E65" i="15"/>
  <c r="I64" i="15"/>
  <c r="H64" i="15"/>
  <c r="G64" i="15"/>
  <c r="I63" i="15"/>
  <c r="G63" i="15"/>
  <c r="I62" i="15"/>
  <c r="H62" i="15"/>
  <c r="G62" i="15"/>
  <c r="H61" i="15"/>
  <c r="G61" i="15"/>
  <c r="I60" i="15"/>
  <c r="H60" i="15"/>
  <c r="G60" i="15"/>
  <c r="C60" i="15"/>
  <c r="I59" i="15"/>
  <c r="H59" i="15"/>
  <c r="G59" i="15"/>
  <c r="I58" i="15"/>
  <c r="G58" i="15"/>
  <c r="E58" i="15"/>
  <c r="G57" i="15"/>
  <c r="E57" i="15"/>
  <c r="C57" i="15"/>
  <c r="I56" i="15"/>
  <c r="H56" i="15"/>
  <c r="G56" i="15"/>
  <c r="E56" i="15"/>
  <c r="H55" i="15"/>
  <c r="G55" i="15"/>
  <c r="I54" i="15"/>
  <c r="G54" i="15"/>
  <c r="E54" i="15"/>
  <c r="I53" i="15"/>
  <c r="H53" i="15"/>
  <c r="G53" i="15"/>
  <c r="I52" i="15"/>
  <c r="G52" i="15"/>
  <c r="C52" i="15"/>
  <c r="G51" i="15"/>
  <c r="G50" i="15"/>
  <c r="G49" i="15"/>
  <c r="I48" i="15"/>
  <c r="H48" i="15"/>
  <c r="G48" i="15"/>
  <c r="C48" i="15"/>
  <c r="I47" i="15"/>
  <c r="G47" i="15"/>
  <c r="E47" i="15"/>
  <c r="H46" i="15"/>
  <c r="G46" i="15"/>
  <c r="C46" i="15"/>
  <c r="I45" i="15"/>
  <c r="G45" i="15"/>
  <c r="E45" i="15"/>
  <c r="H44" i="15"/>
  <c r="G44" i="15"/>
  <c r="C44" i="15"/>
  <c r="H43" i="15"/>
  <c r="G43" i="15"/>
  <c r="E43" i="15"/>
  <c r="G42" i="15"/>
  <c r="G41" i="15"/>
  <c r="I40" i="15"/>
  <c r="H40" i="15"/>
  <c r="G40" i="15"/>
  <c r="I39" i="15"/>
  <c r="H39" i="15"/>
  <c r="G39" i="15"/>
  <c r="E39" i="15"/>
  <c r="I38" i="15"/>
  <c r="H38" i="15"/>
  <c r="G38" i="15"/>
  <c r="E38" i="15"/>
  <c r="I37" i="15"/>
  <c r="H37" i="15"/>
  <c r="G37" i="15"/>
  <c r="I36" i="15"/>
  <c r="G36" i="15"/>
  <c r="C36" i="15"/>
  <c r="I35" i="15"/>
  <c r="H35" i="15"/>
  <c r="G35" i="15"/>
  <c r="I34" i="15"/>
  <c r="H34" i="15"/>
  <c r="G34" i="15"/>
  <c r="E34" i="15"/>
  <c r="C34" i="15"/>
  <c r="I33" i="15"/>
  <c r="H33" i="15"/>
  <c r="G33" i="15"/>
  <c r="E33" i="15"/>
  <c r="I32" i="15"/>
  <c r="H32" i="15"/>
  <c r="G32" i="15"/>
  <c r="I31" i="15"/>
  <c r="H31" i="15"/>
  <c r="G31" i="15"/>
  <c r="I30" i="15"/>
  <c r="H30" i="15"/>
  <c r="G30" i="15"/>
  <c r="C30" i="15"/>
  <c r="H29" i="15"/>
  <c r="G29" i="15"/>
  <c r="E29" i="15"/>
  <c r="I28" i="15"/>
  <c r="H28" i="15"/>
  <c r="G28" i="15"/>
  <c r="E28" i="15"/>
  <c r="I27" i="15"/>
  <c r="H27" i="15"/>
  <c r="G27" i="15"/>
  <c r="G26" i="15"/>
  <c r="E26" i="15"/>
  <c r="I25" i="15"/>
  <c r="H25" i="15"/>
  <c r="G25" i="15"/>
  <c r="I24" i="15"/>
  <c r="H24" i="15"/>
  <c r="G24" i="15"/>
  <c r="I23" i="15"/>
  <c r="H23" i="15"/>
  <c r="G23" i="15"/>
  <c r="C23" i="15"/>
  <c r="I22" i="15"/>
  <c r="H22" i="15"/>
  <c r="G22" i="15"/>
  <c r="I21" i="15"/>
  <c r="H21" i="15"/>
  <c r="G21" i="15"/>
  <c r="I20" i="15"/>
  <c r="H20" i="15"/>
  <c r="G20" i="15"/>
  <c r="I19" i="15"/>
  <c r="H19" i="15"/>
  <c r="G19" i="15"/>
  <c r="E19" i="15"/>
  <c r="G18" i="15"/>
  <c r="H17" i="15"/>
  <c r="G17" i="15"/>
  <c r="C17" i="15"/>
  <c r="I16" i="15"/>
  <c r="H16" i="15"/>
  <c r="G16" i="15"/>
  <c r="I15" i="15"/>
  <c r="H15" i="15"/>
  <c r="G15" i="15"/>
  <c r="H14" i="15"/>
  <c r="G14" i="15"/>
  <c r="E14" i="15"/>
  <c r="I13" i="15"/>
  <c r="H13" i="15"/>
  <c r="G13" i="15"/>
  <c r="G12" i="15"/>
  <c r="E12" i="15"/>
  <c r="I11" i="15"/>
  <c r="H11" i="15"/>
  <c r="G11" i="15"/>
  <c r="I10" i="15"/>
  <c r="H10" i="15"/>
  <c r="G10" i="15"/>
  <c r="C10" i="15"/>
  <c r="I9" i="15"/>
  <c r="H9" i="15"/>
  <c r="G9" i="15"/>
  <c r="I8" i="15"/>
  <c r="G8" i="15"/>
  <c r="E8" i="15"/>
  <c r="C8" i="15"/>
  <c r="G7" i="15"/>
  <c r="I6" i="15"/>
  <c r="H6" i="15"/>
  <c r="G6" i="15"/>
  <c r="E6" i="15"/>
  <c r="G5" i="15"/>
  <c r="I4" i="15"/>
  <c r="H4" i="15"/>
  <c r="E4" i="15"/>
  <c r="H268" i="13"/>
  <c r="K268" i="13" s="1"/>
  <c r="G268" i="13"/>
  <c r="F268" i="13"/>
  <c r="D268" i="13"/>
  <c r="E265" i="13" s="1"/>
  <c r="B268" i="13"/>
  <c r="L268" i="13" s="1"/>
  <c r="J267" i="13"/>
  <c r="I267" i="13"/>
  <c r="J266" i="13"/>
  <c r="J265" i="13"/>
  <c r="I265" i="13"/>
  <c r="C265" i="13"/>
  <c r="J264" i="13"/>
  <c r="I264" i="13"/>
  <c r="E264" i="13"/>
  <c r="J263" i="13"/>
  <c r="I263" i="13"/>
  <c r="C263" i="13"/>
  <c r="L262" i="13"/>
  <c r="K262" i="13"/>
  <c r="J262" i="13"/>
  <c r="E262" i="13"/>
  <c r="C262" i="13"/>
  <c r="I261" i="13"/>
  <c r="E261" i="13"/>
  <c r="J260" i="13"/>
  <c r="I260" i="13"/>
  <c r="E260" i="13"/>
  <c r="C260" i="13"/>
  <c r="I259" i="13"/>
  <c r="E259" i="13"/>
  <c r="J258" i="13"/>
  <c r="I258" i="13"/>
  <c r="E258" i="13"/>
  <c r="C258" i="13"/>
  <c r="I257" i="13"/>
  <c r="E257" i="13"/>
  <c r="J256" i="13"/>
  <c r="I256" i="13"/>
  <c r="E256" i="13"/>
  <c r="C256" i="13"/>
  <c r="I255" i="13"/>
  <c r="E255" i="13"/>
  <c r="J254" i="13"/>
  <c r="I254" i="13"/>
  <c r="E254" i="13"/>
  <c r="C254" i="13"/>
  <c r="I253" i="13"/>
  <c r="E253" i="13"/>
  <c r="L252" i="13"/>
  <c r="J252" i="13"/>
  <c r="I252" i="13"/>
  <c r="E252" i="13"/>
  <c r="J251" i="13"/>
  <c r="I251" i="13"/>
  <c r="C251" i="13"/>
  <c r="J250" i="13"/>
  <c r="I250" i="13"/>
  <c r="E250" i="13"/>
  <c r="K249" i="13"/>
  <c r="J249" i="13"/>
  <c r="I249" i="13"/>
  <c r="E249" i="13"/>
  <c r="J248" i="13"/>
  <c r="I248" i="13"/>
  <c r="C248" i="13"/>
  <c r="J247" i="13"/>
  <c r="I247" i="13"/>
  <c r="E247" i="13"/>
  <c r="J246" i="13"/>
  <c r="I246" i="13"/>
  <c r="C246" i="13"/>
  <c r="J245" i="13"/>
  <c r="I245" i="13"/>
  <c r="E245" i="13"/>
  <c r="J244" i="13"/>
  <c r="I244" i="13"/>
  <c r="C244" i="13"/>
  <c r="J243" i="13"/>
  <c r="I243" i="13"/>
  <c r="E243" i="13"/>
  <c r="J242" i="13"/>
  <c r="I242" i="13"/>
  <c r="C242" i="13"/>
  <c r="J241" i="13"/>
  <c r="I241" i="13"/>
  <c r="E241" i="13"/>
  <c r="J240" i="13"/>
  <c r="I240" i="13"/>
  <c r="C240" i="13"/>
  <c r="J239" i="13"/>
  <c r="I239" i="13"/>
  <c r="E239" i="13"/>
  <c r="J238" i="13"/>
  <c r="I238" i="13"/>
  <c r="C238" i="13"/>
  <c r="J237" i="13"/>
  <c r="I237" i="13"/>
  <c r="E237" i="13"/>
  <c r="J236" i="13"/>
  <c r="I236" i="13"/>
  <c r="C236" i="13"/>
  <c r="J235" i="13"/>
  <c r="I235" i="13"/>
  <c r="E235" i="13"/>
  <c r="J234" i="13"/>
  <c r="I234" i="13"/>
  <c r="C234" i="13"/>
  <c r="J233" i="13"/>
  <c r="I233" i="13"/>
  <c r="E233" i="13"/>
  <c r="J232" i="13"/>
  <c r="I232" i="13"/>
  <c r="C232" i="13"/>
  <c r="J231" i="13"/>
  <c r="I231" i="13"/>
  <c r="E231" i="13"/>
  <c r="J230" i="13"/>
  <c r="I230" i="13"/>
  <c r="C230" i="13"/>
  <c r="J229" i="13"/>
  <c r="I229" i="13"/>
  <c r="E229" i="13"/>
  <c r="J228" i="13"/>
  <c r="I228" i="13"/>
  <c r="C228" i="13"/>
  <c r="J227" i="13"/>
  <c r="I227" i="13"/>
  <c r="E227" i="13"/>
  <c r="J226" i="13"/>
  <c r="I226" i="13"/>
  <c r="C226" i="13"/>
  <c r="J225" i="13"/>
  <c r="I225" i="13"/>
  <c r="E225" i="13"/>
  <c r="J224" i="13"/>
  <c r="I224" i="13"/>
  <c r="C224" i="13"/>
  <c r="J223" i="13"/>
  <c r="I223" i="13"/>
  <c r="E223" i="13"/>
  <c r="J222" i="13"/>
  <c r="I222" i="13"/>
  <c r="C222" i="13"/>
  <c r="K221" i="13"/>
  <c r="J221" i="13"/>
  <c r="I221" i="13"/>
  <c r="C221" i="13"/>
  <c r="J220" i="13"/>
  <c r="I220" i="13"/>
  <c r="E220" i="13"/>
  <c r="C220" i="13"/>
  <c r="L219" i="13"/>
  <c r="J219" i="13"/>
  <c r="I219" i="13"/>
  <c r="E219" i="13"/>
  <c r="C219" i="13"/>
  <c r="J218" i="13"/>
  <c r="I218" i="13"/>
  <c r="E218" i="13"/>
  <c r="C218" i="13"/>
  <c r="J217" i="13"/>
  <c r="I217" i="13"/>
  <c r="E217" i="13"/>
  <c r="C217" i="13"/>
  <c r="J216" i="13"/>
  <c r="I216" i="13"/>
  <c r="E216" i="13"/>
  <c r="C216" i="13"/>
  <c r="K215" i="13"/>
  <c r="J215" i="13"/>
  <c r="I215" i="13"/>
  <c r="E215" i="13"/>
  <c r="K214" i="13"/>
  <c r="J214" i="13"/>
  <c r="I214" i="13"/>
  <c r="E214" i="13"/>
  <c r="K213" i="13"/>
  <c r="J213" i="13"/>
  <c r="I213" i="13"/>
  <c r="E213" i="13"/>
  <c r="C213" i="13"/>
  <c r="J212" i="13"/>
  <c r="I212" i="13"/>
  <c r="C212" i="13"/>
  <c r="J211" i="13"/>
  <c r="I211" i="13"/>
  <c r="E211" i="13"/>
  <c r="C211" i="13"/>
  <c r="J210" i="13"/>
  <c r="I210" i="13"/>
  <c r="C210" i="13"/>
  <c r="K209" i="13"/>
  <c r="J209" i="13"/>
  <c r="I209" i="13"/>
  <c r="E209" i="13"/>
  <c r="C209" i="13"/>
  <c r="J208" i="13"/>
  <c r="I208" i="13"/>
  <c r="E208" i="13"/>
  <c r="C208" i="13"/>
  <c r="L207" i="13"/>
  <c r="K207" i="13"/>
  <c r="J207" i="13"/>
  <c r="I207" i="13"/>
  <c r="E207" i="13"/>
  <c r="K206" i="13"/>
  <c r="J206" i="13"/>
  <c r="I206" i="13"/>
  <c r="E206" i="13"/>
  <c r="C206" i="13"/>
  <c r="J205" i="13"/>
  <c r="I205" i="13"/>
  <c r="C205" i="13"/>
  <c r="L204" i="13"/>
  <c r="K204" i="13"/>
  <c r="J204" i="13"/>
  <c r="I204" i="13"/>
  <c r="E204" i="13"/>
  <c r="C204" i="13"/>
  <c r="K203" i="13"/>
  <c r="J203" i="13"/>
  <c r="I203" i="13"/>
  <c r="C203" i="13"/>
  <c r="L202" i="13"/>
  <c r="K202" i="13"/>
  <c r="J202" i="13"/>
  <c r="I202" i="13"/>
  <c r="E202" i="13"/>
  <c r="C202" i="13"/>
  <c r="J201" i="13"/>
  <c r="I201" i="13"/>
  <c r="E201" i="13"/>
  <c r="C201" i="13"/>
  <c r="J200" i="13"/>
  <c r="I200" i="13"/>
  <c r="E200" i="13"/>
  <c r="C200" i="13"/>
  <c r="L199" i="13"/>
  <c r="J199" i="13"/>
  <c r="I199" i="13"/>
  <c r="E199" i="13"/>
  <c r="C199" i="13"/>
  <c r="L198" i="13"/>
  <c r="J198" i="13"/>
  <c r="I198" i="13"/>
  <c r="C198" i="13"/>
  <c r="L197" i="13"/>
  <c r="K197" i="13"/>
  <c r="J197" i="13"/>
  <c r="I197" i="13"/>
  <c r="E197" i="13"/>
  <c r="C197" i="13"/>
  <c r="L196" i="13"/>
  <c r="K196" i="13"/>
  <c r="J196" i="13"/>
  <c r="I196" i="13"/>
  <c r="E196" i="13"/>
  <c r="C196" i="13"/>
  <c r="L195" i="13"/>
  <c r="J195" i="13"/>
  <c r="I195" i="13"/>
  <c r="E195" i="13"/>
  <c r="C195" i="13"/>
  <c r="J194" i="13"/>
  <c r="I194" i="13"/>
  <c r="E194" i="13"/>
  <c r="C194" i="13"/>
  <c r="L193" i="13"/>
  <c r="K193" i="13"/>
  <c r="J193" i="13"/>
  <c r="I193" i="13"/>
  <c r="E193" i="13"/>
  <c r="C193" i="13"/>
  <c r="J192" i="13"/>
  <c r="I192" i="13"/>
  <c r="E192" i="13"/>
  <c r="C192" i="13"/>
  <c r="L191" i="13"/>
  <c r="K191" i="13"/>
  <c r="J191" i="13"/>
  <c r="I191" i="13"/>
  <c r="E191" i="13"/>
  <c r="C191" i="13"/>
  <c r="L190" i="13"/>
  <c r="K190" i="13"/>
  <c r="J190" i="13"/>
  <c r="I190" i="13"/>
  <c r="E190" i="13"/>
  <c r="C190" i="13"/>
  <c r="L189" i="13"/>
  <c r="J189" i="13"/>
  <c r="I189" i="13"/>
  <c r="E189" i="13"/>
  <c r="C189" i="13"/>
  <c r="J188" i="13"/>
  <c r="I188" i="13"/>
  <c r="E188" i="13"/>
  <c r="C188" i="13"/>
  <c r="L187" i="13"/>
  <c r="K187" i="13"/>
  <c r="J187" i="13"/>
  <c r="I187" i="13"/>
  <c r="E187" i="13"/>
  <c r="C187" i="13"/>
  <c r="L186" i="13"/>
  <c r="K186" i="13"/>
  <c r="J186" i="13"/>
  <c r="I186" i="13"/>
  <c r="E186" i="13"/>
  <c r="C186" i="13"/>
  <c r="J185" i="13"/>
  <c r="I185" i="13"/>
  <c r="E185" i="13"/>
  <c r="C185" i="13"/>
  <c r="L184" i="13"/>
  <c r="K184" i="13"/>
  <c r="J184" i="13"/>
  <c r="I184" i="13"/>
  <c r="E184" i="13"/>
  <c r="C184" i="13"/>
  <c r="L183" i="13"/>
  <c r="K183" i="13"/>
  <c r="J183" i="13"/>
  <c r="I183" i="13"/>
  <c r="E183" i="13"/>
  <c r="C183" i="13"/>
  <c r="L182" i="13"/>
  <c r="K182" i="13"/>
  <c r="J182" i="13"/>
  <c r="I182" i="13"/>
  <c r="E182" i="13"/>
  <c r="C182" i="13"/>
  <c r="L181" i="13"/>
  <c r="K181" i="13"/>
  <c r="J181" i="13"/>
  <c r="I181" i="13"/>
  <c r="E181" i="13"/>
  <c r="C181" i="13"/>
  <c r="J180" i="13"/>
  <c r="I180" i="13"/>
  <c r="E180" i="13"/>
  <c r="C180" i="13"/>
  <c r="J179" i="13"/>
  <c r="I179" i="13"/>
  <c r="E179" i="13"/>
  <c r="C179" i="13"/>
  <c r="L178" i="13"/>
  <c r="K178" i="13"/>
  <c r="I178" i="13"/>
  <c r="E178" i="13"/>
  <c r="C178" i="13"/>
  <c r="J177" i="13"/>
  <c r="I177" i="13"/>
  <c r="E177" i="13"/>
  <c r="C177" i="13"/>
  <c r="J176" i="13"/>
  <c r="I176" i="13"/>
  <c r="E176" i="13"/>
  <c r="C176" i="13"/>
  <c r="L175" i="13"/>
  <c r="K175" i="13"/>
  <c r="J175" i="13"/>
  <c r="I175" i="13"/>
  <c r="E175" i="13"/>
  <c r="C175" i="13"/>
  <c r="J174" i="13"/>
  <c r="I174" i="13"/>
  <c r="E174" i="13"/>
  <c r="C174" i="13"/>
  <c r="J173" i="13"/>
  <c r="I173" i="13"/>
  <c r="E173" i="13"/>
  <c r="C173" i="13"/>
  <c r="L172" i="13"/>
  <c r="K172" i="13"/>
  <c r="J172" i="13"/>
  <c r="I172" i="13"/>
  <c r="E172" i="13"/>
  <c r="C172" i="13"/>
  <c r="J171" i="13"/>
  <c r="I171" i="13"/>
  <c r="E171" i="13"/>
  <c r="C171" i="13"/>
  <c r="L170" i="13"/>
  <c r="K170" i="13"/>
  <c r="J170" i="13"/>
  <c r="I170" i="13"/>
  <c r="E170" i="13"/>
  <c r="C170" i="13"/>
  <c r="L169" i="13"/>
  <c r="K169" i="13"/>
  <c r="J169" i="13"/>
  <c r="I169" i="13"/>
  <c r="E169" i="13"/>
  <c r="C169" i="13"/>
  <c r="L168" i="13"/>
  <c r="K168" i="13"/>
  <c r="J168" i="13"/>
  <c r="I168" i="13"/>
  <c r="E168" i="13"/>
  <c r="C168" i="13"/>
  <c r="L167" i="13"/>
  <c r="K167" i="13"/>
  <c r="J167" i="13"/>
  <c r="I167" i="13"/>
  <c r="E167" i="13"/>
  <c r="C167" i="13"/>
  <c r="L166" i="13"/>
  <c r="J166" i="13"/>
  <c r="I166" i="13"/>
  <c r="E166" i="13"/>
  <c r="C166" i="13"/>
  <c r="L165" i="13"/>
  <c r="J165" i="13"/>
  <c r="I165" i="13"/>
  <c r="E165" i="13"/>
  <c r="C165" i="13"/>
  <c r="L164" i="13"/>
  <c r="K164" i="13"/>
  <c r="J164" i="13"/>
  <c r="I164" i="13"/>
  <c r="E164" i="13"/>
  <c r="C164" i="13"/>
  <c r="L163" i="13"/>
  <c r="J163" i="13"/>
  <c r="I163" i="13"/>
  <c r="E163" i="13"/>
  <c r="C163" i="13"/>
  <c r="L162" i="13"/>
  <c r="K162" i="13"/>
  <c r="J162" i="13"/>
  <c r="I162" i="13"/>
  <c r="E162" i="13"/>
  <c r="C162" i="13"/>
  <c r="L161" i="13"/>
  <c r="K161" i="13"/>
  <c r="J161" i="13"/>
  <c r="I161" i="13"/>
  <c r="E161" i="13"/>
  <c r="C161" i="13"/>
  <c r="K160" i="13"/>
  <c r="J160" i="13"/>
  <c r="I160" i="13"/>
  <c r="E160" i="13"/>
  <c r="C160" i="13"/>
  <c r="L159" i="13"/>
  <c r="K159" i="13"/>
  <c r="J159" i="13"/>
  <c r="I159" i="13"/>
  <c r="E159" i="13"/>
  <c r="C159" i="13"/>
  <c r="J158" i="13"/>
  <c r="I158" i="13"/>
  <c r="E158" i="13"/>
  <c r="C158" i="13"/>
  <c r="L157" i="13"/>
  <c r="K157" i="13"/>
  <c r="J157" i="13"/>
  <c r="I157" i="13"/>
  <c r="E157" i="13"/>
  <c r="C157" i="13"/>
  <c r="L156" i="13"/>
  <c r="K156" i="13"/>
  <c r="J156" i="13"/>
  <c r="I156" i="13"/>
  <c r="E156" i="13"/>
  <c r="C156" i="13"/>
  <c r="J155" i="13"/>
  <c r="I155" i="13"/>
  <c r="E155" i="13"/>
  <c r="C155" i="13"/>
  <c r="J154" i="13"/>
  <c r="I154" i="13"/>
  <c r="E154" i="13"/>
  <c r="C154" i="13"/>
  <c r="J153" i="13"/>
  <c r="I153" i="13"/>
  <c r="E153" i="13"/>
  <c r="C153" i="13"/>
  <c r="L152" i="13"/>
  <c r="K152" i="13"/>
  <c r="J152" i="13"/>
  <c r="I152" i="13"/>
  <c r="E152" i="13"/>
  <c r="C152" i="13"/>
  <c r="L151" i="13"/>
  <c r="K151" i="13"/>
  <c r="J151" i="13"/>
  <c r="I151" i="13"/>
  <c r="E151" i="13"/>
  <c r="C151" i="13"/>
  <c r="L150" i="13"/>
  <c r="J150" i="13"/>
  <c r="I150" i="13"/>
  <c r="E150" i="13"/>
  <c r="C150" i="13"/>
  <c r="L149" i="13"/>
  <c r="K149" i="13"/>
  <c r="J149" i="13"/>
  <c r="I149" i="13"/>
  <c r="E149" i="13"/>
  <c r="C149" i="13"/>
  <c r="L148" i="13"/>
  <c r="K148" i="13"/>
  <c r="J148" i="13"/>
  <c r="I148" i="13"/>
  <c r="E148" i="13"/>
  <c r="C148" i="13"/>
  <c r="L147" i="13"/>
  <c r="K147" i="13"/>
  <c r="J147" i="13"/>
  <c r="I147" i="13"/>
  <c r="E147" i="13"/>
  <c r="C147" i="13"/>
  <c r="J146" i="13"/>
  <c r="I146" i="13"/>
  <c r="E146" i="13"/>
  <c r="C146" i="13"/>
  <c r="J145" i="13"/>
  <c r="I145" i="13"/>
  <c r="E145" i="13"/>
  <c r="C145" i="13"/>
  <c r="K144" i="13"/>
  <c r="J144" i="13"/>
  <c r="I144" i="13"/>
  <c r="E144" i="13"/>
  <c r="C144" i="13"/>
  <c r="L143" i="13"/>
  <c r="K143" i="13"/>
  <c r="J143" i="13"/>
  <c r="I143" i="13"/>
  <c r="E143" i="13"/>
  <c r="C143" i="13"/>
  <c r="J142" i="13"/>
  <c r="I142" i="13"/>
  <c r="E142" i="13"/>
  <c r="C142" i="13"/>
  <c r="L141" i="13"/>
  <c r="J141" i="13"/>
  <c r="I141" i="13"/>
  <c r="E141" i="13"/>
  <c r="C141" i="13"/>
  <c r="L140" i="13"/>
  <c r="K140" i="13"/>
  <c r="J140" i="13"/>
  <c r="I140" i="13"/>
  <c r="E140" i="13"/>
  <c r="C140" i="13"/>
  <c r="L139" i="13"/>
  <c r="K139" i="13"/>
  <c r="J139" i="13"/>
  <c r="I139" i="13"/>
  <c r="E139" i="13"/>
  <c r="C139" i="13"/>
  <c r="L138" i="13"/>
  <c r="K138" i="13"/>
  <c r="J138" i="13"/>
  <c r="I138" i="13"/>
  <c r="E138" i="13"/>
  <c r="C138" i="13"/>
  <c r="L137" i="13"/>
  <c r="K137" i="13"/>
  <c r="J137" i="13"/>
  <c r="I137" i="13"/>
  <c r="E137" i="13"/>
  <c r="C137" i="13"/>
  <c r="L136" i="13"/>
  <c r="K136" i="13"/>
  <c r="J136" i="13"/>
  <c r="I136" i="13"/>
  <c r="E136" i="13"/>
  <c r="C136" i="13"/>
  <c r="L135" i="13"/>
  <c r="K135" i="13"/>
  <c r="J135" i="13"/>
  <c r="I135" i="13"/>
  <c r="E135" i="13"/>
  <c r="C135" i="13"/>
  <c r="L134" i="13"/>
  <c r="K134" i="13"/>
  <c r="J134" i="13"/>
  <c r="I134" i="13"/>
  <c r="E134" i="13"/>
  <c r="C134" i="13"/>
  <c r="L133" i="13"/>
  <c r="K133" i="13"/>
  <c r="J133" i="13"/>
  <c r="I133" i="13"/>
  <c r="E133" i="13"/>
  <c r="C133" i="13"/>
  <c r="L132" i="13"/>
  <c r="K132" i="13"/>
  <c r="J132" i="13"/>
  <c r="I132" i="13"/>
  <c r="E132" i="13"/>
  <c r="C132" i="13"/>
  <c r="L131" i="13"/>
  <c r="J131" i="13"/>
  <c r="I131" i="13"/>
  <c r="E131" i="13"/>
  <c r="C131" i="13"/>
  <c r="L130" i="13"/>
  <c r="K130" i="13"/>
  <c r="J130" i="13"/>
  <c r="I130" i="13"/>
  <c r="E130" i="13"/>
  <c r="C130" i="13"/>
  <c r="L129" i="13"/>
  <c r="K129" i="13"/>
  <c r="J129" i="13"/>
  <c r="I129" i="13"/>
  <c r="E129" i="13"/>
  <c r="C129" i="13"/>
  <c r="J128" i="13"/>
  <c r="I128" i="13"/>
  <c r="E128" i="13"/>
  <c r="C128" i="13"/>
  <c r="L127" i="13"/>
  <c r="K127" i="13"/>
  <c r="J127" i="13"/>
  <c r="I127" i="13"/>
  <c r="E127" i="13"/>
  <c r="C127" i="13"/>
  <c r="L126" i="13"/>
  <c r="K126" i="13"/>
  <c r="J126" i="13"/>
  <c r="I126" i="13"/>
  <c r="E126" i="13"/>
  <c r="C126" i="13"/>
  <c r="J125" i="13"/>
  <c r="I125" i="13"/>
  <c r="E125" i="13"/>
  <c r="C125" i="13"/>
  <c r="J124" i="13"/>
  <c r="I124" i="13"/>
  <c r="E124" i="13"/>
  <c r="C124" i="13"/>
  <c r="L123" i="13"/>
  <c r="K123" i="13"/>
  <c r="J123" i="13"/>
  <c r="I123" i="13"/>
  <c r="E123" i="13"/>
  <c r="C123" i="13"/>
  <c r="J122" i="13"/>
  <c r="I122" i="13"/>
  <c r="E122" i="13"/>
  <c r="C122" i="13"/>
  <c r="L121" i="13"/>
  <c r="K121" i="13"/>
  <c r="J121" i="13"/>
  <c r="I121" i="13"/>
  <c r="E121" i="13"/>
  <c r="C121" i="13"/>
  <c r="L120" i="13"/>
  <c r="K120" i="13"/>
  <c r="J120" i="13"/>
  <c r="I120" i="13"/>
  <c r="E120" i="13"/>
  <c r="C120" i="13"/>
  <c r="L119" i="13"/>
  <c r="J119" i="13"/>
  <c r="I119" i="13"/>
  <c r="E119" i="13"/>
  <c r="C119" i="13"/>
  <c r="J118" i="13"/>
  <c r="I118" i="13"/>
  <c r="E118" i="13"/>
  <c r="C118" i="13"/>
  <c r="K117" i="13"/>
  <c r="J117" i="13"/>
  <c r="I117" i="13"/>
  <c r="E117" i="13"/>
  <c r="C117" i="13"/>
  <c r="L116" i="13"/>
  <c r="K116" i="13"/>
  <c r="J116" i="13"/>
  <c r="I116" i="13"/>
  <c r="E116" i="13"/>
  <c r="C116" i="13"/>
  <c r="L115" i="13"/>
  <c r="K115" i="13"/>
  <c r="J115" i="13"/>
  <c r="I115" i="13"/>
  <c r="E115" i="13"/>
  <c r="C115" i="13"/>
  <c r="L114" i="13"/>
  <c r="K114" i="13"/>
  <c r="J114" i="13"/>
  <c r="I114" i="13"/>
  <c r="E114" i="13"/>
  <c r="C114" i="13"/>
  <c r="L113" i="13"/>
  <c r="K113" i="13"/>
  <c r="J113" i="13"/>
  <c r="I113" i="13"/>
  <c r="E113" i="13"/>
  <c r="C113" i="13"/>
  <c r="L112" i="13"/>
  <c r="K112" i="13"/>
  <c r="J112" i="13"/>
  <c r="I112" i="13"/>
  <c r="E112" i="13"/>
  <c r="C112" i="13"/>
  <c r="L111" i="13"/>
  <c r="K111" i="13"/>
  <c r="J111" i="13"/>
  <c r="I111" i="13"/>
  <c r="E111" i="13"/>
  <c r="C111" i="13"/>
  <c r="L110" i="13"/>
  <c r="J110" i="13"/>
  <c r="I110" i="13"/>
  <c r="E110" i="13"/>
  <c r="C110" i="13"/>
  <c r="J109" i="13"/>
  <c r="I109" i="13"/>
  <c r="E109" i="13"/>
  <c r="C109" i="13"/>
  <c r="L108" i="13"/>
  <c r="K108" i="13"/>
  <c r="J108" i="13"/>
  <c r="I108" i="13"/>
  <c r="E108" i="13"/>
  <c r="C108" i="13"/>
  <c r="L107" i="13"/>
  <c r="K107" i="13"/>
  <c r="J107" i="13"/>
  <c r="I107" i="13"/>
  <c r="E107" i="13"/>
  <c r="C107" i="13"/>
  <c r="K106" i="13"/>
  <c r="J106" i="13"/>
  <c r="I106" i="13"/>
  <c r="E106" i="13"/>
  <c r="C106" i="13"/>
  <c r="K105" i="13"/>
  <c r="J105" i="13"/>
  <c r="I105" i="13"/>
  <c r="E105" i="13"/>
  <c r="C105" i="13"/>
  <c r="J104" i="13"/>
  <c r="I104" i="13"/>
  <c r="E104" i="13"/>
  <c r="C104" i="13"/>
  <c r="J103" i="13"/>
  <c r="I103" i="13"/>
  <c r="E103" i="13"/>
  <c r="C103" i="13"/>
  <c r="L102" i="13"/>
  <c r="K102" i="13"/>
  <c r="J102" i="13"/>
  <c r="I102" i="13"/>
  <c r="E102" i="13"/>
  <c r="C102" i="13"/>
  <c r="L101" i="13"/>
  <c r="K101" i="13"/>
  <c r="J101" i="13"/>
  <c r="I101" i="13"/>
  <c r="E101" i="13"/>
  <c r="C101" i="13"/>
  <c r="L100" i="13"/>
  <c r="K100" i="13"/>
  <c r="J100" i="13"/>
  <c r="I100" i="13"/>
  <c r="E100" i="13"/>
  <c r="C100" i="13"/>
  <c r="L99" i="13"/>
  <c r="K99" i="13"/>
  <c r="J99" i="13"/>
  <c r="I99" i="13"/>
  <c r="E99" i="13"/>
  <c r="C99" i="13"/>
  <c r="L98" i="13"/>
  <c r="K98" i="13"/>
  <c r="J98" i="13"/>
  <c r="I98" i="13"/>
  <c r="E98" i="13"/>
  <c r="C98" i="13"/>
  <c r="L97" i="13"/>
  <c r="K97" i="13"/>
  <c r="J97" i="13"/>
  <c r="I97" i="13"/>
  <c r="E97" i="13"/>
  <c r="C97" i="13"/>
  <c r="L96" i="13"/>
  <c r="K96" i="13"/>
  <c r="J96" i="13"/>
  <c r="I96" i="13"/>
  <c r="E96" i="13"/>
  <c r="C96" i="13"/>
  <c r="L95" i="13"/>
  <c r="K95" i="13"/>
  <c r="J95" i="13"/>
  <c r="I95" i="13"/>
  <c r="E95" i="13"/>
  <c r="C95" i="13"/>
  <c r="L94" i="13"/>
  <c r="K94" i="13"/>
  <c r="J94" i="13"/>
  <c r="I94" i="13"/>
  <c r="E94" i="13"/>
  <c r="C94" i="13"/>
  <c r="L93" i="13"/>
  <c r="K93" i="13"/>
  <c r="J93" i="13"/>
  <c r="I93" i="13"/>
  <c r="E93" i="13"/>
  <c r="C93" i="13"/>
  <c r="K92" i="13"/>
  <c r="J92" i="13"/>
  <c r="I92" i="13"/>
  <c r="E92" i="13"/>
  <c r="C92" i="13"/>
  <c r="L91" i="13"/>
  <c r="K91" i="13"/>
  <c r="J91" i="13"/>
  <c r="I91" i="13"/>
  <c r="E91" i="13"/>
  <c r="C91" i="13"/>
  <c r="L90" i="13"/>
  <c r="K90" i="13"/>
  <c r="J90" i="13"/>
  <c r="I90" i="13"/>
  <c r="E90" i="13"/>
  <c r="C90" i="13"/>
  <c r="L89" i="13"/>
  <c r="K89" i="13"/>
  <c r="J89" i="13"/>
  <c r="I89" i="13"/>
  <c r="E89" i="13"/>
  <c r="C89" i="13"/>
  <c r="J88" i="13"/>
  <c r="I88" i="13"/>
  <c r="E88" i="13"/>
  <c r="C88" i="13"/>
  <c r="L87" i="13"/>
  <c r="K87" i="13"/>
  <c r="J87" i="13"/>
  <c r="I87" i="13"/>
  <c r="E87" i="13"/>
  <c r="C87" i="13"/>
  <c r="K86" i="13"/>
  <c r="J86" i="13"/>
  <c r="I86" i="13"/>
  <c r="E86" i="13"/>
  <c r="C86" i="13"/>
  <c r="L85" i="13"/>
  <c r="K85" i="13"/>
  <c r="J85" i="13"/>
  <c r="I85" i="13"/>
  <c r="E85" i="13"/>
  <c r="C85" i="13"/>
  <c r="L84" i="13"/>
  <c r="K84" i="13"/>
  <c r="J84" i="13"/>
  <c r="I84" i="13"/>
  <c r="E84" i="13"/>
  <c r="C84" i="13"/>
  <c r="J83" i="13"/>
  <c r="I83" i="13"/>
  <c r="E83" i="13"/>
  <c r="C83" i="13"/>
  <c r="L82" i="13"/>
  <c r="K82" i="13"/>
  <c r="J82" i="13"/>
  <c r="I82" i="13"/>
  <c r="E82" i="13"/>
  <c r="C82" i="13"/>
  <c r="L81" i="13"/>
  <c r="K81" i="13"/>
  <c r="J81" i="13"/>
  <c r="I81" i="13"/>
  <c r="E81" i="13"/>
  <c r="C81" i="13"/>
  <c r="L80" i="13"/>
  <c r="K80" i="13"/>
  <c r="J80" i="13"/>
  <c r="I80" i="13"/>
  <c r="E80" i="13"/>
  <c r="C80" i="13"/>
  <c r="J79" i="13"/>
  <c r="I79" i="13"/>
  <c r="E79" i="13"/>
  <c r="C79" i="13"/>
  <c r="L78" i="13"/>
  <c r="K78" i="13"/>
  <c r="J78" i="13"/>
  <c r="I78" i="13"/>
  <c r="E78" i="13"/>
  <c r="C78" i="13"/>
  <c r="L77" i="13"/>
  <c r="K77" i="13"/>
  <c r="J77" i="13"/>
  <c r="I77" i="13"/>
  <c r="E77" i="13"/>
  <c r="C77" i="13"/>
  <c r="K76" i="13"/>
  <c r="J76" i="13"/>
  <c r="I76" i="13"/>
  <c r="E76" i="13"/>
  <c r="C76" i="13"/>
  <c r="L75" i="13"/>
  <c r="K75" i="13"/>
  <c r="J75" i="13"/>
  <c r="I75" i="13"/>
  <c r="E75" i="13"/>
  <c r="C75" i="13"/>
  <c r="J74" i="13"/>
  <c r="I74" i="13"/>
  <c r="E74" i="13"/>
  <c r="C74" i="13"/>
  <c r="J73" i="13"/>
  <c r="I73" i="13"/>
  <c r="E73" i="13"/>
  <c r="C73" i="13"/>
  <c r="J72" i="13"/>
  <c r="I72" i="13"/>
  <c r="E72" i="13"/>
  <c r="C72" i="13"/>
  <c r="L71" i="13"/>
  <c r="K71" i="13"/>
  <c r="J71" i="13"/>
  <c r="I71" i="13"/>
  <c r="E71" i="13"/>
  <c r="C71" i="13"/>
  <c r="J70" i="13"/>
  <c r="I70" i="13"/>
  <c r="E70" i="13"/>
  <c r="C70" i="13"/>
  <c r="J69" i="13"/>
  <c r="I69" i="13"/>
  <c r="E69" i="13"/>
  <c r="C69" i="13"/>
  <c r="L68" i="13"/>
  <c r="K68" i="13"/>
  <c r="J68" i="13"/>
  <c r="I68" i="13"/>
  <c r="E68" i="13"/>
  <c r="C68" i="13"/>
  <c r="L67" i="13"/>
  <c r="K67" i="13"/>
  <c r="J67" i="13"/>
  <c r="I67" i="13"/>
  <c r="E67" i="13"/>
  <c r="C67" i="13"/>
  <c r="L66" i="13"/>
  <c r="K66" i="13"/>
  <c r="J66" i="13"/>
  <c r="I66" i="13"/>
  <c r="E66" i="13"/>
  <c r="C66" i="13"/>
  <c r="L65" i="13"/>
  <c r="K65" i="13"/>
  <c r="J65" i="13"/>
  <c r="I65" i="13"/>
  <c r="E65" i="13"/>
  <c r="C65" i="13"/>
  <c r="J64" i="13"/>
  <c r="I64" i="13"/>
  <c r="E64" i="13"/>
  <c r="C64" i="13"/>
  <c r="L63" i="13"/>
  <c r="J63" i="13"/>
  <c r="I63" i="13"/>
  <c r="E63" i="13"/>
  <c r="C63" i="13"/>
  <c r="L62" i="13"/>
  <c r="K62" i="13"/>
  <c r="J62" i="13"/>
  <c r="I62" i="13"/>
  <c r="E62" i="13"/>
  <c r="C62" i="13"/>
  <c r="L61" i="13"/>
  <c r="K61" i="13"/>
  <c r="J61" i="13"/>
  <c r="I61" i="13"/>
  <c r="E61" i="13"/>
  <c r="C61" i="13"/>
  <c r="L60" i="13"/>
  <c r="K60" i="13"/>
  <c r="J60" i="13"/>
  <c r="I60" i="13"/>
  <c r="E60" i="13"/>
  <c r="C60" i="13"/>
  <c r="L59" i="13"/>
  <c r="K59" i="13"/>
  <c r="J59" i="13"/>
  <c r="I59" i="13"/>
  <c r="E59" i="13"/>
  <c r="C59" i="13"/>
  <c r="L58" i="13"/>
  <c r="K58" i="13"/>
  <c r="J58" i="13"/>
  <c r="I58" i="13"/>
  <c r="E58" i="13"/>
  <c r="C58" i="13"/>
  <c r="L57" i="13"/>
  <c r="J57" i="13"/>
  <c r="I57" i="13"/>
  <c r="E57" i="13"/>
  <c r="C57" i="13"/>
  <c r="K56" i="13"/>
  <c r="J56" i="13"/>
  <c r="I56" i="13"/>
  <c r="E56" i="13"/>
  <c r="C56" i="13"/>
  <c r="J55" i="13"/>
  <c r="I55" i="13"/>
  <c r="E55" i="13"/>
  <c r="C55" i="13"/>
  <c r="J54" i="13"/>
  <c r="I54" i="13"/>
  <c r="E54" i="13"/>
  <c r="C54" i="13"/>
  <c r="L53" i="13"/>
  <c r="K53" i="13"/>
  <c r="J53" i="13"/>
  <c r="I53" i="13"/>
  <c r="E53" i="13"/>
  <c r="C53" i="13"/>
  <c r="L52" i="13"/>
  <c r="K52" i="13"/>
  <c r="J52" i="13"/>
  <c r="I52" i="13"/>
  <c r="E52" i="13"/>
  <c r="C52" i="13"/>
  <c r="J51" i="13"/>
  <c r="I51" i="13"/>
  <c r="E51" i="13"/>
  <c r="C51" i="13"/>
  <c r="J50" i="13"/>
  <c r="I50" i="13"/>
  <c r="E50" i="13"/>
  <c r="C50" i="13"/>
  <c r="K49" i="13"/>
  <c r="J49" i="13"/>
  <c r="I49" i="13"/>
  <c r="E49" i="13"/>
  <c r="C49" i="13"/>
  <c r="L48" i="13"/>
  <c r="K48" i="13"/>
  <c r="J48" i="13"/>
  <c r="I48" i="13"/>
  <c r="E48" i="13"/>
  <c r="C48" i="13"/>
  <c r="K47" i="13"/>
  <c r="J47" i="13"/>
  <c r="I47" i="13"/>
  <c r="E47" i="13"/>
  <c r="C47" i="13"/>
  <c r="J46" i="13"/>
  <c r="I46" i="13"/>
  <c r="E46" i="13"/>
  <c r="C46" i="13"/>
  <c r="L45" i="13"/>
  <c r="K45" i="13"/>
  <c r="J45" i="13"/>
  <c r="I45" i="13"/>
  <c r="E45" i="13"/>
  <c r="C45" i="13"/>
  <c r="L44" i="13"/>
  <c r="K44" i="13"/>
  <c r="J44" i="13"/>
  <c r="I44" i="13"/>
  <c r="E44" i="13"/>
  <c r="C44" i="13"/>
  <c r="L43" i="13"/>
  <c r="K43" i="13"/>
  <c r="J43" i="13"/>
  <c r="I43" i="13"/>
  <c r="E43" i="13"/>
  <c r="C43" i="13"/>
  <c r="J42" i="13"/>
  <c r="I42" i="13"/>
  <c r="E42" i="13"/>
  <c r="C42" i="13"/>
  <c r="L41" i="13"/>
  <c r="K41" i="13"/>
  <c r="J41" i="13"/>
  <c r="I41" i="13"/>
  <c r="E41" i="13"/>
  <c r="C41" i="13"/>
  <c r="J40" i="13"/>
  <c r="I40" i="13"/>
  <c r="E40" i="13"/>
  <c r="C40" i="13"/>
  <c r="L39" i="13"/>
  <c r="K39" i="13"/>
  <c r="J39" i="13"/>
  <c r="I39" i="13"/>
  <c r="E39" i="13"/>
  <c r="C39" i="13"/>
  <c r="L38" i="13"/>
  <c r="J38" i="13"/>
  <c r="I38" i="13"/>
  <c r="E38" i="13"/>
  <c r="C38" i="13"/>
  <c r="L37" i="13"/>
  <c r="K37" i="13"/>
  <c r="J37" i="13"/>
  <c r="I37" i="13"/>
  <c r="E37" i="13"/>
  <c r="C37" i="13"/>
  <c r="L36" i="13"/>
  <c r="K36" i="13"/>
  <c r="J36" i="13"/>
  <c r="I36" i="13"/>
  <c r="E36" i="13"/>
  <c r="C36" i="13"/>
  <c r="L35" i="13"/>
  <c r="K35" i="13"/>
  <c r="J35" i="13"/>
  <c r="I35" i="13"/>
  <c r="E35" i="13"/>
  <c r="C35" i="13"/>
  <c r="L34" i="13"/>
  <c r="K34" i="13"/>
  <c r="J34" i="13"/>
  <c r="I34" i="13"/>
  <c r="E34" i="13"/>
  <c r="C34" i="13"/>
  <c r="L33" i="13"/>
  <c r="K33" i="13"/>
  <c r="J33" i="13"/>
  <c r="I33" i="13"/>
  <c r="E33" i="13"/>
  <c r="C33" i="13"/>
  <c r="K32" i="13"/>
  <c r="J32" i="13"/>
  <c r="I32" i="13"/>
  <c r="E32" i="13"/>
  <c r="C32" i="13"/>
  <c r="L31" i="13"/>
  <c r="K31" i="13"/>
  <c r="J31" i="13"/>
  <c r="I31" i="13"/>
  <c r="E31" i="13"/>
  <c r="C31" i="13"/>
  <c r="L30" i="13"/>
  <c r="K30" i="13"/>
  <c r="J30" i="13"/>
  <c r="I30" i="13"/>
  <c r="E30" i="13"/>
  <c r="C30" i="13"/>
  <c r="L29" i="13"/>
  <c r="K29" i="13"/>
  <c r="J29" i="13"/>
  <c r="I29" i="13"/>
  <c r="E29" i="13"/>
  <c r="C29" i="13"/>
  <c r="L28" i="13"/>
  <c r="K28" i="13"/>
  <c r="J28" i="13"/>
  <c r="I28" i="13"/>
  <c r="E28" i="13"/>
  <c r="C28" i="13"/>
  <c r="L27" i="13"/>
  <c r="K27" i="13"/>
  <c r="J27" i="13"/>
  <c r="I27" i="13"/>
  <c r="E27" i="13"/>
  <c r="C27" i="13"/>
  <c r="L26" i="13"/>
  <c r="K26" i="13"/>
  <c r="J26" i="13"/>
  <c r="I26" i="13"/>
  <c r="E26" i="13"/>
  <c r="C26" i="13"/>
  <c r="L25" i="13"/>
  <c r="K25" i="13"/>
  <c r="J25" i="13"/>
  <c r="I25" i="13"/>
  <c r="E25" i="13"/>
  <c r="C25" i="13"/>
  <c r="L24" i="13"/>
  <c r="J24" i="13"/>
  <c r="I24" i="13"/>
  <c r="E24" i="13"/>
  <c r="C24" i="13"/>
  <c r="K23" i="13"/>
  <c r="J23" i="13"/>
  <c r="I23" i="13"/>
  <c r="E23" i="13"/>
  <c r="C23" i="13"/>
  <c r="L22" i="13"/>
  <c r="K22" i="13"/>
  <c r="J22" i="13"/>
  <c r="I22" i="13"/>
  <c r="E22" i="13"/>
  <c r="C22" i="13"/>
  <c r="L21" i="13"/>
  <c r="K21" i="13"/>
  <c r="J21" i="13"/>
  <c r="I21" i="13"/>
  <c r="E21" i="13"/>
  <c r="C21" i="13"/>
  <c r="J20" i="13"/>
  <c r="I20" i="13"/>
  <c r="E20" i="13"/>
  <c r="C20" i="13"/>
  <c r="L19" i="13"/>
  <c r="K19" i="13"/>
  <c r="J19" i="13"/>
  <c r="I19" i="13"/>
  <c r="E19" i="13"/>
  <c r="C19" i="13"/>
  <c r="L18" i="13"/>
  <c r="K18" i="13"/>
  <c r="J18" i="13"/>
  <c r="I18" i="13"/>
  <c r="E18" i="13"/>
  <c r="C18" i="13"/>
  <c r="L17" i="13"/>
  <c r="K17" i="13"/>
  <c r="J17" i="13"/>
  <c r="I17" i="13"/>
  <c r="E17" i="13"/>
  <c r="C17" i="13"/>
  <c r="J16" i="13"/>
  <c r="I16" i="13"/>
  <c r="E16" i="13"/>
  <c r="C16" i="13"/>
  <c r="L15" i="13"/>
  <c r="K15" i="13"/>
  <c r="J15" i="13"/>
  <c r="I15" i="13"/>
  <c r="E15" i="13"/>
  <c r="C15" i="13"/>
  <c r="L14" i="13"/>
  <c r="K14" i="13"/>
  <c r="J14" i="13"/>
  <c r="I14" i="13"/>
  <c r="E14" i="13"/>
  <c r="C14" i="13"/>
  <c r="K13" i="13"/>
  <c r="J13" i="13"/>
  <c r="I13" i="13"/>
  <c r="E13" i="13"/>
  <c r="C13" i="13"/>
  <c r="L12" i="13"/>
  <c r="K12" i="13"/>
  <c r="J12" i="13"/>
  <c r="I12" i="13"/>
  <c r="E12" i="13"/>
  <c r="C12" i="13"/>
  <c r="L11" i="13"/>
  <c r="K11" i="13"/>
  <c r="J11" i="13"/>
  <c r="I11" i="13"/>
  <c r="E11" i="13"/>
  <c r="C11" i="13"/>
  <c r="L10" i="13"/>
  <c r="K10" i="13"/>
  <c r="J10" i="13"/>
  <c r="I10" i="13"/>
  <c r="E10" i="13"/>
  <c r="C10" i="13"/>
  <c r="K9" i="13"/>
  <c r="J9" i="13"/>
  <c r="I9" i="13"/>
  <c r="E9" i="13"/>
  <c r="C9" i="13"/>
  <c r="L8" i="13"/>
  <c r="K8" i="13"/>
  <c r="J8" i="13"/>
  <c r="I8" i="13"/>
  <c r="E8" i="13"/>
  <c r="C8" i="13"/>
  <c r="J7" i="13"/>
  <c r="I7" i="13"/>
  <c r="E7" i="13"/>
  <c r="C7" i="13"/>
  <c r="L6" i="13"/>
  <c r="K6" i="13"/>
  <c r="J6" i="13"/>
  <c r="I6" i="13"/>
  <c r="E6" i="13"/>
  <c r="C6" i="13"/>
  <c r="L5" i="13"/>
  <c r="K5" i="13"/>
  <c r="J5" i="13"/>
  <c r="I5" i="13"/>
  <c r="E5" i="13"/>
  <c r="C5" i="13"/>
  <c r="L4" i="13"/>
  <c r="K4" i="13"/>
  <c r="J4" i="13"/>
  <c r="I4" i="13"/>
  <c r="E4" i="13"/>
  <c r="C4" i="13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4" i="12"/>
  <c r="F184" i="12"/>
  <c r="D184" i="12"/>
  <c r="B184" i="12"/>
  <c r="I183" i="12"/>
  <c r="H181" i="12"/>
  <c r="I180" i="12"/>
  <c r="I179" i="12"/>
  <c r="I178" i="12"/>
  <c r="I176" i="12"/>
  <c r="H176" i="12"/>
  <c r="H174" i="12"/>
  <c r="H173" i="12"/>
  <c r="H172" i="12"/>
  <c r="I171" i="12"/>
  <c r="H171" i="12"/>
  <c r="H170" i="12"/>
  <c r="H168" i="12"/>
  <c r="I166" i="12"/>
  <c r="H165" i="12"/>
  <c r="I164" i="12"/>
  <c r="I161" i="12"/>
  <c r="I158" i="12"/>
  <c r="I157" i="12"/>
  <c r="H155" i="12"/>
  <c r="H153" i="12"/>
  <c r="H152" i="12"/>
  <c r="I151" i="12"/>
  <c r="H150" i="12"/>
  <c r="I149" i="12"/>
  <c r="I147" i="12"/>
  <c r="H147" i="12"/>
  <c r="I144" i="12"/>
  <c r="H144" i="12"/>
  <c r="H142" i="12"/>
  <c r="I141" i="12"/>
  <c r="I140" i="12"/>
  <c r="I138" i="12"/>
  <c r="H138" i="12"/>
  <c r="H137" i="12"/>
  <c r="H136" i="12"/>
  <c r="I132" i="12"/>
  <c r="H132" i="12"/>
  <c r="I129" i="12"/>
  <c r="H129" i="12"/>
  <c r="I126" i="12"/>
  <c r="H126" i="12"/>
  <c r="H125" i="12"/>
  <c r="H123" i="12"/>
  <c r="I122" i="12"/>
  <c r="H122" i="12"/>
  <c r="I119" i="12"/>
  <c r="H119" i="12"/>
  <c r="I118" i="12"/>
  <c r="H118" i="12"/>
  <c r="I117" i="12"/>
  <c r="H117" i="12"/>
  <c r="I116" i="12"/>
  <c r="H116" i="12"/>
  <c r="I115" i="12"/>
  <c r="H115" i="12"/>
  <c r="I114" i="12"/>
  <c r="H114" i="12"/>
  <c r="I113" i="12"/>
  <c r="H113" i="12"/>
  <c r="I112" i="12"/>
  <c r="H112" i="12"/>
  <c r="H111" i="12"/>
  <c r="I110" i="12"/>
  <c r="H110" i="12"/>
  <c r="H109" i="12"/>
  <c r="H108" i="12"/>
  <c r="I107" i="12"/>
  <c r="I105" i="12"/>
  <c r="H105" i="12"/>
  <c r="I104" i="12"/>
  <c r="H104" i="12"/>
  <c r="I103" i="12"/>
  <c r="H103" i="12"/>
  <c r="I102" i="12"/>
  <c r="H102" i="12"/>
  <c r="I101" i="12"/>
  <c r="H101" i="12"/>
  <c r="H100" i="12"/>
  <c r="I98" i="12"/>
  <c r="H98" i="12"/>
  <c r="H97" i="12"/>
  <c r="I93" i="12"/>
  <c r="H93" i="12"/>
  <c r="I92" i="12"/>
  <c r="H91" i="12"/>
  <c r="I90" i="12"/>
  <c r="H90" i="12"/>
  <c r="I89" i="12"/>
  <c r="H89" i="12"/>
  <c r="H88" i="12"/>
  <c r="I87" i="12"/>
  <c r="H87" i="12"/>
  <c r="I86" i="12"/>
  <c r="I84" i="12"/>
  <c r="H84" i="12"/>
  <c r="I83" i="12"/>
  <c r="H83" i="12"/>
  <c r="I81" i="12"/>
  <c r="H81" i="12"/>
  <c r="I80" i="12"/>
  <c r="H80" i="12"/>
  <c r="I79" i="12"/>
  <c r="H79" i="12"/>
  <c r="I78" i="12"/>
  <c r="H78" i="12"/>
  <c r="I77" i="12"/>
  <c r="H77" i="12"/>
  <c r="H76" i="12"/>
  <c r="I75" i="12"/>
  <c r="H75" i="12"/>
  <c r="I74" i="12"/>
  <c r="H74" i="12"/>
  <c r="I73" i="12"/>
  <c r="H73" i="12"/>
  <c r="I71" i="12"/>
  <c r="I70" i="12"/>
  <c r="H70" i="12"/>
  <c r="H69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I61" i="12"/>
  <c r="H61" i="12"/>
  <c r="I60" i="12"/>
  <c r="H60" i="12"/>
  <c r="I59" i="12"/>
  <c r="H59" i="12"/>
  <c r="I58" i="12"/>
  <c r="I57" i="12"/>
  <c r="H57" i="12"/>
  <c r="I56" i="12"/>
  <c r="H56" i="12"/>
  <c r="H55" i="12"/>
  <c r="H54" i="12"/>
  <c r="I53" i="12"/>
  <c r="H53" i="12"/>
  <c r="I52" i="12"/>
  <c r="H52" i="12"/>
  <c r="I51" i="12"/>
  <c r="H51" i="12"/>
  <c r="I50" i="12"/>
  <c r="I49" i="12"/>
  <c r="H49" i="12"/>
  <c r="I48" i="12"/>
  <c r="H48" i="12"/>
  <c r="I47" i="12"/>
  <c r="H47" i="12"/>
  <c r="I46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I35" i="12"/>
  <c r="H35" i="12"/>
  <c r="I34" i="12"/>
  <c r="H34" i="12"/>
  <c r="I33" i="12"/>
  <c r="H33" i="12"/>
  <c r="I31" i="12"/>
  <c r="H31" i="12"/>
  <c r="I30" i="12"/>
  <c r="H30" i="12"/>
  <c r="H29" i="12"/>
  <c r="I28" i="12"/>
  <c r="H28" i="12"/>
  <c r="I26" i="12"/>
  <c r="H26" i="12"/>
  <c r="I24" i="12"/>
  <c r="H24" i="12"/>
  <c r="I23" i="12"/>
  <c r="H23" i="12"/>
  <c r="I21" i="12"/>
  <c r="H21" i="12"/>
  <c r="I20" i="12"/>
  <c r="H20" i="12"/>
  <c r="I19" i="12"/>
  <c r="I18" i="12"/>
  <c r="H18" i="12"/>
  <c r="I17" i="12"/>
  <c r="H17" i="12"/>
  <c r="I16" i="12"/>
  <c r="H16" i="12"/>
  <c r="I15" i="12"/>
  <c r="H15" i="12"/>
  <c r="I14" i="12"/>
  <c r="H14" i="12"/>
  <c r="I13" i="12"/>
  <c r="H13" i="12"/>
  <c r="I12" i="12"/>
  <c r="H12" i="12"/>
  <c r="I11" i="12"/>
  <c r="H9" i="12"/>
  <c r="I6" i="12"/>
  <c r="I5" i="12"/>
  <c r="H5" i="12"/>
  <c r="I4" i="12"/>
  <c r="H4" i="12"/>
  <c r="H4" i="11"/>
  <c r="I4" i="11"/>
  <c r="H5" i="11"/>
  <c r="I5" i="11"/>
  <c r="H7" i="11"/>
  <c r="I7" i="11"/>
  <c r="H8" i="11"/>
  <c r="I8" i="11"/>
  <c r="H9" i="11"/>
  <c r="I9" i="11"/>
  <c r="H13" i="11"/>
  <c r="I13" i="11"/>
  <c r="I14" i="11"/>
  <c r="H15" i="11"/>
  <c r="I15" i="11"/>
  <c r="I16" i="11"/>
  <c r="I18" i="11"/>
  <c r="G19" i="11"/>
  <c r="H19" i="11"/>
  <c r="I19" i="11"/>
  <c r="H20" i="11"/>
  <c r="I20" i="11"/>
  <c r="C21" i="11"/>
  <c r="H21" i="11"/>
  <c r="I21" i="11"/>
  <c r="C23" i="11"/>
  <c r="H23" i="11"/>
  <c r="I23" i="11"/>
  <c r="H24" i="11"/>
  <c r="I24" i="11"/>
  <c r="I25" i="11"/>
  <c r="G26" i="11"/>
  <c r="H26" i="11"/>
  <c r="I26" i="11"/>
  <c r="H27" i="11"/>
  <c r="I27" i="11"/>
  <c r="C28" i="11"/>
  <c r="H28" i="11"/>
  <c r="H29" i="11"/>
  <c r="C30" i="11"/>
  <c r="H30" i="11"/>
  <c r="I30" i="11"/>
  <c r="H31" i="11"/>
  <c r="I31" i="11"/>
  <c r="H32" i="11"/>
  <c r="G33" i="11"/>
  <c r="H33" i="11"/>
  <c r="I33" i="11"/>
  <c r="H34" i="11"/>
  <c r="I34" i="11"/>
  <c r="C35" i="11"/>
  <c r="I36" i="11"/>
  <c r="E37" i="11"/>
  <c r="H37" i="11"/>
  <c r="I37" i="11"/>
  <c r="I38" i="11"/>
  <c r="C39" i="11"/>
  <c r="I40" i="11"/>
  <c r="E41" i="11"/>
  <c r="H41" i="11"/>
  <c r="H42" i="11"/>
  <c r="I42" i="11"/>
  <c r="C43" i="11"/>
  <c r="I43" i="11"/>
  <c r="E45" i="11"/>
  <c r="H45" i="11"/>
  <c r="I45" i="11"/>
  <c r="E47" i="11"/>
  <c r="I47" i="11"/>
  <c r="I48" i="11"/>
  <c r="E49" i="11"/>
  <c r="H49" i="11"/>
  <c r="I49" i="11"/>
  <c r="H50" i="11"/>
  <c r="C51" i="11"/>
  <c r="H52" i="11"/>
  <c r="I52" i="11"/>
  <c r="C53" i="11"/>
  <c r="H53" i="11"/>
  <c r="H54" i="11"/>
  <c r="I54" i="11"/>
  <c r="H55" i="11"/>
  <c r="C57" i="11"/>
  <c r="H57" i="11"/>
  <c r="I57" i="11"/>
  <c r="I58" i="11"/>
  <c r="H59" i="11"/>
  <c r="I59" i="11"/>
  <c r="G60" i="11"/>
  <c r="I60" i="11"/>
  <c r="H62" i="11"/>
  <c r="I62" i="11"/>
  <c r="I63" i="11"/>
  <c r="G64" i="11"/>
  <c r="H64" i="11"/>
  <c r="I64" i="11"/>
  <c r="H65" i="11"/>
  <c r="C66" i="11"/>
  <c r="E66" i="11"/>
  <c r="I68" i="11"/>
  <c r="H69" i="11"/>
  <c r="I69" i="11"/>
  <c r="G70" i="11"/>
  <c r="H70" i="11"/>
  <c r="C73" i="11"/>
  <c r="H73" i="11"/>
  <c r="C75" i="11"/>
  <c r="E75" i="11"/>
  <c r="H75" i="11"/>
  <c r="I75" i="11"/>
  <c r="H76" i="11"/>
  <c r="I76" i="11"/>
  <c r="C79" i="11"/>
  <c r="E79" i="11"/>
  <c r="H80" i="11"/>
  <c r="G81" i="11"/>
  <c r="I83" i="11"/>
  <c r="C84" i="11"/>
  <c r="H85" i="11"/>
  <c r="I85" i="11"/>
  <c r="C86" i="11"/>
  <c r="G88" i="11"/>
  <c r="H88" i="11"/>
  <c r="C91" i="11"/>
  <c r="H92" i="11"/>
  <c r="C93" i="11"/>
  <c r="E93" i="11"/>
  <c r="I94" i="11"/>
  <c r="G95" i="11"/>
  <c r="H95" i="11"/>
  <c r="H96" i="11"/>
  <c r="I96" i="11"/>
  <c r="C97" i="11"/>
  <c r="E97" i="11"/>
  <c r="I97" i="11"/>
  <c r="I98" i="11"/>
  <c r="C99" i="11"/>
  <c r="E99" i="11"/>
  <c r="C102" i="11"/>
  <c r="G104" i="11"/>
  <c r="C107" i="11"/>
  <c r="E107" i="11"/>
  <c r="H108" i="11"/>
  <c r="G109" i="11"/>
  <c r="I111" i="11"/>
  <c r="C112" i="11"/>
  <c r="H112" i="11"/>
  <c r="H113" i="11"/>
  <c r="C114" i="11"/>
  <c r="I114" i="11"/>
  <c r="C116" i="11"/>
  <c r="E116" i="11"/>
  <c r="H116" i="11"/>
  <c r="E118" i="11"/>
  <c r="G118" i="11"/>
  <c r="H118" i="11"/>
  <c r="C121" i="11"/>
  <c r="H122" i="11"/>
  <c r="C123" i="11"/>
  <c r="E123" i="11"/>
  <c r="I124" i="11"/>
  <c r="E125" i="11"/>
  <c r="G125" i="11"/>
  <c r="H125" i="11"/>
  <c r="H126" i="11"/>
  <c r="E127" i="11"/>
  <c r="G127" i="11"/>
  <c r="I127" i="11"/>
  <c r="C129" i="11"/>
  <c r="C130" i="11"/>
  <c r="I130" i="11"/>
  <c r="C132" i="11"/>
  <c r="E132" i="11"/>
  <c r="C134" i="11"/>
  <c r="H134" i="11"/>
  <c r="C137" i="11"/>
  <c r="E137" i="11"/>
  <c r="C139" i="11"/>
  <c r="I139" i="11"/>
  <c r="C142" i="11"/>
  <c r="E142" i="11"/>
  <c r="I142" i="11"/>
  <c r="B143" i="11"/>
  <c r="C4" i="11" s="1"/>
  <c r="D143" i="11"/>
  <c r="E9" i="11" s="1"/>
  <c r="F143" i="11"/>
  <c r="G15" i="11" s="1"/>
  <c r="G143" i="11"/>
  <c r="C252" i="54"/>
  <c r="B252" i="54"/>
  <c r="D251" i="54"/>
  <c r="D250" i="54"/>
  <c r="D249" i="54"/>
  <c r="D248" i="54"/>
  <c r="D247" i="54"/>
  <c r="D246" i="54"/>
  <c r="D245" i="54"/>
  <c r="D244" i="54"/>
  <c r="D243" i="54"/>
  <c r="D242" i="54"/>
  <c r="D241" i="54"/>
  <c r="D240" i="54"/>
  <c r="D239" i="54"/>
  <c r="D238" i="54"/>
  <c r="D237" i="54"/>
  <c r="D236" i="54"/>
  <c r="D235" i="54"/>
  <c r="D234" i="54"/>
  <c r="D233" i="54"/>
  <c r="D232" i="54"/>
  <c r="D231" i="54"/>
  <c r="D230" i="54"/>
  <c r="D229" i="54"/>
  <c r="D228" i="54"/>
  <c r="D227" i="54"/>
  <c r="D226" i="54"/>
  <c r="D225" i="54"/>
  <c r="D224" i="54"/>
  <c r="D223" i="54"/>
  <c r="D222" i="54"/>
  <c r="D221" i="54"/>
  <c r="D220" i="54"/>
  <c r="D219" i="54"/>
  <c r="D218" i="54"/>
  <c r="D217" i="54"/>
  <c r="D216" i="54"/>
  <c r="D215" i="54"/>
  <c r="D214" i="54"/>
  <c r="D213" i="54"/>
  <c r="D212" i="54"/>
  <c r="D211" i="54"/>
  <c r="D210" i="54"/>
  <c r="D209" i="54"/>
  <c r="D208" i="54"/>
  <c r="D207" i="54"/>
  <c r="D206" i="54"/>
  <c r="D205" i="54"/>
  <c r="D204" i="54"/>
  <c r="D203" i="54"/>
  <c r="D202" i="54"/>
  <c r="D201" i="54"/>
  <c r="D200" i="54"/>
  <c r="D199" i="54"/>
  <c r="D198" i="54"/>
  <c r="D197" i="54"/>
  <c r="D196" i="54"/>
  <c r="D195" i="54"/>
  <c r="D194" i="54"/>
  <c r="D193" i="54"/>
  <c r="D192" i="54"/>
  <c r="D191" i="54"/>
  <c r="D190" i="54"/>
  <c r="D189" i="54"/>
  <c r="D188" i="54"/>
  <c r="D187" i="54"/>
  <c r="D186" i="54"/>
  <c r="D185" i="54"/>
  <c r="D184" i="54"/>
  <c r="D183" i="54"/>
  <c r="D182" i="54"/>
  <c r="D181" i="54"/>
  <c r="D180" i="54"/>
  <c r="D179" i="54"/>
  <c r="D178" i="54"/>
  <c r="D177" i="54"/>
  <c r="D176" i="54"/>
  <c r="D175" i="54"/>
  <c r="D174" i="54"/>
  <c r="D173" i="54"/>
  <c r="D172" i="54"/>
  <c r="D171" i="54"/>
  <c r="D170" i="54"/>
  <c r="D169" i="54"/>
  <c r="D168" i="54"/>
  <c r="D167" i="54"/>
  <c r="D166" i="54"/>
  <c r="D165" i="54"/>
  <c r="D164" i="54"/>
  <c r="D163" i="54"/>
  <c r="D162" i="54"/>
  <c r="D161" i="54"/>
  <c r="D160" i="54"/>
  <c r="D159" i="54"/>
  <c r="D158" i="54"/>
  <c r="D157" i="54"/>
  <c r="D156" i="54"/>
  <c r="D155" i="54"/>
  <c r="D154" i="54"/>
  <c r="D153" i="54"/>
  <c r="D152" i="54"/>
  <c r="D151" i="54"/>
  <c r="D150" i="54"/>
  <c r="D149" i="54"/>
  <c r="D148" i="54"/>
  <c r="D147" i="54"/>
  <c r="D146" i="54"/>
  <c r="D145" i="54"/>
  <c r="D144" i="54"/>
  <c r="D143" i="54"/>
  <c r="D142" i="54"/>
  <c r="D141" i="54"/>
  <c r="D140" i="54"/>
  <c r="D139" i="54"/>
  <c r="D138" i="54"/>
  <c r="D137" i="54"/>
  <c r="D136" i="54"/>
  <c r="D135" i="54"/>
  <c r="D134" i="54"/>
  <c r="D133" i="54"/>
  <c r="D132" i="54"/>
  <c r="D131" i="54"/>
  <c r="D130" i="54"/>
  <c r="D129" i="54"/>
  <c r="D128" i="54"/>
  <c r="D127" i="54"/>
  <c r="D126" i="54"/>
  <c r="D125" i="54"/>
  <c r="D124" i="54"/>
  <c r="D123" i="54"/>
  <c r="D122" i="54"/>
  <c r="D121" i="54"/>
  <c r="D120" i="54"/>
  <c r="D119" i="54"/>
  <c r="D118" i="54"/>
  <c r="D117" i="54"/>
  <c r="D116" i="54"/>
  <c r="D115" i="54"/>
  <c r="D114" i="54"/>
  <c r="D113" i="54"/>
  <c r="D112" i="54"/>
  <c r="D111" i="54"/>
  <c r="D110" i="54"/>
  <c r="D109" i="54"/>
  <c r="D108" i="54"/>
  <c r="D107" i="54"/>
  <c r="D106" i="54"/>
  <c r="D105" i="54"/>
  <c r="D104" i="54"/>
  <c r="D103" i="54"/>
  <c r="D102" i="54"/>
  <c r="D101" i="54"/>
  <c r="D100" i="54"/>
  <c r="D99" i="54"/>
  <c r="D98" i="54"/>
  <c r="D97" i="54"/>
  <c r="D96" i="54"/>
  <c r="D95" i="54"/>
  <c r="D94" i="54"/>
  <c r="D93" i="54"/>
  <c r="D92" i="54"/>
  <c r="D91" i="54"/>
  <c r="D90" i="54"/>
  <c r="D89" i="54"/>
  <c r="D88" i="54"/>
  <c r="D87" i="54"/>
  <c r="D86" i="54"/>
  <c r="D85" i="54"/>
  <c r="D84" i="54"/>
  <c r="D83" i="54"/>
  <c r="D82" i="54"/>
  <c r="D81" i="54"/>
  <c r="D80" i="54"/>
  <c r="D79" i="54"/>
  <c r="D78" i="54"/>
  <c r="D77" i="54"/>
  <c r="D76" i="54"/>
  <c r="D75" i="54"/>
  <c r="D74" i="54"/>
  <c r="D73" i="54"/>
  <c r="D72" i="54"/>
  <c r="D71" i="54"/>
  <c r="D70" i="54"/>
  <c r="D69" i="54"/>
  <c r="D68" i="54"/>
  <c r="D67" i="54"/>
  <c r="D66" i="54"/>
  <c r="D65" i="54"/>
  <c r="D64" i="54"/>
  <c r="D63" i="54"/>
  <c r="D62" i="54"/>
  <c r="D61" i="54"/>
  <c r="D60" i="54"/>
  <c r="D59" i="54"/>
  <c r="D58" i="54"/>
  <c r="D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8" i="54"/>
  <c r="D7" i="54"/>
  <c r="D6" i="54"/>
  <c r="D5" i="54"/>
  <c r="D4" i="54"/>
  <c r="D3" i="54"/>
  <c r="C170" i="52"/>
  <c r="B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3" i="52"/>
  <c r="D3" i="9"/>
  <c r="D4" i="9"/>
  <c r="D5" i="9"/>
  <c r="D6" i="9"/>
  <c r="D7" i="9"/>
  <c r="D8" i="9"/>
  <c r="D9" i="9"/>
  <c r="D10" i="9"/>
  <c r="D11" i="9"/>
  <c r="D12" i="9"/>
  <c r="D13" i="9"/>
  <c r="D14" i="9"/>
  <c r="D15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H12" i="8"/>
  <c r="H11" i="8"/>
  <c r="H10" i="8"/>
  <c r="H9" i="8"/>
  <c r="H8" i="8"/>
  <c r="H7" i="8"/>
  <c r="H6" i="8"/>
  <c r="H5" i="8"/>
  <c r="H4" i="8"/>
  <c r="G8" i="7"/>
  <c r="G7" i="7"/>
  <c r="G6" i="7"/>
  <c r="G5" i="7"/>
  <c r="G4" i="7"/>
  <c r="G9" i="7"/>
  <c r="G10" i="7"/>
  <c r="G11" i="7"/>
  <c r="G12" i="7"/>
  <c r="E4" i="7"/>
  <c r="E5" i="7"/>
  <c r="E6" i="7"/>
  <c r="E7" i="7"/>
  <c r="E8" i="7"/>
  <c r="E9" i="7"/>
  <c r="E10" i="7"/>
  <c r="E11" i="7"/>
  <c r="E12" i="7"/>
  <c r="C4" i="7"/>
  <c r="C5" i="7"/>
  <c r="C6" i="7"/>
  <c r="C7" i="7"/>
  <c r="C8" i="7"/>
  <c r="C9" i="7"/>
  <c r="C10" i="7"/>
  <c r="C11" i="7"/>
  <c r="C12" i="7"/>
  <c r="C5" i="6"/>
  <c r="C11" i="6"/>
  <c r="B12" i="6"/>
  <c r="C7" i="6" s="1"/>
  <c r="H10" i="6"/>
  <c r="H9" i="6"/>
  <c r="H8" i="6"/>
  <c r="H7" i="6"/>
  <c r="H6" i="6"/>
  <c r="H5" i="6"/>
  <c r="H4" i="6"/>
  <c r="D10" i="55"/>
  <c r="D11" i="55"/>
  <c r="E10" i="55"/>
  <c r="E11" i="55"/>
  <c r="E9" i="55"/>
  <c r="D9" i="55"/>
  <c r="E8" i="55"/>
  <c r="D8" i="55"/>
  <c r="E7" i="55"/>
  <c r="D7" i="55"/>
  <c r="E6" i="55"/>
  <c r="D6" i="55"/>
  <c r="E5" i="55"/>
  <c r="D5" i="55"/>
  <c r="E4" i="55"/>
  <c r="D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I275" i="2"/>
  <c r="H275" i="2"/>
  <c r="D275" i="2"/>
  <c r="C275" i="2"/>
  <c r="C4" i="2" s="1"/>
  <c r="E4" i="2" s="1"/>
  <c r="C5" i="2"/>
  <c r="E5" i="2" s="1"/>
  <c r="B5" i="2"/>
  <c r="B4" i="2"/>
  <c r="B6" i="2" s="1"/>
  <c r="D252" i="54" l="1"/>
  <c r="D170" i="52"/>
  <c r="C7" i="14"/>
  <c r="E10" i="14"/>
  <c r="C12" i="14"/>
  <c r="C17" i="14"/>
  <c r="E20" i="14"/>
  <c r="E22" i="14"/>
  <c r="C27" i="14"/>
  <c r="E30" i="14"/>
  <c r="C32" i="14"/>
  <c r="E35" i="14"/>
  <c r="E40" i="14"/>
  <c r="C45" i="14"/>
  <c r="C50" i="14"/>
  <c r="E53" i="14"/>
  <c r="E58" i="14"/>
  <c r="E63" i="14"/>
  <c r="C70" i="14"/>
  <c r="C75" i="14"/>
  <c r="E80" i="14"/>
  <c r="C85" i="14"/>
  <c r="C87" i="14"/>
  <c r="E92" i="14"/>
  <c r="C99" i="14"/>
  <c r="C103" i="14"/>
  <c r="C105" i="14"/>
  <c r="C107" i="14"/>
  <c r="E110" i="14"/>
  <c r="C115" i="14"/>
  <c r="C117" i="14"/>
  <c r="E120" i="14"/>
  <c r="C125" i="14"/>
  <c r="C131" i="14"/>
  <c r="E134" i="14"/>
  <c r="C139" i="14"/>
  <c r="C141" i="14"/>
  <c r="C146" i="14"/>
  <c r="C150" i="14"/>
  <c r="C154" i="14"/>
  <c r="E159" i="14"/>
  <c r="C161" i="14"/>
  <c r="C168" i="14"/>
  <c r="C170" i="14"/>
  <c r="E175" i="14"/>
  <c r="C177" i="14"/>
  <c r="E180" i="14"/>
  <c r="C185" i="14"/>
  <c r="C187" i="14"/>
  <c r="C191" i="14"/>
  <c r="C193" i="14"/>
  <c r="C195" i="14"/>
  <c r="C197" i="14"/>
  <c r="E200" i="14"/>
  <c r="C202" i="14"/>
  <c r="C204" i="14"/>
  <c r="E207" i="14"/>
  <c r="C212" i="14"/>
  <c r="E215" i="14"/>
  <c r="C219" i="14"/>
  <c r="E224" i="14"/>
  <c r="C229" i="14"/>
  <c r="E232" i="14"/>
  <c r="C237" i="14"/>
  <c r="C239" i="14"/>
  <c r="E244" i="14"/>
  <c r="E246" i="14"/>
  <c r="E248" i="14"/>
  <c r="C250" i="14"/>
  <c r="C4" i="14"/>
  <c r="C14" i="14"/>
  <c r="C24" i="14"/>
  <c r="C37" i="14"/>
  <c r="C42" i="14"/>
  <c r="C47" i="14"/>
  <c r="C55" i="14"/>
  <c r="C60" i="14"/>
  <c r="C65" i="14"/>
  <c r="C67" i="14"/>
  <c r="C77" i="14"/>
  <c r="C82" i="14"/>
  <c r="C94" i="14"/>
  <c r="C112" i="14"/>
  <c r="C122" i="14"/>
  <c r="C127" i="14"/>
  <c r="C129" i="14"/>
  <c r="C136" i="14"/>
  <c r="C156" i="14"/>
  <c r="C182" i="14"/>
  <c r="C209" i="14"/>
  <c r="C217" i="14"/>
  <c r="C221" i="14"/>
  <c r="C226" i="14"/>
  <c r="C234" i="14"/>
  <c r="C252" i="14"/>
  <c r="C254" i="14"/>
  <c r="C262" i="14"/>
  <c r="C264" i="14"/>
  <c r="C9" i="14"/>
  <c r="C19" i="14"/>
  <c r="C21" i="14"/>
  <c r="C29" i="14"/>
  <c r="C34" i="14"/>
  <c r="C39" i="14"/>
  <c r="C52" i="14"/>
  <c r="C72" i="14"/>
  <c r="C79" i="14"/>
  <c r="C89" i="14"/>
  <c r="C91" i="14"/>
  <c r="C109" i="14"/>
  <c r="C119" i="14"/>
  <c r="C133" i="14"/>
  <c r="C143" i="14"/>
  <c r="C152" i="14"/>
  <c r="C158" i="14"/>
  <c r="C163" i="14"/>
  <c r="C165" i="14"/>
  <c r="C172" i="14"/>
  <c r="C174" i="14"/>
  <c r="C179" i="14"/>
  <c r="E182" i="14"/>
  <c r="C189" i="14"/>
  <c r="C199" i="14"/>
  <c r="C206" i="14"/>
  <c r="E209" i="14"/>
  <c r="C214" i="14"/>
  <c r="E217" i="14"/>
  <c r="E221" i="14"/>
  <c r="C223" i="14"/>
  <c r="E226" i="14"/>
  <c r="C231" i="14"/>
  <c r="E234" i="14"/>
  <c r="C241" i="14"/>
  <c r="C243" i="14"/>
  <c r="C245" i="14"/>
  <c r="E252" i="14"/>
  <c r="E254" i="14"/>
  <c r="C256" i="14"/>
  <c r="C258" i="14"/>
  <c r="E262" i="14"/>
  <c r="E264" i="14"/>
  <c r="C244" i="14"/>
  <c r="C246" i="14"/>
  <c r="C248" i="14"/>
  <c r="C6" i="14"/>
  <c r="E9" i="14"/>
  <c r="E268" i="14" s="1"/>
  <c r="C16" i="14"/>
  <c r="E19" i="14"/>
  <c r="E21" i="14"/>
  <c r="C26" i="14"/>
  <c r="E29" i="14"/>
  <c r="E34" i="14"/>
  <c r="E39" i="14"/>
  <c r="C44" i="14"/>
  <c r="C49" i="14"/>
  <c r="E52" i="14"/>
  <c r="C57" i="14"/>
  <c r="C62" i="14"/>
  <c r="C69" i="14"/>
  <c r="E72" i="14"/>
  <c r="C74" i="14"/>
  <c r="E79" i="14"/>
  <c r="C84" i="14"/>
  <c r="C86" i="14"/>
  <c r="E89" i="14"/>
  <c r="E91" i="14"/>
  <c r="C96" i="14"/>
  <c r="C98" i="14"/>
  <c r="C100" i="14"/>
  <c r="C102" i="14"/>
  <c r="C106" i="14"/>
  <c r="E109" i="14"/>
  <c r="C114" i="14"/>
  <c r="E119" i="14"/>
  <c r="C124" i="14"/>
  <c r="E133" i="14"/>
  <c r="C138" i="14"/>
  <c r="C140" i="14"/>
  <c r="E143" i="14"/>
  <c r="C145" i="14"/>
  <c r="C147" i="14"/>
  <c r="C149" i="14"/>
  <c r="E152" i="14"/>
  <c r="E158" i="14"/>
  <c r="E163" i="14"/>
  <c r="E165" i="14"/>
  <c r="C167" i="14"/>
  <c r="C169" i="14"/>
  <c r="E172" i="14"/>
  <c r="E174" i="14"/>
  <c r="C176" i="14"/>
  <c r="E179" i="14"/>
  <c r="C184" i="14"/>
  <c r="C186" i="14"/>
  <c r="E189" i="14"/>
  <c r="C192" i="14"/>
  <c r="C194" i="14"/>
  <c r="E199" i="14"/>
  <c r="C201" i="14"/>
  <c r="E206" i="14"/>
  <c r="C211" i="14"/>
  <c r="E214" i="14"/>
  <c r="E223" i="14"/>
  <c r="C228" i="14"/>
  <c r="E231" i="14"/>
  <c r="C236" i="14"/>
  <c r="E241" i="14"/>
  <c r="E243" i="14"/>
  <c r="E245" i="14"/>
  <c r="C247" i="14"/>
  <c r="C249" i="14"/>
  <c r="E256" i="14"/>
  <c r="E258" i="14"/>
  <c r="C260" i="14"/>
  <c r="C11" i="14"/>
  <c r="C23" i="14"/>
  <c r="C31" i="14"/>
  <c r="C36" i="14"/>
  <c r="C41" i="14"/>
  <c r="C46" i="14"/>
  <c r="C54" i="14"/>
  <c r="C59" i="14"/>
  <c r="C64" i="14"/>
  <c r="C66" i="14"/>
  <c r="C76" i="14"/>
  <c r="C81" i="14"/>
  <c r="C93" i="14"/>
  <c r="C111" i="14"/>
  <c r="C121" i="14"/>
  <c r="C126" i="14"/>
  <c r="C128" i="14"/>
  <c r="C135" i="14"/>
  <c r="C160" i="14"/>
  <c r="C181" i="14"/>
  <c r="C203" i="14"/>
  <c r="C208" i="14"/>
  <c r="C216" i="14"/>
  <c r="C220" i="14"/>
  <c r="C225" i="14"/>
  <c r="E228" i="14"/>
  <c r="C233" i="14"/>
  <c r="E236" i="14"/>
  <c r="E247" i="14"/>
  <c r="E249" i="14"/>
  <c r="C253" i="14"/>
  <c r="E260" i="14"/>
  <c r="C265" i="14"/>
  <c r="C8" i="14"/>
  <c r="C13" i="14"/>
  <c r="C18" i="14"/>
  <c r="C28" i="14"/>
  <c r="C33" i="14"/>
  <c r="C38" i="14"/>
  <c r="C51" i="14"/>
  <c r="C71" i="14"/>
  <c r="C88" i="14"/>
  <c r="C90" i="14"/>
  <c r="C104" i="14"/>
  <c r="C108" i="14"/>
  <c r="C116" i="14"/>
  <c r="C118" i="14"/>
  <c r="C130" i="14"/>
  <c r="C132" i="14"/>
  <c r="C142" i="14"/>
  <c r="C151" i="14"/>
  <c r="C153" i="14"/>
  <c r="C155" i="14"/>
  <c r="C162" i="14"/>
  <c r="C164" i="14"/>
  <c r="C171" i="14"/>
  <c r="C173" i="14"/>
  <c r="C178" i="14"/>
  <c r="C188" i="14"/>
  <c r="C190" i="14"/>
  <c r="C196" i="14"/>
  <c r="C198" i="14"/>
  <c r="C205" i="14"/>
  <c r="C213" i="14"/>
  <c r="E216" i="14"/>
  <c r="C218" i="14"/>
  <c r="E220" i="14"/>
  <c r="C222" i="14"/>
  <c r="E225" i="14"/>
  <c r="C230" i="14"/>
  <c r="E233" i="14"/>
  <c r="C238" i="14"/>
  <c r="C240" i="14"/>
  <c r="C242" i="14"/>
  <c r="C251" i="14"/>
  <c r="E253" i="14"/>
  <c r="C255" i="14"/>
  <c r="C257" i="14"/>
  <c r="C263" i="14"/>
  <c r="E265" i="14"/>
  <c r="H268" i="14"/>
  <c r="C5" i="14"/>
  <c r="C15" i="14"/>
  <c r="C25" i="14"/>
  <c r="C43" i="14"/>
  <c r="C48" i="14"/>
  <c r="C56" i="14"/>
  <c r="C61" i="14"/>
  <c r="C68" i="14"/>
  <c r="C73" i="14"/>
  <c r="C78" i="14"/>
  <c r="C83" i="14"/>
  <c r="C95" i="14"/>
  <c r="C97" i="14"/>
  <c r="C101" i="14"/>
  <c r="C113" i="14"/>
  <c r="C123" i="14"/>
  <c r="C137" i="14"/>
  <c r="C144" i="14"/>
  <c r="C148" i="14"/>
  <c r="C157" i="14"/>
  <c r="E164" i="14"/>
  <c r="C166" i="14"/>
  <c r="E171" i="14"/>
  <c r="E173" i="14"/>
  <c r="E178" i="14"/>
  <c r="C183" i="14"/>
  <c r="E188" i="14"/>
  <c r="E190" i="14"/>
  <c r="E196" i="14"/>
  <c r="E198" i="14"/>
  <c r="E205" i="14"/>
  <c r="C210" i="14"/>
  <c r="E213" i="14"/>
  <c r="E218" i="14"/>
  <c r="E222" i="14"/>
  <c r="C227" i="14"/>
  <c r="E230" i="14"/>
  <c r="C235" i="14"/>
  <c r="E238" i="14"/>
  <c r="E240" i="14"/>
  <c r="E242" i="14"/>
  <c r="E251" i="14"/>
  <c r="E255" i="14"/>
  <c r="E257" i="14"/>
  <c r="C259" i="14"/>
  <c r="C261" i="14"/>
  <c r="C6" i="15"/>
  <c r="C16" i="15"/>
  <c r="C19" i="15"/>
  <c r="C21" i="15"/>
  <c r="C39" i="15"/>
  <c r="C41" i="15"/>
  <c r="C63" i="15"/>
  <c r="C71" i="15"/>
  <c r="C80" i="15"/>
  <c r="C105" i="15"/>
  <c r="C115" i="15"/>
  <c r="C117" i="15"/>
  <c r="C140" i="15"/>
  <c r="C145" i="15"/>
  <c r="C158" i="15"/>
  <c r="C165" i="15"/>
  <c r="C174" i="15"/>
  <c r="C183" i="15"/>
  <c r="C199" i="15"/>
  <c r="C214" i="15"/>
  <c r="C47" i="15"/>
  <c r="C49" i="15"/>
  <c r="C68" i="15"/>
  <c r="C74" i="15"/>
  <c r="C87" i="15"/>
  <c r="C89" i="15"/>
  <c r="C101" i="15"/>
  <c r="C113" i="15"/>
  <c r="C122" i="15"/>
  <c r="C153" i="15"/>
  <c r="C162" i="15"/>
  <c r="C224" i="15"/>
  <c r="C4" i="15"/>
  <c r="C9" i="15"/>
  <c r="C45" i="15"/>
  <c r="C61" i="15"/>
  <c r="C66" i="15"/>
  <c r="C83" i="15"/>
  <c r="C108" i="15"/>
  <c r="C175" i="15"/>
  <c r="C196" i="15"/>
  <c r="C202" i="15"/>
  <c r="C221" i="15"/>
  <c r="C231" i="15"/>
  <c r="C24" i="15"/>
  <c r="C29" i="15"/>
  <c r="C31" i="15"/>
  <c r="C43" i="15"/>
  <c r="C50" i="15"/>
  <c r="C69" i="15"/>
  <c r="C75" i="15"/>
  <c r="C96" i="15"/>
  <c r="C120" i="15"/>
  <c r="C138" i="15"/>
  <c r="C156" i="15"/>
  <c r="C163" i="15"/>
  <c r="C185" i="15"/>
  <c r="C222" i="15"/>
  <c r="C106" i="15"/>
  <c r="C149" i="15"/>
  <c r="C173" i="15"/>
  <c r="C189" i="15"/>
  <c r="C200" i="15"/>
  <c r="C233" i="15"/>
  <c r="I239" i="15"/>
  <c r="G227" i="15"/>
  <c r="G233" i="15"/>
  <c r="E10" i="15"/>
  <c r="E17" i="15"/>
  <c r="E24" i="15"/>
  <c r="E31" i="15"/>
  <c r="E49" i="15"/>
  <c r="E61" i="15"/>
  <c r="E68" i="15"/>
  <c r="E72" i="15"/>
  <c r="E74" i="15"/>
  <c r="E84" i="15"/>
  <c r="E89" i="15"/>
  <c r="E97" i="15"/>
  <c r="E99" i="15"/>
  <c r="E101" i="15"/>
  <c r="E106" i="15"/>
  <c r="E110" i="15"/>
  <c r="E120" i="15"/>
  <c r="E136" i="15"/>
  <c r="E138" i="15"/>
  <c r="E140" i="15"/>
  <c r="E147" i="15"/>
  <c r="E149" i="15"/>
  <c r="E154" i="15"/>
  <c r="E162" i="15"/>
  <c r="E169" i="15"/>
  <c r="E174" i="15"/>
  <c r="E187" i="15"/>
  <c r="E189" i="15"/>
  <c r="E198" i="15"/>
  <c r="E200" i="15"/>
  <c r="E204" i="15"/>
  <c r="E209" i="15"/>
  <c r="E221" i="15"/>
  <c r="E228" i="15"/>
  <c r="E236" i="15"/>
  <c r="C12" i="15"/>
  <c r="C14" i="15"/>
  <c r="E21" i="15"/>
  <c r="C26" i="15"/>
  <c r="C28" i="15"/>
  <c r="C33" i="15"/>
  <c r="E36" i="15"/>
  <c r="C38" i="15"/>
  <c r="E41" i="15"/>
  <c r="E52" i="15"/>
  <c r="C54" i="15"/>
  <c r="C56" i="15"/>
  <c r="C58" i="15"/>
  <c r="E63" i="15"/>
  <c r="C65" i="15"/>
  <c r="C77" i="15"/>
  <c r="C79" i="15"/>
  <c r="C86" i="15"/>
  <c r="C91" i="15"/>
  <c r="E94" i="15"/>
  <c r="C103" i="15"/>
  <c r="E108" i="15"/>
  <c r="C112" i="15"/>
  <c r="C114" i="15"/>
  <c r="E117" i="15"/>
  <c r="E122" i="15"/>
  <c r="C124" i="15"/>
  <c r="C126" i="15"/>
  <c r="C128" i="15"/>
  <c r="E131" i="15"/>
  <c r="C133" i="15"/>
  <c r="E142" i="15"/>
  <c r="C144" i="15"/>
  <c r="C151" i="15"/>
  <c r="E156" i="15"/>
  <c r="E158" i="15"/>
  <c r="E160" i="15"/>
  <c r="C167" i="15"/>
  <c r="E171" i="15"/>
  <c r="C177" i="15"/>
  <c r="E185" i="15"/>
  <c r="C192" i="15"/>
  <c r="C194" i="15"/>
  <c r="E196" i="15"/>
  <c r="E202" i="15"/>
  <c r="G204" i="15"/>
  <c r="C207" i="15"/>
  <c r="G209" i="15"/>
  <c r="E214" i="15"/>
  <c r="C217" i="15"/>
  <c r="E219" i="15"/>
  <c r="G221" i="15"/>
  <c r="C226" i="15"/>
  <c r="G228" i="15"/>
  <c r="E231" i="15"/>
  <c r="C234" i="15"/>
  <c r="G236" i="15"/>
  <c r="C5" i="15"/>
  <c r="C7" i="15"/>
  <c r="E9" i="15"/>
  <c r="E16" i="15"/>
  <c r="C18" i="15"/>
  <c r="C20" i="15"/>
  <c r="E23" i="15"/>
  <c r="E30" i="15"/>
  <c r="C35" i="15"/>
  <c r="C40" i="15"/>
  <c r="C42" i="15"/>
  <c r="E44" i="15"/>
  <c r="E46" i="15"/>
  <c r="E48" i="15"/>
  <c r="E50" i="15"/>
  <c r="E60" i="15"/>
  <c r="C62" i="15"/>
  <c r="C67" i="15"/>
  <c r="E69" i="15"/>
  <c r="E71" i="15"/>
  <c r="C73" i="15"/>
  <c r="E75" i="15"/>
  <c r="C81" i="15"/>
  <c r="E83" i="15"/>
  <c r="E88" i="15"/>
  <c r="C93" i="15"/>
  <c r="E96" i="15"/>
  <c r="E105" i="15"/>
  <c r="C116" i="15"/>
  <c r="E119" i="15"/>
  <c r="C130" i="15"/>
  <c r="C135" i="15"/>
  <c r="C137" i="15"/>
  <c r="C139" i="15"/>
  <c r="C141" i="15"/>
  <c r="C146" i="15"/>
  <c r="C148" i="15"/>
  <c r="E153" i="15"/>
  <c r="C161" i="15"/>
  <c r="E163" i="15"/>
  <c r="E165" i="15"/>
  <c r="C170" i="15"/>
  <c r="E173" i="15"/>
  <c r="E175" i="15"/>
  <c r="E179" i="15"/>
  <c r="C181" i="15"/>
  <c r="E183" i="15"/>
  <c r="C186" i="15"/>
  <c r="C188" i="15"/>
  <c r="E190" i="15"/>
  <c r="C197" i="15"/>
  <c r="E199" i="15"/>
  <c r="C201" i="15"/>
  <c r="E205" i="15"/>
  <c r="E210" i="15"/>
  <c r="E212" i="15"/>
  <c r="C215" i="15"/>
  <c r="C220" i="15"/>
  <c r="E222" i="15"/>
  <c r="E224" i="15"/>
  <c r="G226" i="15"/>
  <c r="E229" i="15"/>
  <c r="C232" i="15"/>
  <c r="G234" i="15"/>
  <c r="E237" i="15"/>
  <c r="E194" i="15"/>
  <c r="E207" i="15"/>
  <c r="E234" i="15"/>
  <c r="E5" i="15"/>
  <c r="E7" i="15"/>
  <c r="C11" i="15"/>
  <c r="C13" i="15"/>
  <c r="E18" i="15"/>
  <c r="E20" i="15"/>
  <c r="C25" i="15"/>
  <c r="C27" i="15"/>
  <c r="C32" i="15"/>
  <c r="E35" i="15"/>
  <c r="C37" i="15"/>
  <c r="E40" i="15"/>
  <c r="E42" i="15"/>
  <c r="C53" i="15"/>
  <c r="E62" i="15"/>
  <c r="C64" i="15"/>
  <c r="E67" i="15"/>
  <c r="E73" i="15"/>
  <c r="E81" i="15"/>
  <c r="C85" i="15"/>
  <c r="C90" i="15"/>
  <c r="E93" i="15"/>
  <c r="C98" i="15"/>
  <c r="C100" i="15"/>
  <c r="C102" i="15"/>
  <c r="C107" i="15"/>
  <c r="C109" i="15"/>
  <c r="C111" i="15"/>
  <c r="E116" i="15"/>
  <c r="C121" i="15"/>
  <c r="C125" i="15"/>
  <c r="E130" i="15"/>
  <c r="C132" i="15"/>
  <c r="E135" i="15"/>
  <c r="E137" i="15"/>
  <c r="E139" i="15"/>
  <c r="E141" i="15"/>
  <c r="E146" i="15"/>
  <c r="E148" i="15"/>
  <c r="C150" i="15"/>
  <c r="C155" i="15"/>
  <c r="C159" i="15"/>
  <c r="E161" i="15"/>
  <c r="C168" i="15"/>
  <c r="E170" i="15"/>
  <c r="E181" i="15"/>
  <c r="E186" i="15"/>
  <c r="E188" i="15"/>
  <c r="E197" i="15"/>
  <c r="E201" i="15"/>
  <c r="C203" i="15"/>
  <c r="C208" i="15"/>
  <c r="E215" i="15"/>
  <c r="C218" i="15"/>
  <c r="E220" i="15"/>
  <c r="C227" i="15"/>
  <c r="E232" i="15"/>
  <c r="C235" i="15"/>
  <c r="E192" i="15"/>
  <c r="E217" i="15"/>
  <c r="E226" i="15"/>
  <c r="E11" i="15"/>
  <c r="E13" i="15"/>
  <c r="C15" i="15"/>
  <c r="C22" i="15"/>
  <c r="E25" i="15"/>
  <c r="E27" i="15"/>
  <c r="E32" i="15"/>
  <c r="E37" i="15"/>
  <c r="C51" i="15"/>
  <c r="E53" i="15"/>
  <c r="C55" i="15"/>
  <c r="C59" i="15"/>
  <c r="E64" i="15"/>
  <c r="C70" i="15"/>
  <c r="C76" i="15"/>
  <c r="C78" i="15"/>
  <c r="E85" i="15"/>
  <c r="E90" i="15"/>
  <c r="C95" i="15"/>
  <c r="E98" i="15"/>
  <c r="E100" i="15"/>
  <c r="E102" i="15"/>
  <c r="E107" i="15"/>
  <c r="E109" i="15"/>
  <c r="E111" i="15"/>
  <c r="C118" i="15"/>
  <c r="E121" i="15"/>
  <c r="C123" i="15"/>
  <c r="E125" i="15"/>
  <c r="C127" i="15"/>
  <c r="E132" i="15"/>
  <c r="C143" i="15"/>
  <c r="E150" i="15"/>
  <c r="C152" i="15"/>
  <c r="E155" i="15"/>
  <c r="C157" i="15"/>
  <c r="E159" i="15"/>
  <c r="C164" i="15"/>
  <c r="C166" i="15"/>
  <c r="E168" i="15"/>
  <c r="C172" i="15"/>
  <c r="C176" i="15"/>
  <c r="C184" i="15"/>
  <c r="C193" i="15"/>
  <c r="C195" i="15"/>
  <c r="E203" i="15"/>
  <c r="E208" i="15"/>
  <c r="C213" i="15"/>
  <c r="G215" i="15"/>
  <c r="E218" i="15"/>
  <c r="G220" i="15"/>
  <c r="E227" i="15"/>
  <c r="C230" i="15"/>
  <c r="E235" i="15"/>
  <c r="C238" i="15"/>
  <c r="E15" i="15"/>
  <c r="E22" i="15"/>
  <c r="E51" i="15"/>
  <c r="E55" i="15"/>
  <c r="E59" i="15"/>
  <c r="E70" i="15"/>
  <c r="E76" i="15"/>
  <c r="E78" i="15"/>
  <c r="E95" i="15"/>
  <c r="E118" i="15"/>
  <c r="E123" i="15"/>
  <c r="E127" i="15"/>
  <c r="E143" i="15"/>
  <c r="E152" i="15"/>
  <c r="E157" i="15"/>
  <c r="E164" i="15"/>
  <c r="E166" i="15"/>
  <c r="E172" i="15"/>
  <c r="E176" i="15"/>
  <c r="C178" i="15"/>
  <c r="C180" i="15"/>
  <c r="C182" i="15"/>
  <c r="E184" i="15"/>
  <c r="C191" i="15"/>
  <c r="E193" i="15"/>
  <c r="E195" i="15"/>
  <c r="C206" i="15"/>
  <c r="C211" i="15"/>
  <c r="E213" i="15"/>
  <c r="C216" i="15"/>
  <c r="C223" i="15"/>
  <c r="C225" i="15"/>
  <c r="E230" i="15"/>
  <c r="E238" i="15"/>
  <c r="E205" i="13"/>
  <c r="C207" i="13"/>
  <c r="C268" i="13" s="1"/>
  <c r="E210" i="13"/>
  <c r="E212" i="13"/>
  <c r="C214" i="13"/>
  <c r="E221" i="13"/>
  <c r="C223" i="13"/>
  <c r="C225" i="13"/>
  <c r="C227" i="13"/>
  <c r="C229" i="13"/>
  <c r="C231" i="13"/>
  <c r="C233" i="13"/>
  <c r="C235" i="13"/>
  <c r="C237" i="13"/>
  <c r="C239" i="13"/>
  <c r="C241" i="13"/>
  <c r="C243" i="13"/>
  <c r="C245" i="13"/>
  <c r="C247" i="13"/>
  <c r="C249" i="13"/>
  <c r="I262" i="13"/>
  <c r="I268" i="13" s="1"/>
  <c r="C264" i="13"/>
  <c r="I266" i="13"/>
  <c r="E251" i="13"/>
  <c r="C253" i="13"/>
  <c r="C255" i="13"/>
  <c r="C257" i="13"/>
  <c r="C259" i="13"/>
  <c r="C261" i="13"/>
  <c r="E198" i="13"/>
  <c r="E268" i="13" s="1"/>
  <c r="E203" i="13"/>
  <c r="C215" i="13"/>
  <c r="E222" i="13"/>
  <c r="E224" i="13"/>
  <c r="E226" i="13"/>
  <c r="E228" i="13"/>
  <c r="E230" i="13"/>
  <c r="E232" i="13"/>
  <c r="E234" i="13"/>
  <c r="E236" i="13"/>
  <c r="E238" i="13"/>
  <c r="E240" i="13"/>
  <c r="E242" i="13"/>
  <c r="E244" i="13"/>
  <c r="E246" i="13"/>
  <c r="E248" i="13"/>
  <c r="C250" i="13"/>
  <c r="C252" i="13"/>
  <c r="J253" i="13"/>
  <c r="J268" i="13" s="1"/>
  <c r="J255" i="13"/>
  <c r="J257" i="13"/>
  <c r="J259" i="13"/>
  <c r="J261" i="13"/>
  <c r="E263" i="13"/>
  <c r="H184" i="12"/>
  <c r="G139" i="11"/>
  <c r="G134" i="11"/>
  <c r="G129" i="11"/>
  <c r="G120" i="11"/>
  <c r="E109" i="11"/>
  <c r="E104" i="11"/>
  <c r="G101" i="11"/>
  <c r="E95" i="11"/>
  <c r="G90" i="11"/>
  <c r="E88" i="11"/>
  <c r="E81" i="11"/>
  <c r="G72" i="11"/>
  <c r="E70" i="11"/>
  <c r="G68" i="11"/>
  <c r="E64" i="11"/>
  <c r="G62" i="11"/>
  <c r="E60" i="11"/>
  <c r="G58" i="11"/>
  <c r="G56" i="11"/>
  <c r="C49" i="11"/>
  <c r="C47" i="11"/>
  <c r="C45" i="11"/>
  <c r="C41" i="11"/>
  <c r="C37" i="11"/>
  <c r="E33" i="11"/>
  <c r="G31" i="11"/>
  <c r="E26" i="11"/>
  <c r="G24" i="11"/>
  <c r="G22" i="11"/>
  <c r="E19" i="11"/>
  <c r="C17" i="11"/>
  <c r="E15" i="11"/>
  <c r="G13" i="11"/>
  <c r="C11" i="11"/>
  <c r="C9" i="11"/>
  <c r="G7" i="11"/>
  <c r="G5" i="11"/>
  <c r="E143" i="11"/>
  <c r="G141" i="11"/>
  <c r="E139" i="11"/>
  <c r="G136" i="11"/>
  <c r="E134" i="11"/>
  <c r="G131" i="11"/>
  <c r="E129" i="11"/>
  <c r="C127" i="11"/>
  <c r="C125" i="11"/>
  <c r="E120" i="11"/>
  <c r="C118" i="11"/>
  <c r="G115" i="11"/>
  <c r="G113" i="11"/>
  <c r="G111" i="11"/>
  <c r="C109" i="11"/>
  <c r="G106" i="11"/>
  <c r="C104" i="11"/>
  <c r="E101" i="11"/>
  <c r="C95" i="11"/>
  <c r="E90" i="11"/>
  <c r="C88" i="11"/>
  <c r="G83" i="11"/>
  <c r="C81" i="11"/>
  <c r="G78" i="11"/>
  <c r="G76" i="11"/>
  <c r="G74" i="11"/>
  <c r="E72" i="11"/>
  <c r="C70" i="11"/>
  <c r="E68" i="11"/>
  <c r="C64" i="11"/>
  <c r="E62" i="11"/>
  <c r="C60" i="11"/>
  <c r="E58" i="11"/>
  <c r="E56" i="11"/>
  <c r="G54" i="11"/>
  <c r="G50" i="11"/>
  <c r="G46" i="11"/>
  <c r="G44" i="11"/>
  <c r="G38" i="11"/>
  <c r="C33" i="11"/>
  <c r="E31" i="11"/>
  <c r="G29" i="11"/>
  <c r="C26" i="11"/>
  <c r="E24" i="11"/>
  <c r="E22" i="11"/>
  <c r="C19" i="11"/>
  <c r="C15" i="11"/>
  <c r="E13" i="11"/>
  <c r="G10" i="11"/>
  <c r="E7" i="11"/>
  <c r="E5" i="11"/>
  <c r="E141" i="11"/>
  <c r="E136" i="11"/>
  <c r="E131" i="11"/>
  <c r="G122" i="11"/>
  <c r="C120" i="11"/>
  <c r="G117" i="11"/>
  <c r="E115" i="11"/>
  <c r="E113" i="11"/>
  <c r="E111" i="11"/>
  <c r="E106" i="11"/>
  <c r="G103" i="11"/>
  <c r="C101" i="11"/>
  <c r="G98" i="11"/>
  <c r="G92" i="11"/>
  <c r="C90" i="11"/>
  <c r="G87" i="11"/>
  <c r="G85" i="11"/>
  <c r="E83" i="11"/>
  <c r="E78" i="11"/>
  <c r="E76" i="11"/>
  <c r="E74" i="11"/>
  <c r="C72" i="11"/>
  <c r="C68" i="11"/>
  <c r="G65" i="11"/>
  <c r="C62" i="11"/>
  <c r="C58" i="11"/>
  <c r="C56" i="11"/>
  <c r="E54" i="11"/>
  <c r="G52" i="11"/>
  <c r="E50" i="11"/>
  <c r="G48" i="11"/>
  <c r="E46" i="11"/>
  <c r="E44" i="11"/>
  <c r="G42" i="11"/>
  <c r="G40" i="11"/>
  <c r="E38" i="11"/>
  <c r="G36" i="11"/>
  <c r="G34" i="11"/>
  <c r="C31" i="11"/>
  <c r="E29" i="11"/>
  <c r="G27" i="11"/>
  <c r="C24" i="11"/>
  <c r="C22" i="11"/>
  <c r="G20" i="11"/>
  <c r="G16" i="11"/>
  <c r="C13" i="11"/>
  <c r="E10" i="11"/>
  <c r="C7" i="11"/>
  <c r="C5" i="11"/>
  <c r="C143" i="11"/>
  <c r="C141" i="11"/>
  <c r="G138" i="11"/>
  <c r="C136" i="11"/>
  <c r="G133" i="11"/>
  <c r="C131" i="11"/>
  <c r="G128" i="11"/>
  <c r="G126" i="11"/>
  <c r="G124" i="11"/>
  <c r="E122" i="11"/>
  <c r="G119" i="11"/>
  <c r="E117" i="11"/>
  <c r="C115" i="11"/>
  <c r="C113" i="11"/>
  <c r="C111" i="11"/>
  <c r="G108" i="11"/>
  <c r="C106" i="11"/>
  <c r="E103" i="11"/>
  <c r="G100" i="11"/>
  <c r="E98" i="11"/>
  <c r="G96" i="11"/>
  <c r="G94" i="11"/>
  <c r="E92" i="11"/>
  <c r="G89" i="11"/>
  <c r="E87" i="11"/>
  <c r="E85" i="11"/>
  <c r="C83" i="11"/>
  <c r="G80" i="11"/>
  <c r="C78" i="11"/>
  <c r="C76" i="11"/>
  <c r="C74" i="11"/>
  <c r="G71" i="11"/>
  <c r="G67" i="11"/>
  <c r="E65" i="11"/>
  <c r="G63" i="11"/>
  <c r="G61" i="11"/>
  <c r="C54" i="11"/>
  <c r="E52" i="11"/>
  <c r="C50" i="11"/>
  <c r="E48" i="11"/>
  <c r="C46" i="11"/>
  <c r="C44" i="11"/>
  <c r="E42" i="11"/>
  <c r="E40" i="11"/>
  <c r="C38" i="11"/>
  <c r="E36" i="11"/>
  <c r="E34" i="11"/>
  <c r="G32" i="11"/>
  <c r="C29" i="11"/>
  <c r="E27" i="11"/>
  <c r="G25" i="11"/>
  <c r="E20" i="11"/>
  <c r="G18" i="11"/>
  <c r="E16" i="11"/>
  <c r="G14" i="11"/>
  <c r="G12" i="11"/>
  <c r="C10" i="11"/>
  <c r="G8" i="11"/>
  <c r="G6" i="11"/>
  <c r="G140" i="11"/>
  <c r="E138" i="11"/>
  <c r="G135" i="11"/>
  <c r="E133" i="11"/>
  <c r="E128" i="11"/>
  <c r="E126" i="11"/>
  <c r="E124" i="11"/>
  <c r="C122" i="11"/>
  <c r="E119" i="11"/>
  <c r="C117" i="11"/>
  <c r="G110" i="11"/>
  <c r="E108" i="11"/>
  <c r="G105" i="11"/>
  <c r="C103" i="11"/>
  <c r="E100" i="11"/>
  <c r="C98" i="11"/>
  <c r="E96" i="11"/>
  <c r="E94" i="11"/>
  <c r="C92" i="11"/>
  <c r="E89" i="11"/>
  <c r="C87" i="11"/>
  <c r="C85" i="11"/>
  <c r="G82" i="11"/>
  <c r="E80" i="11"/>
  <c r="G77" i="11"/>
  <c r="E71" i="11"/>
  <c r="G69" i="11"/>
  <c r="E67" i="11"/>
  <c r="C65" i="11"/>
  <c r="E63" i="11"/>
  <c r="E61" i="11"/>
  <c r="G59" i="11"/>
  <c r="G55" i="11"/>
  <c r="C52" i="11"/>
  <c r="C48" i="11"/>
  <c r="C42" i="11"/>
  <c r="C40" i="11"/>
  <c r="C36" i="11"/>
  <c r="C34" i="11"/>
  <c r="E32" i="11"/>
  <c r="C27" i="11"/>
  <c r="E25" i="11"/>
  <c r="C20" i="11"/>
  <c r="E18" i="11"/>
  <c r="C16" i="11"/>
  <c r="E14" i="11"/>
  <c r="E12" i="11"/>
  <c r="E8" i="11"/>
  <c r="E6" i="11"/>
  <c r="I143" i="11"/>
  <c r="E140" i="11"/>
  <c r="C138" i="11"/>
  <c r="E135" i="11"/>
  <c r="C133" i="11"/>
  <c r="G130" i="11"/>
  <c r="C128" i="11"/>
  <c r="C126" i="11"/>
  <c r="C124" i="11"/>
  <c r="G121" i="11"/>
  <c r="C119" i="11"/>
  <c r="G114" i="11"/>
  <c r="G112" i="11"/>
  <c r="E110" i="11"/>
  <c r="C108" i="11"/>
  <c r="E105" i="11"/>
  <c r="G102" i="11"/>
  <c r="C100" i="11"/>
  <c r="C96" i="11"/>
  <c r="C94" i="11"/>
  <c r="G91" i="11"/>
  <c r="C89" i="11"/>
  <c r="G86" i="11"/>
  <c r="G84" i="11"/>
  <c r="E82" i="11"/>
  <c r="C80" i="11"/>
  <c r="E77" i="11"/>
  <c r="G73" i="11"/>
  <c r="C71" i="11"/>
  <c r="E69" i="11"/>
  <c r="C67" i="11"/>
  <c r="C63" i="11"/>
  <c r="C61" i="11"/>
  <c r="E59" i="11"/>
  <c r="G57" i="11"/>
  <c r="E55" i="11"/>
  <c r="G53" i="11"/>
  <c r="G51" i="11"/>
  <c r="G43" i="11"/>
  <c r="G39" i="11"/>
  <c r="G35" i="11"/>
  <c r="C32" i="11"/>
  <c r="G30" i="11"/>
  <c r="G28" i="11"/>
  <c r="C25" i="11"/>
  <c r="G23" i="11"/>
  <c r="G21" i="11"/>
  <c r="C18" i="11"/>
  <c r="C14" i="11"/>
  <c r="C12" i="11"/>
  <c r="C8" i="11"/>
  <c r="C6" i="11"/>
  <c r="G4" i="11"/>
  <c r="H143" i="11"/>
  <c r="G142" i="11"/>
  <c r="C140" i="11"/>
  <c r="G137" i="11"/>
  <c r="C135" i="11"/>
  <c r="G132" i="11"/>
  <c r="E130" i="11"/>
  <c r="G123" i="11"/>
  <c r="E121" i="11"/>
  <c r="G116" i="11"/>
  <c r="E114" i="11"/>
  <c r="E112" i="11"/>
  <c r="C110" i="11"/>
  <c r="G107" i="11"/>
  <c r="C105" i="11"/>
  <c r="E102" i="11"/>
  <c r="G99" i="11"/>
  <c r="G97" i="11"/>
  <c r="G93" i="11"/>
  <c r="E91" i="11"/>
  <c r="E86" i="11"/>
  <c r="E84" i="11"/>
  <c r="C82" i="11"/>
  <c r="G79" i="11"/>
  <c r="C77" i="11"/>
  <c r="G75" i="11"/>
  <c r="E73" i="11"/>
  <c r="C69" i="11"/>
  <c r="G66" i="11"/>
  <c r="C59" i="11"/>
  <c r="E57" i="11"/>
  <c r="C55" i="11"/>
  <c r="E53" i="11"/>
  <c r="E51" i="11"/>
  <c r="G49" i="11"/>
  <c r="G47" i="11"/>
  <c r="G45" i="11"/>
  <c r="E43" i="11"/>
  <c r="G41" i="11"/>
  <c r="E39" i="11"/>
  <c r="G37" i="11"/>
  <c r="E35" i="11"/>
  <c r="E30" i="11"/>
  <c r="E28" i="11"/>
  <c r="E23" i="11"/>
  <c r="E21" i="11"/>
  <c r="G17" i="11"/>
  <c r="G11" i="11"/>
  <c r="G9" i="11"/>
  <c r="E4" i="11"/>
  <c r="E17" i="11"/>
  <c r="E11" i="11"/>
  <c r="C12" i="6"/>
  <c r="C6" i="6"/>
  <c r="C10" i="6"/>
  <c r="C9" i="6"/>
  <c r="C8" i="6"/>
  <c r="C4" i="6"/>
  <c r="D5" i="2"/>
  <c r="C6" i="2"/>
  <c r="D4" i="2"/>
  <c r="C268" i="14" l="1"/>
  <c r="E239" i="15"/>
  <c r="G239" i="15"/>
  <c r="C239" i="15"/>
  <c r="E6" i="2"/>
  <c r="D6" i="2"/>
  <c r="F12" i="7" l="1"/>
  <c r="D12" i="7"/>
  <c r="B12" i="7"/>
  <c r="K4" i="49"/>
  <c r="E18" i="29"/>
  <c r="B9" i="43"/>
  <c r="C9" i="43"/>
  <c r="D9" i="43"/>
  <c r="F14" i="8" l="1"/>
  <c r="F12" i="6"/>
  <c r="G9" i="8" l="1"/>
  <c r="G10" i="8"/>
  <c r="G11" i="8"/>
  <c r="G4" i="8"/>
  <c r="G12" i="8"/>
  <c r="G5" i="8"/>
  <c r="G13" i="8"/>
  <c r="G6" i="8"/>
  <c r="G14" i="8"/>
  <c r="G7" i="8"/>
  <c r="G8" i="8"/>
  <c r="G9" i="27"/>
  <c r="G7" i="27"/>
  <c r="G5" i="27"/>
  <c r="G8" i="27"/>
  <c r="G6" i="27"/>
  <c r="G5" i="6"/>
  <c r="G4" i="6"/>
  <c r="G6" i="6"/>
  <c r="G7" i="6"/>
  <c r="G11" i="6"/>
  <c r="G12" i="6"/>
  <c r="G8" i="6"/>
  <c r="G9" i="6"/>
  <c r="G10" i="6"/>
  <c r="C18" i="29" l="1"/>
  <c r="D12" i="6" l="1"/>
  <c r="F15" i="29"/>
  <c r="F6" i="29"/>
  <c r="H12" i="6" l="1"/>
  <c r="E5" i="6"/>
  <c r="E6" i="6"/>
  <c r="E4" i="6"/>
  <c r="E7" i="6"/>
  <c r="E8" i="6"/>
  <c r="E9" i="6"/>
  <c r="E11" i="6"/>
  <c r="E12" i="6"/>
  <c r="E10" i="6"/>
  <c r="C6" i="27" l="1"/>
  <c r="C9" i="27"/>
  <c r="C7" i="27"/>
  <c r="C5" i="27"/>
  <c r="C8" i="27"/>
  <c r="E9" i="27"/>
  <c r="E4" i="27"/>
  <c r="E7" i="27"/>
  <c r="E8" i="27"/>
  <c r="E5" i="27"/>
  <c r="E6" i="27"/>
  <c r="D18" i="29"/>
  <c r="F12" i="29" l="1"/>
  <c r="D14" i="8" l="1"/>
  <c r="B14" i="8"/>
  <c r="C11" i="8" l="1"/>
  <c r="C4" i="8"/>
  <c r="C12" i="8"/>
  <c r="C5" i="8"/>
  <c r="C13" i="8"/>
  <c r="C10" i="8"/>
  <c r="C6" i="8"/>
  <c r="C14" i="8"/>
  <c r="C7" i="8"/>
  <c r="C8" i="8"/>
  <c r="C9" i="8"/>
  <c r="E6" i="8"/>
  <c r="E14" i="8"/>
  <c r="E7" i="8"/>
  <c r="E8" i="8"/>
  <c r="E9" i="8"/>
  <c r="E5" i="8"/>
  <c r="E10" i="8"/>
  <c r="E11" i="8"/>
  <c r="E4" i="8"/>
  <c r="E12" i="8"/>
  <c r="E13" i="8"/>
  <c r="H14" i="8"/>
  <c r="F17" i="29"/>
  <c r="F16" i="29"/>
  <c r="F14" i="29"/>
  <c r="F13" i="29"/>
  <c r="F11" i="29"/>
  <c r="F10" i="29"/>
  <c r="F9" i="29"/>
  <c r="F8" i="29"/>
  <c r="F7" i="29"/>
  <c r="D16" i="49" l="1"/>
  <c r="E15" i="49" l="1"/>
  <c r="E14" i="49"/>
  <c r="E13" i="49"/>
  <c r="E10" i="49"/>
  <c r="E12" i="49"/>
  <c r="E11" i="49"/>
  <c r="E9" i="49"/>
  <c r="E8" i="49"/>
  <c r="E16" i="49" l="1"/>
  <c r="B16" i="49"/>
  <c r="C8" i="49" l="1"/>
  <c r="C9" i="49"/>
  <c r="C10" i="49"/>
  <c r="C11" i="49"/>
  <c r="C12" i="49"/>
  <c r="C13" i="49"/>
  <c r="C14" i="49"/>
  <c r="C15" i="49"/>
  <c r="C16" i="49" l="1"/>
</calcChain>
</file>

<file path=xl/sharedStrings.xml><?xml version="1.0" encoding="utf-8"?>
<sst xmlns="http://schemas.openxmlformats.org/spreadsheetml/2006/main" count="5360" uniqueCount="679">
  <si>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</si>
  <si>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</si>
  <si>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</si>
  <si>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</si>
  <si>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</si>
  <si>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</si>
  <si>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</si>
  <si>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</si>
  <si>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</si>
  <si>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</si>
  <si>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</si>
  <si>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</si>
  <si>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</si>
  <si>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</si>
  <si>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</si>
  <si>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</si>
  <si>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</si>
  <si>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</si>
  <si>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</si>
  <si>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</si>
  <si>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</si>
  <si>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</si>
  <si>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</si>
  <si>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</si>
  <si>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</si>
  <si>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</si>
  <si>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</si>
  <si>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</si>
  <si>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</si>
  <si>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</si>
  <si>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</si>
  <si>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</si>
  <si>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</si>
  <si>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</si>
  <si>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</si>
  <si>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</si>
  <si>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</si>
  <si>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</si>
  <si>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</si>
  <si>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</si>
  <si>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</si>
  <si>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</si>
  <si>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</si>
  <si>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</si>
  <si>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</si>
  <si>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</si>
  <si>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</si>
  <si>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</si>
  <si>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</si>
  <si>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</si>
  <si>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</si>
  <si>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</si>
  <si>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</si>
  <si>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</si>
  <si>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</si>
  <si>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</si>
  <si>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</si>
  <si>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</si>
  <si>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</si>
  <si>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</si>
  <si>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</si>
  <si>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</si>
  <si>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</si>
  <si>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</si>
  <si>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</si>
  <si>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</si>
  <si>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</si>
  <si>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</si>
  <si>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</si>
  <si>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</si>
  <si>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</si>
  <si>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</si>
  <si>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</si>
  <si>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</si>
  <si>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</si>
  <si>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</si>
  <si>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</si>
  <si>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</si>
  <si>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</si>
  <si>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</si>
  <si>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</si>
  <si>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</si>
  <si>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</si>
  <si>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</si>
  <si>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</si>
  <si>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</si>
  <si>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</si>
  <si>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</si>
  <si>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</si>
  <si>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</si>
  <si>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</si>
  <si>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</si>
  <si>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</si>
  <si>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</si>
  <si>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</si>
  <si>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</si>
  <si>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</si>
  <si>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</si>
  <si>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</si>
  <si>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</si>
  <si>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</si>
  <si>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</si>
  <si>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</si>
  <si>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</si>
  <si>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</si>
  <si>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</si>
  <si>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</si>
  <si>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</si>
  <si>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</si>
  <si>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</si>
  <si>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</si>
  <si>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</si>
  <si>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</si>
  <si>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</si>
  <si>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</si>
  <si>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</si>
  <si>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</si>
  <si>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</si>
  <si>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</si>
  <si>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</si>
  <si>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</si>
  <si>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</si>
  <si>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</si>
  <si>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</si>
  <si>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</si>
  <si>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</si>
  <si>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</si>
  <si>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</si>
  <si>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</si>
  <si>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</si>
  <si>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</si>
  <si>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</si>
  <si>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</si>
  <si>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</si>
  <si>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</si>
  <si>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</si>
  <si>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</si>
  <si>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</si>
  <si>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</si>
  <si>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</si>
  <si>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</si>
  <si>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</si>
  <si>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</si>
  <si>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</si>
  <si>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</si>
  <si>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</si>
  <si>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</si>
  <si>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</si>
  <si>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</si>
  <si>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</si>
  <si>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</si>
  <si>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</si>
  <si>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</si>
  <si>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</si>
  <si>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</si>
  <si>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</si>
  <si>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</si>
  <si>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</si>
  <si>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</si>
  <si>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</si>
  <si>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</si>
  <si>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</si>
  <si>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</si>
  <si>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</si>
  <si>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</si>
  <si>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</si>
  <si>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</si>
  <si>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</si>
  <si>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</si>
  <si>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</si>
  <si>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</si>
  <si>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</si>
  <si>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</si>
  <si>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</si>
  <si>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</si>
  <si>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</si>
  <si>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</si>
  <si>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</si>
  <si>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</si>
  <si>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</si>
  <si>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</si>
  <si>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</si>
  <si>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</si>
  <si>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</si>
  <si>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</si>
  <si>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</si>
  <si>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</si>
  <si>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</si>
  <si>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</si>
  <si>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</si>
  <si>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</si>
  <si>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</si>
  <si>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</si>
  <si>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</si>
  <si>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</si>
  <si>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</si>
  <si>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</si>
  <si>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</si>
  <si>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</si>
  <si>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</si>
  <si>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</si>
  <si>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</si>
  <si>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</si>
  <si>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</si>
  <si>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</si>
  <si>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</si>
  <si>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</si>
  <si>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</si>
  <si>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</si>
  <si>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</si>
  <si>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</si>
  <si>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</si>
  <si>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</si>
  <si>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</si>
  <si>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</si>
  <si>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</si>
  <si>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</si>
  <si>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</si>
  <si>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</si>
  <si>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</si>
  <si>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</si>
  <si>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</si>
  <si>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</si>
  <si>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</si>
  <si>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</si>
  <si>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</si>
  <si>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</si>
  <si>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</si>
  <si>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</si>
  <si>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</si>
  <si>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</si>
  <si>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</si>
  <si>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</si>
  <si>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</si>
  <si>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</si>
  <si>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</si>
  <si>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</si>
  <si>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</si>
  <si>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</si>
  <si>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</si>
  <si>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</si>
  <si>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</si>
  <si>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</si>
  <si>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</si>
  <si>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</si>
  <si>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</si>
  <si>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</si>
  <si>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</si>
  <si>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</si>
  <si>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</si>
  <si>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</si>
  <si>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</si>
  <si>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</si>
  <si>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</si>
  <si>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</si>
  <si>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</si>
  <si>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</si>
  <si>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</si>
  <si>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</si>
  <si>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</si>
  <si>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</si>
  <si>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</si>
  <si>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</si>
  <si>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</si>
  <si>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</si>
  <si>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</si>
  <si>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</si>
  <si>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</si>
  <si>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</si>
  <si>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</si>
  <si>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</si>
  <si>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</si>
  <si>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</si>
  <si>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</si>
  <si>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</si>
  <si>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</si>
  <si>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</si>
  <si>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</si>
  <si>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</si>
  <si>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</si>
  <si>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</si>
  <si>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</si>
  <si>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</si>
  <si>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</si>
  <si>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</si>
  <si>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</si>
  <si>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</si>
  <si>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</si>
  <si>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</si>
  <si>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</si>
  <si>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</si>
  <si>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</si>
  <si>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</si>
  <si>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</si>
  <si>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</si>
  <si>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</si>
  <si>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</si>
  <si>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</si>
  <si>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</si>
  <si>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</si>
  <si>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</si>
  <si>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</si>
  <si>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</si>
  <si>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</si>
  <si>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</si>
  <si>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</si>
  <si>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</si>
  <si>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</si>
  <si>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</si>
  <si>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</si>
  <si>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</si>
  <si>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</si>
  <si>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</si>
  <si>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</si>
  <si>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</si>
  <si>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</si>
  <si>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</si>
  <si>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</si>
  <si>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</si>
  <si>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</si>
  <si>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</si>
  <si>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</si>
  <si>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</si>
  <si>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</si>
  <si>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</si>
  <si>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</si>
  <si>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</si>
  <si>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</si>
  <si>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</si>
  <si>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</si>
  <si>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</si>
  <si>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</si>
  <si>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</si>
  <si>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</si>
  <si>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</si>
  <si>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</si>
  <si>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</si>
  <si>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</si>
  <si>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</si>
  <si>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</si>
  <si>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</si>
  <si>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</si>
  <si>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</si>
  <si>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</si>
  <si>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</si>
  <si>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</si>
  <si>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</si>
  <si>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</si>
  <si>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</si>
  <si>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</si>
  <si>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</si>
  <si>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</si>
  <si>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</si>
  <si>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</si>
  <si>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</si>
  <si>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</si>
  <si>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</si>
  <si>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</si>
  <si>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</si>
  <si>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</si>
  <si>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</si>
  <si>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</si>
  <si>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</si>
  <si>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</si>
  <si>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</si>
  <si>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</si>
  <si>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</si>
  <si>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</si>
  <si>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</si>
  <si>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</si>
  <si>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</si>
  <si>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</si>
  <si>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</si>
  <si>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</si>
  <si>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</si>
  <si>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</si>
  <si>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</si>
  <si>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</si>
  <si>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</si>
  <si>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</si>
  <si>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</si>
  <si>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</si>
  <si>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</si>
  <si>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</si>
  <si>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</si>
  <si>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</si>
  <si>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</si>
  <si>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</si>
  <si>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</si>
  <si>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</si>
  <si>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</si>
  <si>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</si>
  <si>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</si>
  <si>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</si>
  <si>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</si>
  <si>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</si>
  <si>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</si>
  <si>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</si>
  <si>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</si>
  <si>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</si>
  <si>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</si>
  <si>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</si>
  <si>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</si>
  <si>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</si>
  <si>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</si>
  <si>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</si>
  <si>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</si>
  <si>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</si>
  <si>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</si>
  <si>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</si>
  <si>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</si>
  <si>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</si>
  <si>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</si>
  <si>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</si>
  <si>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</si>
  <si>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</si>
  <si>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</si>
  <si>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</si>
  <si>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</si>
  <si>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</si>
  <si>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</si>
  <si>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</si>
  <si>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</si>
  <si>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</si>
  <si>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</si>
  <si>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</si>
  <si>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</si>
  <si>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</si>
  <si>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</si>
  <si>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</si>
  <si>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</si>
  <si>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</si>
  <si>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</si>
  <si>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</si>
  <si>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</si>
  <si>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</si>
  <si>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</si>
  <si>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</si>
  <si>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</si>
  <si>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</si>
  <si>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</si>
  <si>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</si>
  <si>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</si>
  <si>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</si>
  <si>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</si>
  <si>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</si>
  <si>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</si>
  <si>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</si>
  <si>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</si>
  <si>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</si>
  <si>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</si>
  <si>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</si>
  <si>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</si>
  <si>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</si>
  <si>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</si>
  <si>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</si>
  <si>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</si>
  <si>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</si>
  <si>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</si>
  <si>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</si>
  <si>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</si>
  <si>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</si>
  <si>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</si>
  <si>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</si>
  <si>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</si>
  <si>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</si>
  <si>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</si>
  <si>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</si>
  <si>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</si>
  <si>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</si>
  <si>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</si>
  <si>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</si>
  <si>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</si>
  <si>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</si>
  <si>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</si>
  <si>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</si>
  <si>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</si>
  <si>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</si>
  <si>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</si>
  <si>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</si>
  <si>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</si>
  <si>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</si>
  <si>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</si>
  <si>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</si>
  <si>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</si>
  <si>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</si>
  <si>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</si>
  <si>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</si>
  <si>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</si>
  <si>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</si>
  <si>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</si>
  <si>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</si>
  <si>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</si>
  <si>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</si>
  <si>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</si>
  <si>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</si>
  <si>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</si>
  <si>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</si>
  <si>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</si>
  <si>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</si>
  <si>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</si>
  <si>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</si>
  <si>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</si>
  <si>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</si>
  <si>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</si>
  <si>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</si>
  <si>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</si>
  <si>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</si>
  <si>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</si>
  <si>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</si>
  <si>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</si>
  <si>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 xml:space="preserve">334:Petroleum oils 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</si>
  <si>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</si>
  <si>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</si>
  <si>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</si>
  <si>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</si>
  <si>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</si>
  <si>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</si>
  <si>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</si>
  <si>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</si>
  <si>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</si>
  <si>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</si>
  <si>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</si>
  <si>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</si>
  <si>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667:Precious stones (diamonds)</t>
  </si>
  <si>
    <t>Kazakhstan</t>
  </si>
  <si>
    <t>Belize</t>
  </si>
  <si>
    <t>Table 2: Cumulative Trade Value(N$ m) - 2022</t>
  </si>
  <si>
    <t>Cook Island</t>
  </si>
  <si>
    <t>Christmas Island</t>
  </si>
  <si>
    <t>Albania</t>
  </si>
  <si>
    <t>Bhutan</t>
  </si>
  <si>
    <t>Monaco</t>
  </si>
  <si>
    <t>Somalia</t>
  </si>
  <si>
    <t>Guatemala</t>
  </si>
  <si>
    <t>Palau</t>
  </si>
  <si>
    <t xml:space="preserve">Partner </t>
  </si>
  <si>
    <t>Electricity, gas, steam and air conditioning supply</t>
  </si>
  <si>
    <t>Benin</t>
  </si>
  <si>
    <t>SITC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</si>
  <si>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</si>
  <si>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</si>
  <si>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</si>
  <si>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</si>
  <si>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</si>
  <si>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</si>
  <si>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</si>
  <si>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</si>
  <si>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</si>
  <si>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</si>
  <si>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</si>
  <si>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</si>
  <si>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</si>
  <si>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</si>
  <si>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</si>
  <si>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</si>
  <si>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</si>
  <si>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</si>
  <si>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</si>
  <si>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</si>
  <si>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</si>
  <si>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</si>
  <si>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</si>
  <si>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</si>
  <si>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</si>
  <si>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</si>
  <si>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</si>
  <si>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</si>
  <si>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</si>
  <si>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Bolivia</t>
  </si>
  <si>
    <t>Office</t>
  </si>
  <si>
    <t>Road</t>
  </si>
  <si>
    <t>Cumulative imports 2022</t>
  </si>
  <si>
    <t>Cumulative exports 2022</t>
  </si>
  <si>
    <t>Cumulative exports 2023</t>
  </si>
  <si>
    <t>Cumulative imports 2023</t>
  </si>
  <si>
    <t>Re-exports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</si>
  <si>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</si>
  <si>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</si>
  <si>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</si>
  <si>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</si>
  <si>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</si>
  <si>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</si>
  <si>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</si>
  <si>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</si>
  <si>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</si>
  <si>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</si>
  <si>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</si>
  <si>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</si>
  <si>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</si>
  <si>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</si>
  <si>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</si>
  <si>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Guinea-Bissau</t>
  </si>
  <si>
    <t>Libyan Arab Jamahiriya</t>
  </si>
  <si>
    <t>Saint Kitts And Nevis</t>
  </si>
  <si>
    <t>Syrian Arab Republic</t>
  </si>
  <si>
    <t>Paraguay</t>
  </si>
  <si>
    <t>MERCOSUR</t>
  </si>
  <si>
    <t>Sarusungu Border Post</t>
  </si>
  <si>
    <t>Keetmanshoop</t>
  </si>
  <si>
    <t>Burkinafaso</t>
  </si>
  <si>
    <t>Belarus</t>
  </si>
  <si>
    <t>Various Countries</t>
  </si>
  <si>
    <t>598:Miscellaneous chemical products</t>
  </si>
  <si>
    <t>782:Motor vehicles for the transport of goods</t>
  </si>
  <si>
    <r>
      <t>%</t>
    </r>
    <r>
      <rPr>
        <b/>
        <sz val="9"/>
        <color indexed="8"/>
        <rFont val="Arial"/>
        <family val="2"/>
      </rPr>
      <t>∆y/y</t>
    </r>
  </si>
  <si>
    <t>Total Exports(N$ m)</t>
  </si>
  <si>
    <t>Exports(N$)</t>
  </si>
  <si>
    <t>Commodity</t>
  </si>
  <si>
    <t>682:Copper</t>
  </si>
  <si>
    <t>Azerbaijan</t>
  </si>
  <si>
    <t>United States Minor O/Lying Islands</t>
  </si>
  <si>
    <t>Imported From Various Countries</t>
  </si>
  <si>
    <t>Venezuela</t>
  </si>
  <si>
    <t>Sudan</t>
  </si>
  <si>
    <t>Iraq</t>
  </si>
  <si>
    <t xml:space="preserve">782:Motor vehicles for the transport of goods </t>
  </si>
  <si>
    <t>793:Ships, boats and floating structures</t>
  </si>
  <si>
    <t>716:Rotating electric plant and parts thereof</t>
  </si>
  <si>
    <t>723:Civil engineering and contractorsequipment</t>
  </si>
  <si>
    <t>034:Fish</t>
  </si>
  <si>
    <t>334:Petroleum oils</t>
  </si>
  <si>
    <t>723:Civil engineering and contractors' and equipment</t>
  </si>
  <si>
    <t xml:space="preserve">Air </t>
  </si>
  <si>
    <t xml:space="preserve">Road </t>
  </si>
  <si>
    <t xml:space="preserve">Sea </t>
  </si>
  <si>
    <t xml:space="preserve">Rail </t>
  </si>
  <si>
    <t xml:space="preserve">Inland Waterways </t>
  </si>
  <si>
    <t xml:space="preserve">Multimodal </t>
  </si>
  <si>
    <t>% Share2</t>
  </si>
  <si>
    <t>OECD</t>
  </si>
  <si>
    <t>As reported in Aug_2023 Bulletin (N$ m)</t>
  </si>
  <si>
    <t>As reported in Sep_2023  (N$ m)</t>
  </si>
  <si>
    <t>Table 8: Trade balance by Partner (N$ m), Sep 2023</t>
  </si>
  <si>
    <t>Table 9: Trade balance by Product (N$ m), Sep 2023</t>
  </si>
  <si>
    <t>Table 28: Trade by border post/office (N$ m), Sep 2023</t>
  </si>
  <si>
    <t>Table 1: August 2023 Revisions by Value (N$ m)</t>
  </si>
  <si>
    <t>m-m</t>
  </si>
  <si>
    <t>Anguilla</t>
  </si>
  <si>
    <t>Armenia</t>
  </si>
  <si>
    <t>Burundi</t>
  </si>
  <si>
    <t>Eritria</t>
  </si>
  <si>
    <t>Liechtenstein</t>
  </si>
  <si>
    <t>Montserrat</t>
  </si>
  <si>
    <t>Solomon Islands</t>
  </si>
  <si>
    <t>Chad</t>
  </si>
  <si>
    <t>Tavulu</t>
  </si>
  <si>
    <t>Wallis And Futuna</t>
  </si>
  <si>
    <t>EXPORTS</t>
  </si>
  <si>
    <t>IMPORTS</t>
  </si>
  <si>
    <t>∆m-m</t>
  </si>
  <si>
    <t>Netherlands Antilles</t>
  </si>
  <si>
    <t>Serbia And Monetenegro</t>
  </si>
  <si>
    <t>Guam</t>
  </si>
  <si>
    <t>Turkmenistan</t>
  </si>
  <si>
    <t>Trinadad &amp; Tobago</t>
  </si>
  <si>
    <t>Time series- Noordoewer (N$ m), Sep 2023</t>
  </si>
  <si>
    <t xml:space="preserve">Table 29: Africa Continental Free Trade Area (N$ m) - Morocco </t>
  </si>
  <si>
    <t>971:Non-monetary gold2</t>
  </si>
  <si>
    <t xml:space="preserve">286:Uranium </t>
  </si>
  <si>
    <t>522:Inorganic chemical elements</t>
  </si>
  <si>
    <t>Motor cars for the transport of persons</t>
  </si>
  <si>
    <t>SADC excl. SACU</t>
  </si>
  <si>
    <t>COMESA excl. SADC</t>
  </si>
  <si>
    <t>TOTAL</t>
  </si>
  <si>
    <t>Air</t>
  </si>
  <si>
    <t>Sea</t>
  </si>
  <si>
    <t>Rail</t>
  </si>
  <si>
    <t>Multimodal</t>
  </si>
  <si>
    <t>Inland waterways</t>
  </si>
  <si>
    <t>Table 22: Exports by Mode of Transport (September 2023), Perecent</t>
  </si>
  <si>
    <t>Trade in Fresh dates  (Sep 2022 - Sep 2023)</t>
  </si>
  <si>
    <t>Table 30: Commodity of the month - Fresh dates</t>
  </si>
  <si>
    <r>
      <t>Country of Destination and Origin for Fresh dates</t>
    </r>
    <r>
      <rPr>
        <b/>
        <sz val="9"/>
        <rFont val="Arial"/>
        <family val="2"/>
      </rPr>
      <t xml:space="preserve"> - September 2023</t>
    </r>
  </si>
  <si>
    <t>Table 24: Imports by mode of Transport (September 2023), Percent</t>
  </si>
  <si>
    <t>Table 30: Commodity of the Month-Fresh dates</t>
  </si>
  <si>
    <t>August 2023 Revisions</t>
  </si>
  <si>
    <r>
      <t>Table 7: Import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/Exports/Trade bal (N$ m) Sep 2022 to Sep 2023</t>
    </r>
  </si>
  <si>
    <t>Other Windhoek Offices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</si>
</sst>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0000000000%"/>
    <numFmt numFmtId="173" formatCode="[$-409]mmmm\-yy;@"/>
    <numFmt numFmtId="174" formatCode="0.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u/>
      <sz val="9"/>
      <color theme="1"/>
      <name val="Arial"/>
      <family val="2"/>
    </font>
    <font>
      <b/>
      <sz val="9"/>
      <color rgb="FF92D05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279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4">
    <xf numFmtId="0" fontId="0" fillId="0" borderId="0" xfId="0"/>
    <xf numFmtId="0" fontId="5" fillId="3" borderId="0" xfId="282" applyFont="1" applyFill="1"/>
    <xf numFmtId="0" fontId="7" fillId="0" borderId="0" xfId="0" applyFont="1"/>
    <xf numFmtId="167" fontId="7" fillId="0" borderId="0" xfId="280" applyNumberFormat="1" applyFont="1"/>
    <xf numFmtId="166" fontId="7" fillId="0" borderId="0" xfId="0" applyNumberFormat="1" applyFont="1"/>
    <xf numFmtId="0" fontId="6" fillId="0" borderId="0" xfId="0" applyFont="1"/>
    <xf numFmtId="165" fontId="7" fillId="0" borderId="0" xfId="0" applyNumberFormat="1" applyFont="1"/>
    <xf numFmtId="0" fontId="8" fillId="0" borderId="0" xfId="282" applyFont="1"/>
    <xf numFmtId="164" fontId="7" fillId="0" borderId="0" xfId="0" applyNumberFormat="1" applyFont="1"/>
    <xf numFmtId="169" fontId="7" fillId="0" borderId="0" xfId="0" applyNumberFormat="1" applyFont="1"/>
    <xf numFmtId="0" fontId="7" fillId="0" borderId="2" xfId="0" applyFont="1" applyBorder="1"/>
    <xf numFmtId="0" fontId="7" fillId="0" borderId="4" xfId="0" applyFont="1" applyBorder="1"/>
    <xf numFmtId="165" fontId="6" fillId="0" borderId="0" xfId="0" applyNumberFormat="1" applyFont="1"/>
    <xf numFmtId="0" fontId="6" fillId="4" borderId="2" xfId="0" applyFont="1" applyFill="1" applyBorder="1" applyAlignment="1">
      <alignment horizontal="center" vertical="center"/>
    </xf>
    <xf numFmtId="0" fontId="6" fillId="4" borderId="1" xfId="0" applyFont="1" applyFill="1" applyBorder="1"/>
    <xf numFmtId="0" fontId="6" fillId="0" borderId="0" xfId="0" applyFont="1" applyAlignment="1">
      <alignment horizontal="center" vertical="center"/>
    </xf>
    <xf numFmtId="0" fontId="7" fillId="0" borderId="17" xfId="0" applyFont="1" applyBorder="1"/>
    <xf numFmtId="165" fontId="6" fillId="0" borderId="0" xfId="1" applyNumberFormat="1" applyFont="1" applyBorder="1"/>
    <xf numFmtId="165" fontId="6" fillId="0" borderId="4" xfId="1" applyNumberFormat="1" applyFont="1" applyBorder="1"/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/>
    <xf numFmtId="0" fontId="6" fillId="4" borderId="2" xfId="0" applyFont="1" applyFill="1" applyBorder="1" applyAlignment="1">
      <alignment vertical="center"/>
    </xf>
    <xf numFmtId="169" fontId="7" fillId="0" borderId="4" xfId="1" applyNumberFormat="1" applyFont="1" applyBorder="1"/>
    <xf numFmtId="169" fontId="7" fillId="0" borderId="15" xfId="1" applyNumberFormat="1" applyFont="1" applyBorder="1"/>
    <xf numFmtId="0" fontId="6" fillId="0" borderId="17" xfId="0" applyFont="1" applyBorder="1"/>
    <xf numFmtId="165" fontId="7" fillId="0" borderId="0" xfId="1" applyNumberFormat="1" applyFont="1"/>
    <xf numFmtId="0" fontId="11" fillId="4" borderId="0" xfId="0" applyFont="1" applyFill="1"/>
    <xf numFmtId="0" fontId="11" fillId="0" borderId="0" xfId="0" applyFont="1"/>
    <xf numFmtId="3" fontId="7" fillId="0" borderId="0" xfId="0" applyNumberFormat="1" applyFont="1"/>
    <xf numFmtId="17" fontId="7" fillId="0" borderId="0" xfId="0" applyNumberFormat="1" applyFont="1"/>
    <xf numFmtId="167" fontId="7" fillId="0" borderId="0" xfId="280" applyNumberFormat="1" applyFont="1" applyBorder="1"/>
    <xf numFmtId="165" fontId="6" fillId="0" borderId="3" xfId="1" applyNumberFormat="1" applyFont="1" applyBorder="1"/>
    <xf numFmtId="0" fontId="6" fillId="0" borderId="0" xfId="0" applyFont="1" applyAlignment="1">
      <alignment vertical="top"/>
    </xf>
    <xf numFmtId="166" fontId="7" fillId="0" borderId="0" xfId="1" applyNumberFormat="1" applyFont="1"/>
    <xf numFmtId="0" fontId="8" fillId="0" borderId="0" xfId="282" applyFont="1" applyFill="1" applyBorder="1" applyAlignment="1"/>
    <xf numFmtId="165" fontId="6" fillId="4" borderId="2" xfId="1" applyNumberFormat="1" applyFont="1" applyFill="1" applyBorder="1"/>
    <xf numFmtId="169" fontId="6" fillId="4" borderId="2" xfId="1" applyNumberFormat="1" applyFont="1" applyFill="1" applyBorder="1"/>
    <xf numFmtId="169" fontId="7" fillId="0" borderId="4" xfId="1" applyNumberFormat="1" applyFont="1" applyBorder="1" applyAlignment="1">
      <alignment horizontal="right"/>
    </xf>
    <xf numFmtId="169" fontId="7" fillId="0" borderId="15" xfId="1" applyNumberFormat="1" applyFont="1" applyBorder="1" applyAlignment="1">
      <alignment horizontal="right"/>
    </xf>
    <xf numFmtId="167" fontId="7" fillId="0" borderId="0" xfId="0" applyNumberFormat="1" applyFont="1"/>
    <xf numFmtId="43" fontId="7" fillId="0" borderId="0" xfId="0" applyNumberFormat="1" applyFont="1"/>
    <xf numFmtId="166" fontId="7" fillId="0" borderId="15" xfId="0" applyNumberFormat="1" applyFont="1" applyBorder="1"/>
    <xf numFmtId="169" fontId="7" fillId="0" borderId="0" xfId="1" applyNumberFormat="1" applyFont="1"/>
    <xf numFmtId="167" fontId="6" fillId="0" borderId="0" xfId="280" applyNumberFormat="1" applyFont="1" applyFill="1" applyBorder="1" applyAlignment="1">
      <alignment horizontal="right"/>
    </xf>
    <xf numFmtId="165" fontId="6" fillId="4" borderId="1" xfId="1" applyNumberFormat="1" applyFont="1" applyFill="1" applyBorder="1" applyAlignment="1"/>
    <xf numFmtId="165" fontId="6" fillId="4" borderId="4" xfId="1" applyNumberFormat="1" applyFont="1" applyFill="1" applyBorder="1"/>
    <xf numFmtId="0" fontId="6" fillId="4" borderId="4" xfId="0" applyFont="1" applyFill="1" applyBorder="1"/>
    <xf numFmtId="169" fontId="6" fillId="0" borderId="3" xfId="1" applyNumberFormat="1" applyFont="1" applyBorder="1" applyAlignment="1">
      <alignment horizontal="right"/>
    </xf>
    <xf numFmtId="167" fontId="7" fillId="0" borderId="0" xfId="280" applyNumberFormat="1" applyFont="1" applyBorder="1" applyAlignment="1">
      <alignment horizontal="right"/>
    </xf>
    <xf numFmtId="9" fontId="7" fillId="0" borderId="0" xfId="280" applyFont="1"/>
    <xf numFmtId="49" fontId="7" fillId="0" borderId="0" xfId="280" applyNumberFormat="1" applyFont="1"/>
    <xf numFmtId="0" fontId="7" fillId="0" borderId="0" xfId="0" applyFont="1" applyAlignment="1">
      <alignment vertical="center"/>
    </xf>
    <xf numFmtId="0" fontId="7" fillId="0" borderId="0" xfId="285" applyFont="1"/>
    <xf numFmtId="0" fontId="7" fillId="0" borderId="0" xfId="0" applyFont="1" applyAlignment="1">
      <alignment wrapText="1"/>
    </xf>
    <xf numFmtId="0" fontId="6" fillId="7" borderId="1" xfId="0" applyFont="1" applyFill="1" applyBorder="1"/>
    <xf numFmtId="0" fontId="6" fillId="0" borderId="0" xfId="286" applyFont="1" applyAlignment="1">
      <alignment wrapText="1"/>
    </xf>
    <xf numFmtId="0" fontId="6" fillId="0" borderId="0" xfId="0" applyFont="1" applyAlignment="1">
      <alignment wrapText="1"/>
    </xf>
    <xf numFmtId="3" fontId="7" fillId="0" borderId="0" xfId="286" applyNumberFormat="1" applyFont="1"/>
    <xf numFmtId="0" fontId="7" fillId="0" borderId="0" xfId="0" applyFont="1" applyAlignment="1">
      <alignment horizontal="left"/>
    </xf>
    <xf numFmtId="165" fontId="6" fillId="0" borderId="0" xfId="1" applyNumberFormat="1" applyFont="1"/>
    <xf numFmtId="165" fontId="6" fillId="0" borderId="1" xfId="1" applyNumberFormat="1" applyFont="1" applyBorder="1"/>
    <xf numFmtId="169" fontId="6" fillId="0" borderId="2" xfId="1" applyNumberFormat="1" applyFont="1" applyBorder="1"/>
    <xf numFmtId="165" fontId="10" fillId="0" borderId="0" xfId="1" applyNumberFormat="1" applyFont="1"/>
    <xf numFmtId="166" fontId="7" fillId="0" borderId="0" xfId="284" applyNumberFormat="1" applyFont="1"/>
    <xf numFmtId="165" fontId="14" fillId="0" borderId="0" xfId="1" applyNumberFormat="1" applyFont="1"/>
    <xf numFmtId="0" fontId="6" fillId="0" borderId="0" xfId="10" applyFont="1"/>
    <xf numFmtId="166" fontId="7" fillId="0" borderId="0" xfId="284" applyNumberFormat="1" applyFont="1" applyBorder="1"/>
    <xf numFmtId="0" fontId="6" fillId="4" borderId="6" xfId="0" applyFont="1" applyFill="1" applyBorder="1"/>
    <xf numFmtId="169" fontId="6" fillId="0" borderId="3" xfId="1" applyNumberFormat="1" applyFont="1" applyBorder="1"/>
    <xf numFmtId="0" fontId="7" fillId="0" borderId="0" xfId="10" applyFont="1"/>
    <xf numFmtId="0" fontId="7" fillId="0" borderId="0" xfId="10" applyFont="1" applyAlignment="1">
      <alignment wrapText="1"/>
    </xf>
    <xf numFmtId="0" fontId="11" fillId="0" borderId="0" xfId="17" applyFont="1"/>
    <xf numFmtId="0" fontId="7" fillId="0" borderId="0" xfId="17" applyFont="1"/>
    <xf numFmtId="166" fontId="6" fillId="0" borderId="0" xfId="284" applyNumberFormat="1" applyFont="1"/>
    <xf numFmtId="166" fontId="7" fillId="0" borderId="0" xfId="10" applyNumberFormat="1" applyFont="1"/>
    <xf numFmtId="165" fontId="6" fillId="0" borderId="17" xfId="1" applyNumberFormat="1" applyFont="1" applyBorder="1"/>
    <xf numFmtId="165" fontId="7" fillId="0" borderId="0" xfId="10" applyNumberFormat="1" applyFont="1"/>
    <xf numFmtId="168" fontId="7" fillId="0" borderId="0" xfId="10" applyNumberFormat="1" applyFont="1"/>
    <xf numFmtId="164" fontId="7" fillId="0" borderId="0" xfId="284" applyFont="1"/>
    <xf numFmtId="0" fontId="6" fillId="0" borderId="0" xfId="0" applyFont="1" applyAlignment="1">
      <alignment horizontal="center"/>
    </xf>
    <xf numFmtId="0" fontId="7" fillId="2" borderId="0" xfId="0" applyFont="1" applyFill="1"/>
    <xf numFmtId="0" fontId="6" fillId="6" borderId="4" xfId="0" applyFont="1" applyFill="1" applyBorder="1"/>
    <xf numFmtId="17" fontId="6" fillId="6" borderId="2" xfId="0" applyNumberFormat="1" applyFont="1" applyFill="1" applyBorder="1"/>
    <xf numFmtId="0" fontId="7" fillId="0" borderId="7" xfId="0" applyFont="1" applyBorder="1"/>
    <xf numFmtId="0" fontId="7" fillId="2" borderId="7" xfId="0" applyFont="1" applyFill="1" applyBorder="1"/>
    <xf numFmtId="166" fontId="7" fillId="0" borderId="0" xfId="284" applyNumberFormat="1" applyFont="1" applyFill="1" applyBorder="1"/>
    <xf numFmtId="166" fontId="7" fillId="0" borderId="0" xfId="284" applyNumberFormat="1" applyFont="1" applyFill="1"/>
    <xf numFmtId="169" fontId="7" fillId="0" borderId="2" xfId="1" applyNumberFormat="1" applyFont="1" applyBorder="1" applyAlignment="1">
      <alignment horizontal="right"/>
    </xf>
    <xf numFmtId="0" fontId="6" fillId="0" borderId="3" xfId="0" applyFont="1" applyBorder="1"/>
    <xf numFmtId="165" fontId="6" fillId="0" borderId="1" xfId="2773" applyNumberFormat="1" applyFont="1" applyBorder="1"/>
    <xf numFmtId="169" fontId="6" fillId="0" borderId="1" xfId="1" applyNumberFormat="1" applyFont="1" applyBorder="1" applyAlignment="1">
      <alignment horizontal="right"/>
    </xf>
    <xf numFmtId="164" fontId="7" fillId="0" borderId="0" xfId="10" applyNumberFormat="1" applyFont="1"/>
    <xf numFmtId="0" fontId="6" fillId="2" borderId="0" xfId="0" applyFont="1" applyFill="1"/>
    <xf numFmtId="0" fontId="7" fillId="0" borderId="7" xfId="10" applyFont="1" applyBorder="1"/>
    <xf numFmtId="165" fontId="7" fillId="0" borderId="7" xfId="2739" applyNumberFormat="1" applyFont="1" applyBorder="1"/>
    <xf numFmtId="165" fontId="7" fillId="0" borderId="0" xfId="2739" applyNumberFormat="1" applyFont="1" applyBorder="1"/>
    <xf numFmtId="165" fontId="6" fillId="0" borderId="0" xfId="2739" applyNumberFormat="1" applyFont="1" applyBorder="1"/>
    <xf numFmtId="0" fontId="7" fillId="0" borderId="3" xfId="0" applyFont="1" applyBorder="1"/>
    <xf numFmtId="0" fontId="6" fillId="0" borderId="0" xfId="0" applyFont="1" applyAlignment="1">
      <alignment vertical="center"/>
    </xf>
    <xf numFmtId="17" fontId="6" fillId="4" borderId="1" xfId="0" applyNumberFormat="1" applyFont="1" applyFill="1" applyBorder="1"/>
    <xf numFmtId="166" fontId="6" fillId="0" borderId="4" xfId="284" applyNumberFormat="1" applyFont="1" applyBorder="1"/>
    <xf numFmtId="166" fontId="6" fillId="0" borderId="15" xfId="284" applyNumberFormat="1" applyFont="1" applyBorder="1"/>
    <xf numFmtId="165" fontId="7" fillId="0" borderId="0" xfId="280" applyNumberFormat="1" applyFont="1"/>
    <xf numFmtId="165" fontId="8" fillId="0" borderId="0" xfId="1" applyNumberFormat="1" applyFont="1"/>
    <xf numFmtId="165" fontId="7" fillId="0" borderId="0" xfId="2772" applyNumberFormat="1" applyFont="1" applyBorder="1"/>
    <xf numFmtId="165" fontId="7" fillId="0" borderId="0" xfId="1" applyNumberFormat="1" applyFont="1" applyBorder="1"/>
    <xf numFmtId="0" fontId="7" fillId="0" borderId="18" xfId="0" applyFont="1" applyBorder="1"/>
    <xf numFmtId="165" fontId="7" fillId="0" borderId="3" xfId="0" applyNumberFormat="1" applyFont="1" applyBorder="1"/>
    <xf numFmtId="0" fontId="6" fillId="4" borderId="9" xfId="0" applyFont="1" applyFill="1" applyBorder="1"/>
    <xf numFmtId="169" fontId="7" fillId="0" borderId="0" xfId="1" applyNumberFormat="1" applyFont="1" applyBorder="1"/>
    <xf numFmtId="169" fontId="6" fillId="0" borderId="0" xfId="1" applyNumberFormat="1" applyFont="1" applyBorder="1"/>
    <xf numFmtId="0" fontId="6" fillId="4" borderId="0" xfId="0" applyFont="1" applyFill="1"/>
    <xf numFmtId="0" fontId="8" fillId="0" borderId="0" xfId="282" applyFont="1" applyFill="1"/>
    <xf numFmtId="0" fontId="6" fillId="0" borderId="1" xfId="0" applyFont="1" applyBorder="1"/>
    <xf numFmtId="167" fontId="7" fillId="0" borderId="20" xfId="280" applyNumberFormat="1" applyFont="1" applyBorder="1" applyAlignment="1">
      <alignment horizontal="right"/>
    </xf>
    <xf numFmtId="167" fontId="7" fillId="7" borderId="20" xfId="280" applyNumberFormat="1" applyFont="1" applyFill="1" applyBorder="1" applyAlignment="1">
      <alignment horizontal="right"/>
    </xf>
    <xf numFmtId="169" fontId="7" fillId="0" borderId="0" xfId="2734" applyNumberFormat="1" applyFont="1" applyFill="1" applyBorder="1"/>
    <xf numFmtId="167" fontId="7" fillId="0" borderId="0" xfId="280" applyNumberFormat="1" applyFont="1" applyFill="1" applyBorder="1"/>
    <xf numFmtId="170" fontId="6" fillId="0" borderId="18" xfId="0" applyNumberFormat="1" applyFont="1" applyBorder="1"/>
    <xf numFmtId="0" fontId="7" fillId="7" borderId="21" xfId="0" applyFont="1" applyFill="1" applyBorder="1"/>
    <xf numFmtId="165" fontId="7" fillId="0" borderId="4" xfId="2790" applyNumberFormat="1" applyFont="1" applyBorder="1"/>
    <xf numFmtId="0" fontId="6" fillId="8" borderId="2" xfId="0" applyFont="1" applyFill="1" applyBorder="1"/>
    <xf numFmtId="0" fontId="7" fillId="0" borderId="6" xfId="0" applyFont="1" applyBorder="1"/>
    <xf numFmtId="0" fontId="11" fillId="4" borderId="18" xfId="0" applyFont="1" applyFill="1" applyBorder="1"/>
    <xf numFmtId="0" fontId="11" fillId="4" borderId="3" xfId="0" applyFont="1" applyFill="1" applyBorder="1"/>
    <xf numFmtId="0" fontId="11" fillId="4" borderId="19" xfId="0" applyFont="1" applyFill="1" applyBorder="1"/>
    <xf numFmtId="0" fontId="9" fillId="0" borderId="17" xfId="0" applyFont="1" applyBorder="1"/>
    <xf numFmtId="0" fontId="11" fillId="8" borderId="17" xfId="0" applyFont="1" applyFill="1" applyBorder="1"/>
    <xf numFmtId="0" fontId="11" fillId="8" borderId="4" xfId="0" applyFont="1" applyFill="1" applyBorder="1"/>
    <xf numFmtId="0" fontId="11" fillId="8" borderId="15" xfId="0" applyFont="1" applyFill="1" applyBorder="1"/>
    <xf numFmtId="0" fontId="11" fillId="8" borderId="18" xfId="0" applyFont="1" applyFill="1" applyBorder="1"/>
    <xf numFmtId="0" fontId="11" fillId="8" borderId="3" xfId="0" applyFont="1" applyFill="1" applyBorder="1"/>
    <xf numFmtId="0" fontId="11" fillId="8" borderId="19" xfId="0" applyFont="1" applyFill="1" applyBorder="1"/>
    <xf numFmtId="167" fontId="7" fillId="0" borderId="1" xfId="280" applyNumberFormat="1" applyFont="1" applyBorder="1" applyAlignment="1">
      <alignment horizontal="right"/>
    </xf>
    <xf numFmtId="169" fontId="6" fillId="0" borderId="4" xfId="1" applyNumberFormat="1" applyFont="1" applyBorder="1"/>
    <xf numFmtId="169" fontId="6" fillId="0" borderId="15" xfId="1" applyNumberFormat="1" applyFont="1" applyBorder="1"/>
    <xf numFmtId="0" fontId="11" fillId="4" borderId="17" xfId="0" applyFont="1" applyFill="1" applyBorder="1"/>
    <xf numFmtId="0" fontId="11" fillId="4" borderId="4" xfId="0" applyFont="1" applyFill="1" applyBorder="1"/>
    <xf numFmtId="0" fontId="11" fillId="4" borderId="15" xfId="0" applyFont="1" applyFill="1" applyBorder="1"/>
    <xf numFmtId="165" fontId="6" fillId="0" borderId="6" xfId="1" applyNumberFormat="1" applyFont="1" applyBorder="1"/>
    <xf numFmtId="165" fontId="6" fillId="0" borderId="2" xfId="1" applyNumberFormat="1" applyFont="1" applyBorder="1"/>
    <xf numFmtId="0" fontId="6" fillId="0" borderId="4" xfId="0" applyFont="1" applyBorder="1"/>
    <xf numFmtId="165" fontId="9" fillId="0" borderId="0" xfId="1" applyNumberFormat="1" applyFont="1"/>
    <xf numFmtId="165" fontId="7" fillId="0" borderId="2" xfId="2792" applyNumberFormat="1" applyFont="1" applyBorder="1"/>
    <xf numFmtId="165" fontId="7" fillId="0" borderId="4" xfId="2792" applyNumberFormat="1" applyFont="1" applyBorder="1"/>
    <xf numFmtId="169" fontId="7" fillId="0" borderId="2" xfId="2792" applyNumberFormat="1" applyFont="1" applyBorder="1"/>
    <xf numFmtId="169" fontId="7" fillId="0" borderId="4" xfId="2792" applyNumberFormat="1" applyFont="1" applyBorder="1"/>
    <xf numFmtId="170" fontId="11" fillId="0" borderId="3" xfId="0" applyNumberFormat="1" applyFont="1" applyBorder="1"/>
    <xf numFmtId="0" fontId="15" fillId="0" borderId="0" xfId="0" applyFont="1"/>
    <xf numFmtId="0" fontId="17" fillId="0" borderId="0" xfId="282" applyFont="1" applyFill="1"/>
    <xf numFmtId="0" fontId="16" fillId="5" borderId="1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vertical="top"/>
    </xf>
    <xf numFmtId="0" fontId="16" fillId="5" borderId="1" xfId="0" applyFont="1" applyFill="1" applyBorder="1" applyAlignment="1">
      <alignment vertical="center" wrapText="1"/>
    </xf>
    <xf numFmtId="0" fontId="15" fillId="0" borderId="1" xfId="0" applyFont="1" applyBorder="1"/>
    <xf numFmtId="165" fontId="15" fillId="0" borderId="1" xfId="0" applyNumberFormat="1" applyFont="1" applyBorder="1"/>
    <xf numFmtId="3" fontId="15" fillId="0" borderId="1" xfId="0" applyNumberFormat="1" applyFont="1" applyBorder="1"/>
    <xf numFmtId="167" fontId="15" fillId="0" borderId="1" xfId="280" applyNumberFormat="1" applyFont="1" applyBorder="1"/>
    <xf numFmtId="0" fontId="18" fillId="0" borderId="0" xfId="0" applyFont="1"/>
    <xf numFmtId="165" fontId="15" fillId="0" borderId="0" xfId="0" applyNumberFormat="1" applyFont="1"/>
    <xf numFmtId="0" fontId="16" fillId="5" borderId="1" xfId="0" applyFont="1" applyFill="1" applyBorder="1"/>
    <xf numFmtId="3" fontId="16" fillId="5" borderId="1" xfId="0" applyNumberFormat="1" applyFont="1" applyFill="1" applyBorder="1"/>
    <xf numFmtId="167" fontId="16" fillId="5" borderId="1" xfId="280" applyNumberFormat="1" applyFont="1" applyFill="1" applyBorder="1"/>
    <xf numFmtId="0" fontId="16" fillId="0" borderId="0" xfId="0" applyFont="1"/>
    <xf numFmtId="3" fontId="16" fillId="0" borderId="0" xfId="0" applyNumberFormat="1" applyFont="1"/>
    <xf numFmtId="4" fontId="16" fillId="0" borderId="0" xfId="0" applyNumberFormat="1" applyFont="1"/>
    <xf numFmtId="9" fontId="16" fillId="0" borderId="0" xfId="280" applyFont="1" applyFill="1" applyBorder="1"/>
    <xf numFmtId="0" fontId="19" fillId="0" borderId="0" xfId="0" applyFont="1"/>
    <xf numFmtId="3" fontId="19" fillId="0" borderId="0" xfId="0" applyNumberFormat="1" applyFont="1"/>
    <xf numFmtId="9" fontId="19" fillId="0" borderId="0" xfId="280" applyFont="1" applyFill="1" applyBorder="1"/>
    <xf numFmtId="0" fontId="20" fillId="0" borderId="0" xfId="0" applyFont="1"/>
    <xf numFmtId="0" fontId="15" fillId="7" borderId="20" xfId="0" applyFont="1" applyFill="1" applyBorder="1"/>
    <xf numFmtId="165" fontId="7" fillId="7" borderId="2" xfId="2790" applyNumberFormat="1" applyFont="1" applyFill="1" applyBorder="1"/>
    <xf numFmtId="0" fontId="15" fillId="7" borderId="2" xfId="0" applyFont="1" applyFill="1" applyBorder="1"/>
    <xf numFmtId="0" fontId="15" fillId="0" borderId="20" xfId="0" applyFont="1" applyBorder="1"/>
    <xf numFmtId="165" fontId="21" fillId="0" borderId="4" xfId="2792" applyNumberFormat="1" applyFont="1" applyBorder="1"/>
    <xf numFmtId="165" fontId="15" fillId="0" borderId="4" xfId="0" applyNumberFormat="1" applyFont="1" applyBorder="1"/>
    <xf numFmtId="0" fontId="15" fillId="0" borderId="4" xfId="0" applyFont="1" applyBorder="1"/>
    <xf numFmtId="165" fontId="7" fillId="7" borderId="4" xfId="2790" applyNumberFormat="1" applyFont="1" applyFill="1" applyBorder="1"/>
    <xf numFmtId="0" fontId="15" fillId="7" borderId="4" xfId="0" applyFont="1" applyFill="1" applyBorder="1"/>
    <xf numFmtId="165" fontId="16" fillId="0" borderId="0" xfId="0" applyNumberFormat="1" applyFont="1"/>
    <xf numFmtId="0" fontId="15" fillId="0" borderId="3" xfId="0" applyFont="1" applyBorder="1"/>
    <xf numFmtId="165" fontId="15" fillId="0" borderId="3" xfId="0" applyNumberFormat="1" applyFont="1" applyBorder="1"/>
    <xf numFmtId="165" fontId="15" fillId="0" borderId="0" xfId="1" applyNumberFormat="1" applyFont="1" applyFill="1"/>
    <xf numFmtId="165" fontId="15" fillId="0" borderId="0" xfId="1" applyNumberFormat="1" applyFont="1"/>
    <xf numFmtId="165" fontId="15" fillId="0" borderId="4" xfId="2793" applyNumberFormat="1" applyFont="1" applyBorder="1"/>
    <xf numFmtId="167" fontId="15" fillId="0" borderId="0" xfId="280" applyNumberFormat="1" applyFont="1"/>
    <xf numFmtId="166" fontId="15" fillId="0" borderId="0" xfId="0" applyNumberFormat="1" applyFont="1"/>
    <xf numFmtId="0" fontId="16" fillId="0" borderId="23" xfId="0" applyFont="1" applyBorder="1"/>
    <xf numFmtId="0" fontId="16" fillId="7" borderId="24" xfId="0" applyFont="1" applyFill="1" applyBorder="1"/>
    <xf numFmtId="165" fontId="6" fillId="7" borderId="24" xfId="2790" applyNumberFormat="1" applyFont="1" applyFill="1" applyBorder="1"/>
    <xf numFmtId="0" fontId="16" fillId="7" borderId="25" xfId="0" applyFont="1" applyFill="1" applyBorder="1"/>
    <xf numFmtId="0" fontId="18" fillId="7" borderId="22" xfId="0" applyFont="1" applyFill="1" applyBorder="1"/>
    <xf numFmtId="166" fontId="23" fillId="0" borderId="0" xfId="0" applyNumberFormat="1" applyFont="1"/>
    <xf numFmtId="165" fontId="15" fillId="0" borderId="3" xfId="2793" applyNumberFormat="1" applyFont="1" applyBorder="1"/>
    <xf numFmtId="169" fontId="6" fillId="4" borderId="1" xfId="1" applyNumberFormat="1" applyFont="1" applyFill="1" applyBorder="1" applyAlignment="1"/>
    <xf numFmtId="165" fontId="7" fillId="0" borderId="0" xfId="1" applyNumberFormat="1" applyFont="1" applyFill="1" applyBorder="1"/>
    <xf numFmtId="165" fontId="7" fillId="0" borderId="0" xfId="2793" applyNumberFormat="1" applyFont="1"/>
    <xf numFmtId="165" fontId="6" fillId="0" borderId="15" xfId="1" applyNumberFormat="1" applyFont="1" applyFill="1" applyBorder="1"/>
    <xf numFmtId="165" fontId="7" fillId="0" borderId="4" xfId="2793" applyNumberFormat="1" applyFont="1" applyBorder="1"/>
    <xf numFmtId="0" fontId="11" fillId="0" borderId="3" xfId="0" applyFont="1" applyBorder="1"/>
    <xf numFmtId="0" fontId="9" fillId="0" borderId="4" xfId="0" applyFont="1" applyBorder="1"/>
    <xf numFmtId="0" fontId="9" fillId="0" borderId="0" xfId="0" applyFont="1"/>
    <xf numFmtId="166" fontId="9" fillId="0" borderId="0" xfId="284" applyNumberFormat="1" applyFont="1"/>
    <xf numFmtId="0" fontId="9" fillId="0" borderId="2" xfId="0" applyFont="1" applyBorder="1"/>
    <xf numFmtId="165" fontId="9" fillId="0" borderId="0" xfId="0" applyNumberFormat="1" applyFont="1"/>
    <xf numFmtId="165" fontId="9" fillId="0" borderId="4" xfId="2793" applyNumberFormat="1" applyFont="1" applyBorder="1"/>
    <xf numFmtId="0" fontId="9" fillId="0" borderId="3" xfId="0" applyFont="1" applyBorder="1"/>
    <xf numFmtId="165" fontId="9" fillId="0" borderId="3" xfId="2793" applyNumberFormat="1" applyFont="1" applyBorder="1"/>
    <xf numFmtId="165" fontId="7" fillId="0" borderId="3" xfId="2793" applyNumberFormat="1" applyFont="1" applyBorder="1"/>
    <xf numFmtId="165" fontId="9" fillId="0" borderId="4" xfId="2795" applyNumberFormat="1" applyFont="1" applyBorder="1"/>
    <xf numFmtId="165" fontId="9" fillId="0" borderId="3" xfId="2795" applyNumberFormat="1" applyFont="1" applyBorder="1"/>
    <xf numFmtId="0" fontId="11" fillId="4" borderId="1" xfId="0" applyFont="1" applyFill="1" applyBorder="1"/>
    <xf numFmtId="165" fontId="9" fillId="0" borderId="4" xfId="2794" applyNumberFormat="1" applyFont="1" applyBorder="1"/>
    <xf numFmtId="165" fontId="9" fillId="0" borderId="3" xfId="2794" applyNumberFormat="1" applyFont="1" applyBorder="1"/>
    <xf numFmtId="165" fontId="7" fillId="0" borderId="4" xfId="2794" applyNumberFormat="1" applyFont="1" applyBorder="1"/>
    <xf numFmtId="0" fontId="6" fillId="0" borderId="17" xfId="10" applyFont="1" applyBorder="1"/>
    <xf numFmtId="165" fontId="6" fillId="0" borderId="2" xfId="2776" applyNumberFormat="1" applyFont="1" applyBorder="1"/>
    <xf numFmtId="169" fontId="6" fillId="0" borderId="9" xfId="1" applyNumberFormat="1" applyFont="1" applyBorder="1"/>
    <xf numFmtId="165" fontId="7" fillId="0" borderId="2" xfId="2795" applyNumberFormat="1" applyFont="1" applyBorder="1"/>
    <xf numFmtId="165" fontId="7" fillId="0" borderId="4" xfId="2795" applyNumberFormat="1" applyFont="1" applyBorder="1"/>
    <xf numFmtId="165" fontId="7" fillId="0" borderId="3" xfId="2795" applyNumberFormat="1" applyFont="1" applyBorder="1"/>
    <xf numFmtId="165" fontId="6" fillId="0" borderId="2" xfId="2773" applyNumberFormat="1" applyFont="1" applyBorder="1"/>
    <xf numFmtId="165" fontId="6" fillId="0" borderId="9" xfId="1" applyNumberFormat="1" applyFont="1" applyBorder="1"/>
    <xf numFmtId="0" fontId="6" fillId="4" borderId="5" xfId="0" applyFont="1" applyFill="1" applyBorder="1"/>
    <xf numFmtId="0" fontId="11" fillId="4" borderId="2" xfId="0" applyFont="1" applyFill="1" applyBorder="1"/>
    <xf numFmtId="165" fontId="9" fillId="0" borderId="4" xfId="0" applyNumberFormat="1" applyFont="1" applyBorder="1" applyAlignment="1">
      <alignment wrapText="1"/>
    </xf>
    <xf numFmtId="165" fontId="9" fillId="0" borderId="4" xfId="0" applyNumberFormat="1" applyFont="1" applyBorder="1"/>
    <xf numFmtId="165" fontId="7" fillId="0" borderId="3" xfId="2794" applyNumberFormat="1" applyFont="1" applyBorder="1"/>
    <xf numFmtId="165" fontId="6" fillId="0" borderId="19" xfId="1" applyNumberFormat="1" applyFont="1" applyBorder="1"/>
    <xf numFmtId="165" fontId="7" fillId="0" borderId="2" xfId="2794" applyNumberFormat="1" applyFont="1" applyBorder="1"/>
    <xf numFmtId="165" fontId="7" fillId="0" borderId="2" xfId="0" applyNumberFormat="1" applyFont="1" applyBorder="1"/>
    <xf numFmtId="165" fontId="7" fillId="0" borderId="15" xfId="2794" applyNumberFormat="1" applyFont="1" applyBorder="1"/>
    <xf numFmtId="165" fontId="7" fillId="0" borderId="4" xfId="0" applyNumberFormat="1" applyFont="1" applyBorder="1"/>
    <xf numFmtId="165" fontId="7" fillId="0" borderId="15" xfId="2795" applyNumberFormat="1" applyFont="1" applyBorder="1"/>
    <xf numFmtId="166" fontId="6" fillId="0" borderId="0" xfId="0" applyNumberFormat="1" applyFont="1"/>
    <xf numFmtId="0" fontId="6" fillId="0" borderId="5" xfId="0" applyFont="1" applyBorder="1"/>
    <xf numFmtId="169" fontId="7" fillId="0" borderId="2" xfId="2779" applyNumberFormat="1" applyFont="1" applyFill="1" applyBorder="1" applyAlignment="1">
      <alignment horizontal="right"/>
    </xf>
    <xf numFmtId="169" fontId="7" fillId="0" borderId="4" xfId="2779" applyNumberFormat="1" applyFont="1" applyFill="1" applyBorder="1" applyAlignment="1">
      <alignment horizontal="right"/>
    </xf>
    <xf numFmtId="169" fontId="6" fillId="0" borderId="3" xfId="2779" applyNumberFormat="1" applyFont="1" applyBorder="1" applyAlignment="1">
      <alignment horizontal="right"/>
    </xf>
    <xf numFmtId="169" fontId="7" fillId="0" borderId="4" xfId="2794" applyNumberFormat="1" applyFont="1" applyBorder="1"/>
    <xf numFmtId="169" fontId="7" fillId="0" borderId="2" xfId="2794" applyNumberFormat="1" applyFont="1" applyBorder="1"/>
    <xf numFmtId="169" fontId="7" fillId="0" borderId="3" xfId="2794" applyNumberFormat="1" applyFont="1" applyBorder="1"/>
    <xf numFmtId="168" fontId="6" fillId="0" borderId="3" xfId="0" applyNumberFormat="1" applyFont="1" applyBorder="1" applyAlignment="1">
      <alignment horizontal="right"/>
    </xf>
    <xf numFmtId="165" fontId="6" fillId="0" borderId="4" xfId="2779" applyNumberFormat="1" applyFont="1" applyBorder="1"/>
    <xf numFmtId="169" fontId="6" fillId="0" borderId="4" xfId="2779" applyNumberFormat="1" applyFont="1" applyBorder="1"/>
    <xf numFmtId="169" fontId="6" fillId="0" borderId="15" xfId="2779" applyNumberFormat="1" applyFont="1" applyBorder="1"/>
    <xf numFmtId="165" fontId="6" fillId="0" borderId="17" xfId="2776" applyNumberFormat="1" applyFont="1" applyBorder="1"/>
    <xf numFmtId="165" fontId="6" fillId="0" borderId="4" xfId="2776" applyNumberFormat="1" applyFont="1" applyBorder="1"/>
    <xf numFmtId="165" fontId="6" fillId="0" borderId="4" xfId="1" applyNumberFormat="1" applyFont="1" applyBorder="1" applyAlignment="1"/>
    <xf numFmtId="0" fontId="9" fillId="7" borderId="6" xfId="0" applyFont="1" applyFill="1" applyBorder="1"/>
    <xf numFmtId="165" fontId="7" fillId="0" borderId="0" xfId="2754" applyNumberFormat="1" applyFont="1" applyBorder="1"/>
    <xf numFmtId="172" fontId="7" fillId="0" borderId="0" xfId="280" applyNumberFormat="1" applyFont="1"/>
    <xf numFmtId="49" fontId="6" fillId="4" borderId="2" xfId="0" applyNumberFormat="1" applyFont="1" applyFill="1" applyBorder="1"/>
    <xf numFmtId="165" fontId="7" fillId="0" borderId="2" xfId="2793" applyNumberFormat="1" applyFont="1" applyBorder="1"/>
    <xf numFmtId="169" fontId="7" fillId="0" borderId="2" xfId="1" applyNumberFormat="1" applyFont="1" applyFill="1" applyBorder="1"/>
    <xf numFmtId="165" fontId="7" fillId="7" borderId="2" xfId="1" applyNumberFormat="1" applyFont="1" applyFill="1" applyBorder="1"/>
    <xf numFmtId="169" fontId="7" fillId="0" borderId="4" xfId="1" applyNumberFormat="1" applyFont="1" applyFill="1" applyBorder="1"/>
    <xf numFmtId="165" fontId="7" fillId="0" borderId="4" xfId="1" applyNumberFormat="1" applyFont="1" applyBorder="1"/>
    <xf numFmtId="165" fontId="7" fillId="7" borderId="4" xfId="1" applyNumberFormat="1" applyFont="1" applyFill="1" applyBorder="1"/>
    <xf numFmtId="165" fontId="6" fillId="0" borderId="3" xfId="1" applyNumberFormat="1" applyFont="1" applyFill="1" applyBorder="1"/>
    <xf numFmtId="165" fontId="6" fillId="7" borderId="3" xfId="1" applyNumberFormat="1" applyFont="1" applyFill="1" applyBorder="1"/>
    <xf numFmtId="2" fontId="7" fillId="0" borderId="0" xfId="280" applyNumberFormat="1" applyFont="1"/>
    <xf numFmtId="0" fontId="12" fillId="0" borderId="0" xfId="0" applyFont="1" applyAlignment="1">
      <alignment horizontal="center" vertical="center"/>
    </xf>
    <xf numFmtId="169" fontId="7" fillId="0" borderId="2" xfId="1" applyNumberFormat="1" applyFont="1" applyBorder="1"/>
    <xf numFmtId="165" fontId="6" fillId="0" borderId="15" xfId="1" applyNumberFormat="1" applyFont="1" applyBorder="1"/>
    <xf numFmtId="165" fontId="7" fillId="0" borderId="9" xfId="2794" applyNumberFormat="1" applyFont="1" applyBorder="1"/>
    <xf numFmtId="165" fontId="7" fillId="0" borderId="6" xfId="2794" applyNumberFormat="1" applyFont="1" applyBorder="1"/>
    <xf numFmtId="165" fontId="7" fillId="0" borderId="17" xfId="2794" applyNumberFormat="1" applyFont="1" applyBorder="1"/>
    <xf numFmtId="165" fontId="7" fillId="0" borderId="19" xfId="2794" applyNumberFormat="1" applyFont="1" applyBorder="1"/>
    <xf numFmtId="169" fontId="7" fillId="0" borderId="3" xfId="1" applyNumberFormat="1" applyFont="1" applyBorder="1"/>
    <xf numFmtId="165" fontId="7" fillId="0" borderId="18" xfId="2794" applyNumberFormat="1" applyFont="1" applyBorder="1"/>
    <xf numFmtId="166" fontId="6" fillId="0" borderId="1" xfId="0" applyNumberFormat="1" applyFont="1" applyBorder="1"/>
    <xf numFmtId="167" fontId="6" fillId="0" borderId="4" xfId="280" applyNumberFormat="1" applyFont="1" applyBorder="1"/>
    <xf numFmtId="174" fontId="7" fillId="0" borderId="0" xfId="2784" applyNumberFormat="1" applyFont="1"/>
    <xf numFmtId="0" fontId="8" fillId="0" borderId="0" xfId="282" applyFont="1" applyFill="1" applyAlignment="1"/>
    <xf numFmtId="3" fontId="7" fillId="0" borderId="4" xfId="1" applyNumberFormat="1" applyFont="1" applyBorder="1"/>
    <xf numFmtId="3" fontId="7" fillId="0" borderId="15" xfId="0" applyNumberFormat="1" applyFont="1" applyBorder="1"/>
    <xf numFmtId="165" fontId="7" fillId="0" borderId="15" xfId="0" applyNumberFormat="1" applyFont="1" applyBorder="1"/>
    <xf numFmtId="165" fontId="6" fillId="0" borderId="4" xfId="0" applyNumberFormat="1" applyFont="1" applyBorder="1"/>
    <xf numFmtId="165" fontId="6" fillId="0" borderId="15" xfId="0" applyNumberFormat="1" applyFont="1" applyBorder="1"/>
    <xf numFmtId="165" fontId="7" fillId="0" borderId="2" xfId="1" applyNumberFormat="1" applyFont="1" applyBorder="1"/>
    <xf numFmtId="165" fontId="6" fillId="0" borderId="3" xfId="0" applyNumberFormat="1" applyFont="1" applyBorder="1"/>
    <xf numFmtId="169" fontId="7" fillId="0" borderId="4" xfId="1" applyNumberFormat="1" applyFont="1" applyFill="1" applyBorder="1" applyAlignment="1">
      <alignment horizontal="right"/>
    </xf>
    <xf numFmtId="169" fontId="7" fillId="0" borderId="15" xfId="1" applyNumberFormat="1" applyFont="1" applyFill="1" applyBorder="1" applyAlignment="1">
      <alignment horizontal="right"/>
    </xf>
    <xf numFmtId="169" fontId="6" fillId="0" borderId="3" xfId="1" applyNumberFormat="1" applyFont="1" applyFill="1" applyBorder="1" applyAlignment="1">
      <alignment horizontal="right"/>
    </xf>
    <xf numFmtId="165" fontId="6" fillId="0" borderId="3" xfId="2776" applyNumberFormat="1" applyFont="1" applyBorder="1"/>
    <xf numFmtId="169" fontId="6" fillId="0" borderId="4" xfId="1" applyNumberFormat="1" applyFont="1" applyFill="1" applyBorder="1" applyAlignment="1">
      <alignment horizontal="right"/>
    </xf>
    <xf numFmtId="169" fontId="6" fillId="0" borderId="15" xfId="1" applyNumberFormat="1" applyFont="1" applyFill="1" applyBorder="1" applyAlignment="1">
      <alignment horizontal="right"/>
    </xf>
    <xf numFmtId="165" fontId="7" fillId="0" borderId="9" xfId="2792" applyNumberFormat="1" applyFont="1" applyBorder="1"/>
    <xf numFmtId="165" fontId="7" fillId="0" borderId="6" xfId="2792" applyNumberFormat="1" applyFont="1" applyBorder="1"/>
    <xf numFmtId="165" fontId="7" fillId="0" borderId="15" xfId="2792" applyNumberFormat="1" applyFont="1" applyBorder="1"/>
    <xf numFmtId="165" fontId="7" fillId="0" borderId="17" xfId="2792" applyNumberFormat="1" applyFont="1" applyBorder="1"/>
    <xf numFmtId="165" fontId="6" fillId="0" borderId="18" xfId="1" applyNumberFormat="1" applyFont="1" applyBorder="1"/>
    <xf numFmtId="165" fontId="7" fillId="0" borderId="4" xfId="2795" applyNumberFormat="1" applyFont="1" applyFill="1" applyBorder="1"/>
    <xf numFmtId="0" fontId="24" fillId="3" borderId="0" xfId="0" applyFont="1" applyFill="1"/>
    <xf numFmtId="0" fontId="25" fillId="3" borderId="0" xfId="0" applyFont="1" applyFill="1"/>
    <xf numFmtId="0" fontId="21" fillId="3" borderId="0" xfId="0" applyFont="1" applyFill="1"/>
    <xf numFmtId="0" fontId="3" fillId="3" borderId="0" xfId="282" applyFill="1"/>
    <xf numFmtId="0" fontId="5" fillId="3" borderId="0" xfId="282" quotePrefix="1" applyFont="1" applyFill="1"/>
    <xf numFmtId="165" fontId="7" fillId="0" borderId="4" xfId="2789" applyNumberFormat="1" applyFont="1" applyBorder="1"/>
    <xf numFmtId="165" fontId="7" fillId="0" borderId="3" xfId="2789" applyNumberFormat="1" applyFont="1" applyBorder="1"/>
    <xf numFmtId="165" fontId="9" fillId="0" borderId="2" xfId="2790" applyNumberFormat="1" applyFont="1" applyBorder="1"/>
    <xf numFmtId="169" fontId="9" fillId="0" borderId="2" xfId="1" applyNumberFormat="1" applyFont="1" applyBorder="1"/>
    <xf numFmtId="165" fontId="9" fillId="0" borderId="4" xfId="2790" applyNumberFormat="1" applyFont="1" applyBorder="1"/>
    <xf numFmtId="169" fontId="9" fillId="0" borderId="4" xfId="1" applyNumberFormat="1" applyFont="1" applyBorder="1"/>
    <xf numFmtId="165" fontId="11" fillId="0" borderId="3" xfId="2790" applyNumberFormat="1" applyFont="1" applyBorder="1"/>
    <xf numFmtId="0" fontId="24" fillId="3" borderId="0" xfId="0" applyFont="1" applyFill="1" applyAlignment="1">
      <alignment horizontal="left"/>
    </xf>
    <xf numFmtId="0" fontId="16" fillId="3" borderId="12" xfId="0" applyFont="1" applyFill="1" applyBorder="1" applyAlignment="1">
      <alignment horizontal="left"/>
    </xf>
    <xf numFmtId="0" fontId="16" fillId="3" borderId="13" xfId="0" applyFont="1" applyFill="1" applyBorder="1" applyAlignment="1">
      <alignment horizontal="left"/>
    </xf>
    <xf numFmtId="0" fontId="16" fillId="3" borderId="14" xfId="0" applyFont="1" applyFill="1" applyBorder="1" applyAlignment="1">
      <alignment horizontal="left"/>
    </xf>
    <xf numFmtId="0" fontId="16" fillId="5" borderId="1" xfId="0" applyFont="1" applyFill="1" applyBorder="1" applyAlignment="1">
      <alignment horizontal="center"/>
    </xf>
    <xf numFmtId="0" fontId="16" fillId="2" borderId="0" xfId="0" applyFont="1" applyFill="1" applyAlignment="1">
      <alignment horizontal="left"/>
    </xf>
    <xf numFmtId="0" fontId="22" fillId="0" borderId="0" xfId="282" applyFont="1" applyFill="1" applyAlignment="1">
      <alignment horizontal="center"/>
    </xf>
    <xf numFmtId="0" fontId="6" fillId="0" borderId="16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8" fillId="0" borderId="0" xfId="282" applyFont="1" applyAlignment="1">
      <alignment horizontal="center"/>
    </xf>
    <xf numFmtId="0" fontId="6" fillId="2" borderId="0" xfId="0" applyFont="1" applyFill="1" applyAlignment="1">
      <alignment horizontal="left"/>
    </xf>
    <xf numFmtId="49" fontId="6" fillId="4" borderId="2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8" fillId="0" borderId="0" xfId="282" applyFont="1" applyFill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4" borderId="1" xfId="0" applyFont="1" applyFill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171" fontId="6" fillId="4" borderId="1" xfId="0" applyNumberFormat="1" applyFont="1" applyFill="1" applyBorder="1" applyAlignment="1">
      <alignment horizontal="center"/>
    </xf>
    <xf numFmtId="169" fontId="6" fillId="4" borderId="1" xfId="1" applyNumberFormat="1" applyFont="1" applyFill="1" applyBorder="1" applyAlignment="1">
      <alignment horizontal="center" vertical="center"/>
    </xf>
    <xf numFmtId="169" fontId="6" fillId="4" borderId="2" xfId="1" applyNumberFormat="1" applyFont="1" applyFill="1" applyBorder="1" applyAlignment="1">
      <alignment horizontal="center" vertical="center"/>
    </xf>
    <xf numFmtId="0" fontId="13" fillId="0" borderId="0" xfId="282" applyFont="1" applyFill="1" applyAlignment="1">
      <alignment horizontal="center"/>
    </xf>
    <xf numFmtId="165" fontId="6" fillId="4" borderId="2" xfId="1" applyNumberFormat="1" applyFont="1" applyFill="1" applyBorder="1" applyAlignment="1">
      <alignment horizontal="center" vertical="center"/>
    </xf>
    <xf numFmtId="165" fontId="6" fillId="4" borderId="3" xfId="1" applyNumberFormat="1" applyFont="1" applyFill="1" applyBorder="1" applyAlignment="1">
      <alignment horizontal="center" vertical="center"/>
    </xf>
    <xf numFmtId="173" fontId="6" fillId="4" borderId="10" xfId="1" applyNumberFormat="1" applyFont="1" applyFill="1" applyBorder="1" applyAlignment="1">
      <alignment horizontal="center"/>
    </xf>
    <xf numFmtId="173" fontId="6" fillId="4" borderId="5" xfId="1" applyNumberFormat="1" applyFont="1" applyFill="1" applyBorder="1" applyAlignment="1">
      <alignment horizontal="center"/>
    </xf>
    <xf numFmtId="173" fontId="6" fillId="4" borderId="11" xfId="1" applyNumberFormat="1" applyFont="1" applyFill="1" applyBorder="1" applyAlignment="1">
      <alignment horizontal="center"/>
    </xf>
    <xf numFmtId="171" fontId="11" fillId="4" borderId="1" xfId="0" applyNumberFormat="1" applyFont="1" applyFill="1" applyBorder="1" applyAlignment="1">
      <alignment horizontal="center"/>
    </xf>
    <xf numFmtId="0" fontId="8" fillId="0" borderId="0" xfId="282" quotePrefix="1" applyFont="1" applyAlignment="1">
      <alignment horizontal="center"/>
    </xf>
    <xf numFmtId="0" fontId="6" fillId="0" borderId="0" xfId="285" applyFont="1" applyAlignment="1">
      <alignment horizontal="left"/>
    </xf>
    <xf numFmtId="165" fontId="8" fillId="0" borderId="0" xfId="1" applyNumberFormat="1" applyFont="1" applyAlignment="1">
      <alignment horizontal="center"/>
    </xf>
    <xf numFmtId="0" fontId="6" fillId="4" borderId="1" xfId="10" applyFont="1" applyFill="1" applyBorder="1" applyAlignment="1">
      <alignment horizontal="center" vertical="center"/>
    </xf>
    <xf numFmtId="0" fontId="6" fillId="4" borderId="2" xfId="10" applyFont="1" applyFill="1" applyBorder="1" applyAlignment="1">
      <alignment horizontal="center" vertical="center"/>
    </xf>
    <xf numFmtId="0" fontId="6" fillId="4" borderId="9" xfId="10" applyFont="1" applyFill="1" applyBorder="1" applyAlignment="1">
      <alignment horizontal="center" vertical="center"/>
    </xf>
    <xf numFmtId="17" fontId="6" fillId="4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4" borderId="4" xfId="1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17" fontId="6" fillId="4" borderId="10" xfId="0" applyNumberFormat="1" applyFont="1" applyFill="1" applyBorder="1" applyAlignment="1">
      <alignment horizontal="center"/>
    </xf>
    <xf numFmtId="17" fontId="6" fillId="4" borderId="5" xfId="0" applyNumberFormat="1" applyFont="1" applyFill="1" applyBorder="1" applyAlignment="1">
      <alignment horizontal="center"/>
    </xf>
    <xf numFmtId="0" fontId="6" fillId="4" borderId="10" xfId="10" applyFont="1" applyFill="1" applyBorder="1" applyAlignment="1">
      <alignment horizontal="center"/>
    </xf>
    <xf numFmtId="0" fontId="6" fillId="4" borderId="11" xfId="10" applyFont="1" applyFill="1" applyBorder="1" applyAlignment="1">
      <alignment horizontal="center"/>
    </xf>
    <xf numFmtId="0" fontId="6" fillId="4" borderId="5" xfId="10" applyFont="1" applyFill="1" applyBorder="1" applyAlignment="1">
      <alignment horizontal="center"/>
    </xf>
    <xf numFmtId="165" fontId="7" fillId="0" borderId="0" xfId="1" applyNumberFormat="1" applyFont="1" applyAlignment="1">
      <alignment horizontal="center"/>
    </xf>
    <xf numFmtId="0" fontId="6" fillId="4" borderId="2" xfId="0" applyFont="1" applyFill="1" applyBorder="1" applyAlignment="1">
      <alignment horizontal="center" vertical="center" textRotation="255"/>
    </xf>
    <xf numFmtId="0" fontId="6" fillId="4" borderId="4" xfId="0" applyFont="1" applyFill="1" applyBorder="1" applyAlignment="1">
      <alignment horizontal="center" vertical="center" textRotation="255"/>
    </xf>
    <xf numFmtId="0" fontId="6" fillId="4" borderId="3" xfId="0" applyFont="1" applyFill="1" applyBorder="1" applyAlignment="1">
      <alignment horizontal="center" vertical="center" textRotation="255"/>
    </xf>
    <xf numFmtId="0" fontId="11" fillId="0" borderId="0" xfId="0" applyFont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 wrapText="1"/>
    </xf>
    <xf numFmtId="0" fontId="6" fillId="4" borderId="0" xfId="0" applyFont="1" applyFill="1" applyAlignment="1">
      <alignment horizontal="center" wrapText="1"/>
    </xf>
  </cellXfs>
  <cellStyles count="2796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8" xr:uid="{5992DEB1-4214-4C1D-A7E5-864675850EE4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7" xfId="2787" xr:uid="{FC797813-E0BC-4EE6-827E-BFD922B688C9}"/>
    <cellStyle name="Comma 78" xfId="2782" xr:uid="{00000000-0005-0000-0000-0000E8080000}"/>
    <cellStyle name="Comma 78 2" xfId="2786" xr:uid="{57F3B3ED-681D-4665-8CDE-885B44E5BD61}"/>
    <cellStyle name="Comma 79" xfId="2785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80" xfId="2790" xr:uid="{09236E85-B75F-4C5E-8AA0-B80EAF7C6BD6}"/>
    <cellStyle name="Comma 81" xfId="2789" xr:uid="{AE8C5BDC-D306-4CBE-82D5-85AA70BCB42E}"/>
    <cellStyle name="Comma 82" xfId="2791" xr:uid="{0A57C0E7-5936-44AE-BDCF-F226DD01530D}"/>
    <cellStyle name="Comma 83" xfId="2792" xr:uid="{5B9A5A2F-93AC-48B9-98C3-CBC8D6A9AFB0}"/>
    <cellStyle name="Comma 84" xfId="2793" xr:uid="{D23E3380-7620-4FB5-B37A-6A1A00DCEBBE}"/>
    <cellStyle name="Comma 85" xfId="2794" xr:uid="{F680A987-F660-4A30-8FD2-53E5933E1FAE}"/>
    <cellStyle name="Comma 86" xfId="2795" xr:uid="{03113912-7D5F-4029-90C7-0DC9B37F5C33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urrency" xfId="2784" builtinId="4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5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>
        <left/>
        <right style="thin">
          <color indexed="64"/>
        </right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5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9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80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80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_-* #\,##0.0_-;\-* #\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1" formatCode="[$-409]mmm\-yy;@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5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9" formatCode="_-* #.##0\.0_-;\-* #.##0\.0_-;_-* &quot;-&quot;??_-;_-@_-"/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September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31174"/>
          <a:ext cx="11126026" cy="460553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September 2023</a:t>
          </a:r>
        </a:p>
      </dsp:txBody>
      <dsp:txXfrm>
        <a:off x="0" y="31174"/>
        <a:ext cx="11126026" cy="3070355"/>
      </dsp:txXfrm>
    </dsp:sp>
    <dsp:sp modelId="{B63769A4-BF7D-4EC4-80CA-F6ED6EF4F2D1}">
      <dsp:nvSpPr>
        <dsp:cNvPr id="0" name=""/>
        <dsp:cNvSpPr/>
      </dsp:nvSpPr>
      <dsp:spPr>
        <a:xfrm>
          <a:off x="2278824" y="3101530"/>
          <a:ext cx="11126026" cy="25920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0040" tIns="320040" rIns="320040" bIns="320040" numCol="1" spcCol="1270" anchor="t" anchorCtr="0">
          <a:noAutofit/>
        </a:bodyPr>
        <a:lstStyle/>
        <a:p>
          <a:pPr marL="285750" lvl="1" indent="-285750" algn="l" defTabSz="20002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4500" kern="1200"/>
        </a:p>
      </dsp:txBody>
      <dsp:txXfrm>
        <a:off x="2354741" y="3177447"/>
        <a:ext cx="10974192" cy="244016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31</xdr:row>
      <xdr:rowOff>120830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87" dataDxfId="585" headerRowBorderDxfId="586" tableBorderDxfId="584">
  <tableColumns count="5">
    <tableColumn id="1" xr3:uid="{00000000-0010-0000-0000-000001000000}" name="Period" dataDxfId="583"/>
    <tableColumn id="2" xr3:uid="{00000000-0010-0000-0000-000002000000}" name="Total Exports" dataDxfId="582" dataCellStyle="Comma 84"/>
    <tableColumn id="3" xr3:uid="{00000000-0010-0000-0000-000003000000}" name="Total Imports" dataDxfId="581" dataCellStyle="Comma 84"/>
    <tableColumn id="4" xr3:uid="{00000000-0010-0000-0000-000004000000}" name="Cumulative exports 2022" dataDxfId="580"/>
    <tableColumn id="5" xr3:uid="{00000000-0010-0000-0000-000005000000}" name="Cumulative imports 2022" dataDxfId="5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84" headerRowCount="0" totalsRowShown="0" headerRowDxfId="455" dataDxfId="454" tableBorderDxfId="453" headerRowCellStyle="Comma" dataCellStyle="Comma">
  <tableColumns count="9">
    <tableColumn id="1" xr3:uid="{00000000-0010-0000-0900-000001000000}" name="Column1" headerRowDxfId="452" dataDxfId="451" totalsRowDxfId="450" dataCellStyle="Comma 73"/>
    <tableColumn id="2" xr3:uid="{00000000-0010-0000-0900-000002000000}" name="Column2" headerRowDxfId="449" dataDxfId="448" totalsRowDxfId="447" headerRowCellStyle="Comma 23" dataCellStyle="Comma 86"/>
    <tableColumn id="3" xr3:uid="{00000000-0010-0000-0900-000003000000}" name="Column3" headerRowDxfId="446" dataDxfId="445" totalsRowDxfId="444" headerRowCellStyle="Comma" dataCellStyle="Comma">
      <calculatedColumnFormula>(B4/$B$184)*100</calculatedColumnFormula>
    </tableColumn>
    <tableColumn id="4" xr3:uid="{00000000-0010-0000-0900-000004000000}" name="Column4" headerRowDxfId="443" dataDxfId="442" totalsRowDxfId="441" headerRowCellStyle="Comma 23" dataCellStyle="Comma 86"/>
    <tableColumn id="5" xr3:uid="{00000000-0010-0000-0900-000005000000}" name="Column5" headerRowDxfId="440" dataDxfId="439" totalsRowDxfId="438" headerRowCellStyle="Comma" dataCellStyle="Comma">
      <calculatedColumnFormula>(D4/$D$184)*100</calculatedColumnFormula>
    </tableColumn>
    <tableColumn id="6" xr3:uid="{00000000-0010-0000-0900-000006000000}" name="Column6" headerRowDxfId="437" dataDxfId="436" totalsRowDxfId="435" headerRowCellStyle="Comma 23" dataCellStyle="Comma 86"/>
    <tableColumn id="7" xr3:uid="{00000000-0010-0000-0900-000007000000}" name="Column7" headerRowDxfId="434" dataDxfId="433" totalsRowDxfId="432" headerRowCellStyle="Comma" dataCellStyle="Comma">
      <calculatedColumnFormula>(F4/$F$184)*100</calculatedColumnFormula>
    </tableColumn>
    <tableColumn id="8" xr3:uid="{00000000-0010-0000-0900-000008000000}" name="Column8" headerRowDxfId="431" dataDxfId="430" totalsRowDxfId="429" headerRowCellStyle="Comma" dataCellStyle="Comma"/>
    <tableColumn id="9" xr3:uid="{00000000-0010-0000-0900-000009000000}" name="Column9" headerRowDxfId="428" dataDxfId="427" totalsRowDxfId="426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425" dataDxfId="424" tableBorderDxfId="423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422" dataDxfId="421" dataCellStyle="Comma 23"/>
    <tableColumn id="2" xr3:uid="{00000000-0010-0000-0A00-000002000000}" name="Column2" headerRowDxfId="420" dataDxfId="419" headerRowCellStyle="Comma 23" dataCellStyle="Comma 84"/>
    <tableColumn id="3" xr3:uid="{00000000-0010-0000-0A00-000003000000}" name="Column3" headerRowDxfId="418" dataDxfId="417" headerRowCellStyle="Comma" dataCellStyle="Comma"/>
    <tableColumn id="4" xr3:uid="{00000000-0010-0000-0A00-000004000000}" name="Column4" headerRowDxfId="416" dataDxfId="415" headerRowCellStyle="Comma 23" dataCellStyle="Comma 84"/>
    <tableColumn id="5" xr3:uid="{00000000-0010-0000-0A00-000005000000}" name="Column5" headerRowDxfId="414" dataDxfId="413" headerRowCellStyle="Comma" dataCellStyle="Comma"/>
    <tableColumn id="7" xr3:uid="{00000000-0010-0000-0A00-000007000000}" name="Column7" headerRowDxfId="412" dataDxfId="411" headerRowCellStyle="Comma" dataCellStyle="Comma 83"/>
    <tableColumn id="6" xr3:uid="{00000000-0010-0000-0A00-000006000000}" name="Column6" headerRowDxfId="410" dataDxfId="409" headerRowCellStyle="Comma" dataCellStyle="Comma 83"/>
    <tableColumn id="11" xr3:uid="{00000000-0010-0000-0A00-00000B000000}" name="Column11" headerRowDxfId="408" dataDxfId="407" headerRowCellStyle="Comma 23" dataCellStyle="Comma 84"/>
    <tableColumn id="10" xr3:uid="{00000000-0010-0000-0A00-00000A000000}" name="Column10" headerRowDxfId="406" dataDxfId="405" headerRowCellStyle="Comma 23" dataCellStyle="Comma"/>
    <tableColumn id="12" xr3:uid="{00000000-0010-0000-0A00-00000C000000}" name="Column12" headerRowDxfId="404" dataDxfId="403" headerRowCellStyle="Comma 23" dataCellStyle="Comma"/>
    <tableColumn id="8" xr3:uid="{00000000-0010-0000-0A00-000008000000}" name="Column8" headerRowDxfId="402" dataDxfId="401" headerRowCellStyle="Comma" dataCellStyle="Comma"/>
    <tableColumn id="9" xr3:uid="{00000000-0010-0000-0A00-000009000000}" name="Column9" headerRowDxfId="400" dataDxfId="399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39" headerRowCount="0" totalsRowShown="0" headerRowDxfId="398" dataDxfId="397" tableBorderDxfId="396" headerRowCellStyle="Comma" dataCellStyle="Comma">
  <tableColumns count="9">
    <tableColumn id="1" xr3:uid="{00000000-0010-0000-0B00-000001000000}" name="Column1" headerRowDxfId="395" dataDxfId="394"/>
    <tableColumn id="2" xr3:uid="{00000000-0010-0000-0B00-000002000000}" name="Column2" headerRowDxfId="393" dataDxfId="392" headerRowCellStyle="Comma" dataCellStyle="Comma 78"/>
    <tableColumn id="3" xr3:uid="{00000000-0010-0000-0B00-000003000000}" name="Column3" headerRowDxfId="391" dataDxfId="390" headerRowCellStyle="Comma" dataCellStyle="Comma"/>
    <tableColumn id="4" xr3:uid="{00000000-0010-0000-0B00-000004000000}" name="Column4" headerRowDxfId="389" dataDxfId="388" headerRowCellStyle="Comma" dataCellStyle="Comma 78"/>
    <tableColumn id="5" xr3:uid="{00000000-0010-0000-0B00-000005000000}" name="Column5" headerRowDxfId="387" dataDxfId="386" headerRowCellStyle="Comma" dataCellStyle="Comma"/>
    <tableColumn id="6" xr3:uid="{00000000-0010-0000-0B00-000006000000}" name="Column6" headerRowDxfId="385" dataDxfId="384" headerRowCellStyle="Comma" dataCellStyle="Comma 78"/>
    <tableColumn id="7" xr3:uid="{00000000-0010-0000-0B00-000007000000}" name="Column7" headerRowDxfId="383" dataDxfId="382" headerRowCellStyle="Comma" dataCellStyle="Comma">
      <calculatedColumnFormula>(F4/#REF!)*100</calculatedColumnFormula>
    </tableColumn>
    <tableColumn id="8" xr3:uid="{00000000-0010-0000-0B00-000008000000}" name="Column8" headerRowDxfId="381" dataDxfId="380" headerRowCellStyle="Comma" dataCellStyle="Comma">
      <calculatedColumnFormula>((F4/D4)-1)*100</calculatedColumnFormula>
    </tableColumn>
    <tableColumn id="9" xr3:uid="{00000000-0010-0000-0B00-000009000000}" name="Column9" headerRowDxfId="379" dataDxfId="37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77" dataDxfId="376" tableBorderDxfId="375" dataCellStyle="Comma">
  <sortState xmlns:xlrd2="http://schemas.microsoft.com/office/spreadsheetml/2017/richdata2" ref="A4:I268">
    <sortCondition ref="A4:A268"/>
  </sortState>
  <tableColumns count="9">
    <tableColumn id="1" xr3:uid="{00000000-0010-0000-0C00-000001000000}" name="Column1" headerRowDxfId="374" dataDxfId="373" headerRowCellStyle="Comma" dataCellStyle="Comma 72 2"/>
    <tableColumn id="2" xr3:uid="{00000000-0010-0000-0C00-000002000000}" name="Column2" headerRowDxfId="372" dataDxfId="371" headerRowCellStyle="Comma" dataCellStyle="Comma 86"/>
    <tableColumn id="3" xr3:uid="{00000000-0010-0000-0C00-000003000000}" name="Column3" headerRowDxfId="370" dataDxfId="369" headerRowCellStyle="Comma" dataCellStyle="Comma"/>
    <tableColumn id="4" xr3:uid="{00000000-0010-0000-0C00-000004000000}" name="Column4" headerRowDxfId="368" dataDxfId="367" headerRowCellStyle="Comma" dataCellStyle="Comma 86"/>
    <tableColumn id="5" xr3:uid="{00000000-0010-0000-0C00-000005000000}" name="Column5" headerRowDxfId="366" dataDxfId="365" headerRowCellStyle="Comma" dataCellStyle="Comma"/>
    <tableColumn id="6" xr3:uid="{00000000-0010-0000-0C00-000006000000}" name="Column6" headerRowDxfId="364" dataDxfId="363" headerRowCellStyle="Comma" dataCellStyle="Comma 86"/>
    <tableColumn id="7" xr3:uid="{00000000-0010-0000-0C00-000007000000}" name="Column7" headerRowDxfId="362" dataDxfId="361" headerRowCellStyle="Comma" dataCellStyle="Comma"/>
    <tableColumn id="8" xr3:uid="{00000000-0010-0000-0C00-000008000000}" name="Column8" headerRowDxfId="360" dataDxfId="359" headerRowCellStyle="Comma" dataCellStyle="Comma"/>
    <tableColumn id="9" xr3:uid="{00000000-0010-0000-0C00-000009000000}" name="Column9" headerRowDxfId="358" dataDxfId="357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4772FD-15B5-4C6A-A358-F57747015455}" name="Table6" displayName="Table6" ref="A2:F44" totalsRowShown="0" headerRowDxfId="356" dataDxfId="354" headerRowBorderDxfId="355" tableBorderDxfId="353" dataCellStyle="Comma 80">
  <autoFilter ref="A2:F44" xr:uid="{744772FD-15B5-4C6A-A358-F57747015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44">
    <sortCondition descending="1" ref="D3:D44"/>
  </sortState>
  <tableColumns count="6">
    <tableColumn id="1" xr3:uid="{1308BCFF-B35D-42D7-8162-4B62139CEDFD}" name="Partner \ SITC" dataDxfId="352"/>
    <tableColumn id="2" xr3:uid="{2C3EF6D4-7495-4DAF-9AED-7B13AD91A7D9}" name="667:Precious stones (diamonds)" dataDxfId="351" dataCellStyle="Comma 80"/>
    <tableColumn id="3" xr3:uid="{A0D46D30-55C6-47DF-865E-65040C08051D}" name="286:Uranium " dataDxfId="350" dataCellStyle="Comma 80"/>
    <tableColumn id="4" xr3:uid="{37CF443F-13BB-4141-AF62-039085E6B941}" name="034:Fish" dataDxfId="349" dataCellStyle="Comma 80"/>
    <tableColumn id="5" xr3:uid="{2210ECF3-44D7-4179-92E6-3BCEC0975EA3}" name="971:Non-monetary gold2" dataDxfId="348" dataCellStyle="Comma 80"/>
    <tableColumn id="6" xr3:uid="{718EE908-0154-4854-9AC5-88C5DC22EA12}" name="334:Petroleum oils" dataDxfId="347" dataCellStyle="Comma 80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E000000}" name="Table28" displayName="Table28" ref="A3:F20" headerRowCount="0" totalsRowShown="0" headerRowDxfId="346" dataDxfId="345" tableBorderDxfId="344" headerRowCellStyle="Comma 23" dataCellStyle="Comma">
  <sortState xmlns:xlrd2="http://schemas.microsoft.com/office/spreadsheetml/2017/richdata2" ref="A3:F20">
    <sortCondition descending="1" ref="D3:D20"/>
  </sortState>
  <tableColumns count="6">
    <tableColumn id="1" xr3:uid="{00000000-0010-0000-0E00-000001000000}" name="Column1" headerRowDxfId="343" dataDxfId="342"/>
    <tableColumn id="2" xr3:uid="{00000000-0010-0000-0E00-000002000000}" name="Column2" headerRowDxfId="341" dataDxfId="340" headerRowCellStyle="Comma 23" dataCellStyle="Comma"/>
    <tableColumn id="3" xr3:uid="{00000000-0010-0000-0E00-000003000000}" name="Column3" headerRowDxfId="339" dataDxfId="338" headerRowCellStyle="Comma 23" dataCellStyle="Comma"/>
    <tableColumn id="4" xr3:uid="{00000000-0010-0000-0E00-000004000000}" name="Column4" headerRowDxfId="337" dataDxfId="336" headerRowCellStyle="Comma 23" dataCellStyle="Comma"/>
    <tableColumn id="5" xr3:uid="{00000000-0010-0000-0E00-000005000000}" name="Column5" headerRowDxfId="335" dataDxfId="334" headerRowCellStyle="Comma 23" dataCellStyle="Comma"/>
    <tableColumn id="6" xr3:uid="{00000000-0010-0000-0E00-000006000000}" name="Column6" headerRowDxfId="333" dataDxfId="332" headerRowCellStyle="Comma 23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3D8525-FC14-4F52-AEC2-196D24A14157}" name="Table5" displayName="Table5" ref="A2:F58" totalsRowShown="0" headerRowDxfId="331" dataDxfId="330" tableBorderDxfId="329" dataCellStyle="Comma 86">
  <autoFilter ref="A2:F58" xr:uid="{253D8525-FC14-4F52-AEC2-196D24A141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58">
    <sortCondition descending="1" ref="F3:F58"/>
  </sortState>
  <tableColumns count="6">
    <tableColumn id="1" xr3:uid="{455803C0-52D2-4516-9023-5E1411FDD2CD}" name="Partner \ SITC" dataDxfId="328"/>
    <tableColumn id="2" xr3:uid="{4223E505-2DF7-4DBC-A270-C936ACFA86C0}" name="334:Petroleum oils" dataDxfId="327" dataCellStyle="Comma 86"/>
    <tableColumn id="3" xr3:uid="{715BBC4F-E89B-4A77-AA7E-7BF5723940CF}" name="522:Inorganic chemical elements" dataDxfId="326" dataCellStyle="Comma 86"/>
    <tableColumn id="4" xr3:uid="{45BA42F7-5F92-4AF9-8635-74743AF5597F}" name="782:Motor vehicles for the transport of goods " dataDxfId="325" dataCellStyle="Comma 86"/>
    <tableColumn id="5" xr3:uid="{10F9C344-E2E5-4C5C-8C43-26E013202B30}" name="Motor cars for the transport of persons" dataDxfId="324" dataCellStyle="Comma 86"/>
    <tableColumn id="6" xr3:uid="{CCA212FE-496A-4ECC-A2D1-358281346A44}" name="723:Civil engineering and contractors' and equipment" dataDxfId="323" dataCellStyle="Comma 86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3" headerRowCount="0" totalsRowShown="0" headerRowDxfId="322" dataDxfId="321" tableBorderDxfId="320" headerRowCellStyle="Comma" dataCellStyle="Comma">
  <tableColumns count="9">
    <tableColumn id="1" xr3:uid="{00000000-0010-0000-1000-000001000000}" name="Column1" headerRowDxfId="319" dataDxfId="318" headerRowCellStyle="Comma" dataCellStyle="Comma"/>
    <tableColumn id="2" xr3:uid="{00000000-0010-0000-1000-000002000000}" name="Column2" headerRowDxfId="317" dataDxfId="316" headerRowCellStyle="Comma" dataCellStyle="Comma 85"/>
    <tableColumn id="3" xr3:uid="{00000000-0010-0000-1000-000003000000}" name="Column3" headerRowDxfId="315" dataDxfId="314" headerRowCellStyle="Comma" dataCellStyle="Comma"/>
    <tableColumn id="4" xr3:uid="{00000000-0010-0000-1000-000004000000}" name="Column4" headerRowDxfId="313" dataDxfId="312" headerRowCellStyle="Comma" dataCellStyle="Comma 85"/>
    <tableColumn id="5" xr3:uid="{00000000-0010-0000-1000-000005000000}" name="Column5" headerRowDxfId="311" dataDxfId="310" headerRowCellStyle="Comma" dataCellStyle="Comma"/>
    <tableColumn id="6" xr3:uid="{00000000-0010-0000-1000-000006000000}" name="Column6" headerRowDxfId="309" dataDxfId="308" headerRowCellStyle="Comma" dataCellStyle="Comma 85"/>
    <tableColumn id="7" xr3:uid="{00000000-0010-0000-1000-000007000000}" name="Column7" headerRowDxfId="307" dataDxfId="306" headerRowCellStyle="Comma" dataCellStyle="Comma"/>
    <tableColumn id="8" xr3:uid="{00000000-0010-0000-1000-000008000000}" name="Column8" headerRowDxfId="305" dataDxfId="304" headerRowCellStyle="Comma" dataCellStyle="Comma">
      <calculatedColumnFormula>((F4/D4)-1)*100</calculatedColumnFormula>
    </tableColumn>
    <tableColumn id="9" xr3:uid="{00000000-0010-0000-1000-000009000000}" name="Column9" headerRowDxfId="303" dataDxfId="30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5B841C-3758-4F45-820D-49BDEB6137BA}" name="Table7" displayName="Table7" ref="A2:J220" totalsRowCount="1" headerRowDxfId="301" dataDxfId="300" tableBorderDxfId="299" dataCellStyle="Comma 81">
  <sortState xmlns:xlrd2="http://schemas.microsoft.com/office/spreadsheetml/2017/richdata2" ref="A3:J219">
    <sortCondition descending="1" ref="B3:B219"/>
  </sortState>
  <tableColumns count="10">
    <tableColumn id="1" xr3:uid="{4382507B-2A32-4041-93D5-122B4FBDB533}" name="SITC \ Partner" dataDxfId="298" totalsRowDxfId="297"/>
    <tableColumn id="2" xr3:uid="{F826D9F4-0615-4D9C-9789-22B14D402B6F}" name="SACU" totalsRowFunction="sum" dataDxfId="296" totalsRowDxfId="295" dataCellStyle="Comma 81" totalsRowCellStyle="Comma 81"/>
    <tableColumn id="3" xr3:uid="{8F4BAE72-24FE-46A8-A2DB-F15985159239}" name="BRIC" totalsRowFunction="sum" dataDxfId="294" totalsRowDxfId="293" dataCellStyle="Comma 81" totalsRowCellStyle="Comma 81"/>
    <tableColumn id="4" xr3:uid="{EC21236F-C610-492E-B765-92D47097A734}" name="COMESA" totalsRowFunction="sum" dataDxfId="292" totalsRowDxfId="291" dataCellStyle="Comma 81" totalsRowCellStyle="Comma 81"/>
    <tableColumn id="5" xr3:uid="{C9E7D2C8-B957-4B0A-9077-AFA89B0D82A6}" name="COMESA excl. SADC" totalsRowFunction="sum" dataDxfId="290" totalsRowDxfId="289" dataCellStyle="Comma 81" totalsRowCellStyle="Comma 81"/>
    <tableColumn id="6" xr3:uid="{934C765D-7842-452E-82DD-401F81621869}" name="EFTA" totalsRowFunction="sum" dataDxfId="288" totalsRowDxfId="287" dataCellStyle="Comma 81" totalsRowCellStyle="Comma 81"/>
    <tableColumn id="7" xr3:uid="{AFBC35FA-11C7-41E4-A524-4AE37BB64D6F}" name="EU" totalsRowFunction="sum" dataDxfId="286" totalsRowDxfId="285" dataCellStyle="Comma 81" totalsRowCellStyle="Comma 81"/>
    <tableColumn id="8" xr3:uid="{F7536B66-87B4-40FB-8E9E-C2A45F59AEA8}" name="MERCOSUR" totalsRowFunction="sum" dataDxfId="284" totalsRowDxfId="283" dataCellStyle="Comma 81" totalsRowCellStyle="Comma 81"/>
    <tableColumn id="9" xr3:uid="{7AD2D533-8C97-42C9-8542-8D465FD95CA4}" name="OECD" totalsRowFunction="sum" dataDxfId="282" totalsRowDxfId="281" dataCellStyle="Comma 81" totalsRowCellStyle="Comma 81"/>
    <tableColumn id="10" xr3:uid="{7166DFC4-4988-4963-9098-55D4BFAD05DE}" name="SADC excl. SACU" totalsRowFunction="sum" dataDxfId="280" totalsRowDxfId="279" dataCellStyle="Comma 81" totalsRowCellStyle="Comma 81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3" headerRowCount="0" totalsRowShown="0" headerRowDxfId="278" dataDxfId="277" tableBorderDxfId="276" headerRowCellStyle="Comma">
  <tableColumns count="9">
    <tableColumn id="1" xr3:uid="{00000000-0010-0000-1200-000001000000}" name="Column1" headerRowDxfId="275" dataDxfId="274" headerRowCellStyle="Comma" dataCellStyle="Comma"/>
    <tableColumn id="2" xr3:uid="{00000000-0010-0000-1200-000002000000}" name="Column2" headerRowDxfId="273" dataDxfId="272" headerRowCellStyle="Comma" dataCellStyle="Comma 86"/>
    <tableColumn id="3" xr3:uid="{00000000-0010-0000-1200-000003000000}" name="Column3" headerRowDxfId="271" dataDxfId="270" headerRowCellStyle="Comma" dataCellStyle="Comma"/>
    <tableColumn id="4" xr3:uid="{00000000-0010-0000-1200-000004000000}" name="Column4" headerRowDxfId="269" dataDxfId="268" headerRowCellStyle="Comma" dataCellStyle="Comma 86"/>
    <tableColumn id="5" xr3:uid="{00000000-0010-0000-1200-000005000000}" name="Column5" headerRowDxfId="267" dataDxfId="266" headerRowCellStyle="Comma" dataCellStyle="Comma"/>
    <tableColumn id="6" xr3:uid="{00000000-0010-0000-1200-000006000000}" name="Column6" headerRowDxfId="265" dataDxfId="264" headerRowCellStyle="Comma" dataCellStyle="Comma 86"/>
    <tableColumn id="7" xr3:uid="{00000000-0010-0000-1200-000007000000}" name="Column7" headerRowDxfId="263" dataDxfId="262" headerRowCellStyle="Comma" dataCellStyle="Comma"/>
    <tableColumn id="8" xr3:uid="{00000000-0010-0000-1200-000008000000}" name="Column8" headerRowDxfId="261" dataDxfId="260" headerRowCellStyle="Comma" dataCellStyle="Comma">
      <calculatedColumnFormula>((F4/D4)-1)*100</calculatedColumnFormula>
    </tableColumn>
    <tableColumn id="9" xr3:uid="{00000000-0010-0000-1200-000009000000}" name="Column9" headerRowDxfId="259" dataDxfId="25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11" totalsRowShown="0" headerRowDxfId="578" dataDxfId="576" headerRowBorderDxfId="577" tableBorderDxfId="575">
  <tableColumns count="5">
    <tableColumn id="1" xr3:uid="{00000000-0010-0000-0100-000001000000}" name="Period" dataDxfId="574"/>
    <tableColumn id="2" xr3:uid="{00000000-0010-0000-0100-000002000000}" name="Total Exports" dataDxfId="573" dataCellStyle="Comma 85"/>
    <tableColumn id="3" xr3:uid="{00000000-0010-0000-0100-000003000000}" name="Total Imports" dataDxfId="572" dataCellStyle="Comma 85"/>
    <tableColumn id="4" xr3:uid="{00000000-0010-0000-0100-000004000000}" name="Cumulative exports 2023" dataDxfId="571"/>
    <tableColumn id="5" xr3:uid="{00000000-0010-0000-0100-000005000000}" name="Cumulative imports 2023" dataDxfId="57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9A77DA-0CA6-406A-BE9B-326CF77446FE}" name="Table8" displayName="Table8" ref="A2:J249" totalsRowCount="1" headerRowDxfId="257" dataDxfId="256" tableBorderDxfId="255" dataCellStyle="Comma 81">
  <autoFilter ref="A2:J248" xr:uid="{429A77DA-0CA6-406A-BE9B-326CF77446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A3:J248">
    <sortCondition descending="1" ref="B3:B248"/>
  </sortState>
  <tableColumns count="10">
    <tableColumn id="1" xr3:uid="{A5B7D2BC-82E5-452B-B635-1E51EE20F868}" name="SITC \ Partner" dataDxfId="254" totalsRowDxfId="253"/>
    <tableColumn id="2" xr3:uid="{1DB8E2F2-0F00-4FC0-9FAD-639A0C7D4C74}" name="SACU" totalsRowFunction="sum" dataDxfId="252" totalsRowDxfId="251" dataCellStyle="Comma 81" totalsRowCellStyle="Comma 81"/>
    <tableColumn id="3" xr3:uid="{AD89CF80-3D0F-4265-BDA7-DE2592A5AA45}" name="BRIC" totalsRowFunction="sum" dataDxfId="250" totalsRowDxfId="249" dataCellStyle="Comma 81" totalsRowCellStyle="Comma 81"/>
    <tableColumn id="4" xr3:uid="{14541D46-88D3-48D3-B6FE-0A70A3BE927F}" name="COMESA" totalsRowFunction="sum" dataDxfId="248" totalsRowDxfId="247" dataCellStyle="Comma 81" totalsRowCellStyle="Comma 81"/>
    <tableColumn id="5" xr3:uid="{E093FBBC-3F3A-4894-AEC4-A6F8C102C673}" name="COMESA excl. SADC" totalsRowFunction="sum" dataDxfId="246" totalsRowDxfId="245" dataCellStyle="Comma 81" totalsRowCellStyle="Comma 81"/>
    <tableColumn id="6" xr3:uid="{C509E158-0968-4051-817D-8F5C4EB466FC}" name="EFTA" totalsRowFunction="sum" dataDxfId="244" totalsRowDxfId="243" dataCellStyle="Comma 81" totalsRowCellStyle="Comma 81"/>
    <tableColumn id="7" xr3:uid="{F92CACA6-7D7C-40BF-834A-8E3AD17FD83A}" name="EU" totalsRowFunction="sum" dataDxfId="242" totalsRowDxfId="241" dataCellStyle="Comma 81" totalsRowCellStyle="Comma 81"/>
    <tableColumn id="8" xr3:uid="{646663A9-55AA-4651-9F6D-8AAFC1F4E566}" name="MERCOSUR" totalsRowFunction="sum" dataDxfId="240" totalsRowDxfId="239" dataCellStyle="Comma 81" totalsRowCellStyle="Comma 81"/>
    <tableColumn id="9" xr3:uid="{3B2CDF41-2F29-4505-A20F-68E9AA97F8E3}" name="OECD" totalsRowFunction="sum" dataDxfId="238" totalsRowDxfId="237" dataCellStyle="Comma 81" totalsRowCellStyle="Comma 81"/>
    <tableColumn id="10" xr3:uid="{A5CDF0C7-1B02-47EB-956A-FD8554108483}" name="SADC excl. SACU" totalsRowFunction="sum" dataDxfId="236" totalsRowDxfId="235" dataCellStyle="Comma 81" totalsRowCellStyle="Comma 81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10" headerRowCount="0" totalsRowShown="0" headerRowDxfId="234" dataDxfId="233" tableBorderDxfId="232">
  <tableColumns count="9">
    <tableColumn id="1" xr3:uid="{00000000-0010-0000-1400-000001000000}" name="Column1" headerRowDxfId="231" dataDxfId="230" headerRowCellStyle="Comma" dataCellStyle="Comma"/>
    <tableColumn id="2" xr3:uid="{00000000-0010-0000-1400-000002000000}" name="Column2" headerRowDxfId="229" dataDxfId="228" headerRowCellStyle="Comma" dataCellStyle="Comma 85"/>
    <tableColumn id="3" xr3:uid="{00000000-0010-0000-1400-000003000000}" name="Column3" headerRowDxfId="227" dataDxfId="226" headerRowCellStyle="Comma" dataCellStyle="Comma"/>
    <tableColumn id="4" xr3:uid="{00000000-0010-0000-1400-000004000000}" name="Column4" headerRowDxfId="225" dataDxfId="224" headerRowCellStyle="Comma" dataCellStyle="Comma 85"/>
    <tableColumn id="5" xr3:uid="{00000000-0010-0000-1400-000005000000}" name="Column5" headerRowDxfId="223" dataDxfId="222" headerRowCellStyle="Comma" dataCellStyle="Comma"/>
    <tableColumn id="6" xr3:uid="{00000000-0010-0000-1400-000006000000}" name="Column6" headerRowDxfId="221" dataDxfId="220" headerRowCellStyle="Comma" dataCellStyle="Comma 85"/>
    <tableColumn id="7" xr3:uid="{00000000-0010-0000-1400-000007000000}" name="Column7" headerRowDxfId="219" dataDxfId="218" headerRowCellStyle="Comma" dataCellStyle="Comma"/>
    <tableColumn id="8" xr3:uid="{00000000-0010-0000-1400-000008000000}" name="Column8" headerRowDxfId="217" dataDxfId="216" headerRowCellStyle="Comma" dataCellStyle="Comma"/>
    <tableColumn id="9" xr3:uid="{00000000-0010-0000-1400-000009000000}" name="Column9" headerRowDxfId="215" dataDxfId="214" headerRowCellStyle="Comma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36" displayName="Table36" ref="F5:I178" headerRowCount="0" totalsRowShown="0" headerRowDxfId="213" dataDxfId="212" tableBorderDxfId="211" headerRowCellStyle="Comma 23">
  <tableColumns count="4">
    <tableColumn id="1" xr3:uid="{00000000-0010-0000-1500-000001000000}" name="Column1" headerRowDxfId="210" dataDxfId="209"/>
    <tableColumn id="2" xr3:uid="{00000000-0010-0000-1500-000002000000}" name="Column2" headerRowDxfId="208" dataDxfId="207" headerRowCellStyle="Comma 23" dataCellStyle="Comma 80"/>
    <tableColumn id="3" xr3:uid="{00000000-0010-0000-1500-000003000000}" name="Column3" headerRowDxfId="206" dataDxfId="205" headerRowCellStyle="Comma 23" dataCellStyle="Comma 80"/>
    <tableColumn id="4" xr3:uid="{00000000-0010-0000-1500-000004000000}" name="Column4" headerRowDxfId="204" dataDxfId="203" headerRowCellStyle="Comma 23" dataCellStyle="Comma 80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6000000}" name="Table37" displayName="Table37" ref="K5:N237" headerRowCount="0" totalsRowShown="0" headerRowDxfId="202" dataDxfId="201" tableBorderDxfId="200" headerRowCellStyle="Comma 23">
  <tableColumns count="4">
    <tableColumn id="1" xr3:uid="{00000000-0010-0000-1600-000001000000}" name="Column1" headerRowDxfId="199" dataDxfId="198"/>
    <tableColumn id="2" xr3:uid="{00000000-0010-0000-1600-000002000000}" name="Column2" headerRowDxfId="197" dataDxfId="196" headerRowCellStyle="Comma 23" dataCellStyle="Comma 85"/>
    <tableColumn id="3" xr3:uid="{00000000-0010-0000-1600-000003000000}" name="Column3" headerRowDxfId="195" dataDxfId="194" headerRowCellStyle="Comma 23" dataCellStyle="Comma 85"/>
    <tableColumn id="4" xr3:uid="{00000000-0010-0000-1600-000004000000}" name="Column4" headerRowDxfId="193" dataDxfId="192" headerRowCellStyle="Comma 23" dataCellStyle="Comma 85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7000000}" name="Table35" displayName="Table35" ref="A5:D178" headerRowCount="0" totalsRowShown="0" headerRowDxfId="191" dataDxfId="190" tableBorderDxfId="189" headerRowCellStyle="Comma 23">
  <tableColumns count="4">
    <tableColumn id="1" xr3:uid="{00000000-0010-0000-1700-000001000000}" name="Column1" headerRowDxfId="188" dataDxfId="187" dataCellStyle="Comma 80"/>
    <tableColumn id="2" xr3:uid="{00000000-0010-0000-1700-000002000000}" name="Column2" headerRowDxfId="186" dataDxfId="185" headerRowCellStyle="Comma 23" dataCellStyle="Comma 80"/>
    <tableColumn id="3" xr3:uid="{00000000-0010-0000-1700-000003000000}" name="Column3" headerRowDxfId="184" dataDxfId="183" headerRowCellStyle="Comma 23" dataCellStyle="Comma 80"/>
    <tableColumn id="4" xr3:uid="{00000000-0010-0000-1700-000004000000}" name="Column4" headerRowDxfId="182" dataDxfId="181" headerRowCellStyle="Comma 23" dataCellStyle="Comma 8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0" headerRowCount="0" totalsRowShown="0" headerRowDxfId="180" dataDxfId="179" tableBorderDxfId="178">
  <tableColumns count="9">
    <tableColumn id="1" xr3:uid="{00000000-0010-0000-1800-000001000000}" name="Column1" headerRowDxfId="177" dataDxfId="176" headerRowCellStyle="Comma" dataCellStyle="Comma"/>
    <tableColumn id="2" xr3:uid="{00000000-0010-0000-1800-000002000000}" name="Column2" headerRowDxfId="175" dataDxfId="174" headerRowCellStyle="Comma" dataCellStyle="Comma 72 2"/>
    <tableColumn id="3" xr3:uid="{00000000-0010-0000-1800-000003000000}" name="Column3" headerRowDxfId="173" dataDxfId="172" headerRowCellStyle="Comma" dataCellStyle="Comma">
      <calculatedColumnFormula>(B4/$B$10)*100</calculatedColumnFormula>
    </tableColumn>
    <tableColumn id="4" xr3:uid="{00000000-0010-0000-1800-000004000000}" name="Column4" headerRowDxfId="171" dataDxfId="170" headerRowCellStyle="Comma" dataCellStyle="Comma 72 2"/>
    <tableColumn id="5" xr3:uid="{00000000-0010-0000-1800-000005000000}" name="Column5" headerRowDxfId="169" dataDxfId="168" headerRowCellStyle="Comma" dataCellStyle="Comma">
      <calculatedColumnFormula>(D4/$D$10)*100</calculatedColumnFormula>
    </tableColumn>
    <tableColumn id="6" xr3:uid="{00000000-0010-0000-1800-000006000000}" name="Column6" headerRowDxfId="167" dataDxfId="166" headerRowCellStyle="Comma" dataCellStyle="Comma 72 2"/>
    <tableColumn id="7" xr3:uid="{00000000-0010-0000-1800-000007000000}" name="Column7" headerRowDxfId="165" dataDxfId="164" headerRowCellStyle="Comma" dataCellStyle="Comma">
      <calculatedColumnFormula>(F4/$F$10)*100</calculatedColumnFormula>
    </tableColumn>
    <tableColumn id="8" xr3:uid="{00000000-0010-0000-1800-000008000000}" name="Column8" headerRowDxfId="163" dataDxfId="162" headerRowCellStyle="Comma" dataCellStyle="Comma"/>
    <tableColumn id="9" xr3:uid="{00000000-0010-0000-1800-000009000000}" name="Column9" headerRowDxfId="161" dataDxfId="160" headerRowCellStyle="Comma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68" headerRowCount="0" totalsRowShown="0" headerRowDxfId="159" dataDxfId="158" tableBorderDxfId="157" headerRowCellStyle="Comma 23">
  <tableColumns count="4">
    <tableColumn id="1" xr3:uid="{00000000-0010-0000-1900-000001000000}" name="Column1" headerRowDxfId="156" dataDxfId="155"/>
    <tableColumn id="2" xr3:uid="{00000000-0010-0000-1900-000002000000}" name="Column2" headerRowDxfId="154" dataDxfId="153" headerRowCellStyle="Comma 23" dataCellStyle="Comma 86"/>
    <tableColumn id="3" xr3:uid="{00000000-0010-0000-1900-000003000000}" name="Column3" headerRowDxfId="152" dataDxfId="151" headerRowCellStyle="Comma 23" dataCellStyle="Comma 86"/>
    <tableColumn id="4" xr3:uid="{00000000-0010-0000-1900-000004000000}" name="Column4" headerRowDxfId="150" dataDxfId="149" headerRowCellStyle="Comma 23" dataCellStyle="Comma 86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1A000000}" name="Table40" displayName="Table40" ref="F5:I261" headerRowCount="0" totalsRowShown="0" headerRowDxfId="148" dataDxfId="147" tableBorderDxfId="146" headerRowCellStyle="Comma 23">
  <tableColumns count="4">
    <tableColumn id="1" xr3:uid="{00000000-0010-0000-1A00-000001000000}" name="Column1" headerRowDxfId="145" dataDxfId="144"/>
    <tableColumn id="2" xr3:uid="{00000000-0010-0000-1A00-000002000000}" name="Column2" headerRowDxfId="143" dataDxfId="142" headerRowCellStyle="Comma 23" dataCellStyle="Comma 86"/>
    <tableColumn id="3" xr3:uid="{00000000-0010-0000-1A00-000003000000}" name="Column3" headerRowDxfId="141" dataDxfId="140" headerRowCellStyle="Comma 23" dataCellStyle="Comma 86"/>
    <tableColumn id="4" xr3:uid="{00000000-0010-0000-1A00-000004000000}" name="Column4" headerRowDxfId="139" dataDxfId="138" headerRowCellStyle="Comma 23" dataCellStyle="Comma 8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B000000}" name="Table41" displayName="Table41" ref="K5:N261" headerRowCount="0" totalsRowShown="0" headerRowDxfId="137" dataDxfId="136" tableBorderDxfId="135" headerRowCellStyle="Comma 23">
  <tableColumns count="4">
    <tableColumn id="1" xr3:uid="{00000000-0010-0000-1B00-000001000000}" name="Column1" headerRowDxfId="134" dataDxfId="133"/>
    <tableColumn id="2" xr3:uid="{00000000-0010-0000-1B00-000002000000}" name="Column2" headerRowDxfId="132" dataDxfId="131" headerRowCellStyle="Comma 23" dataCellStyle="Comma 86"/>
    <tableColumn id="3" xr3:uid="{00000000-0010-0000-1B00-000003000000}" name="Column3" headerRowDxfId="130" dataDxfId="129" headerRowCellStyle="Comma 23" dataCellStyle="Comma 86"/>
    <tableColumn id="4" xr3:uid="{00000000-0010-0000-1B00-000004000000}" name="Column4" headerRowDxfId="128" dataDxfId="127" headerRowCellStyle="Comma 23" dataCellStyle="Comma 86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9" headerRowCount="0" totalsRowShown="0" headerRowDxfId="126" dataDxfId="125" tableBorderDxfId="124" headerRowCellStyle="Comma 23">
  <tableColumns count="4">
    <tableColumn id="1" xr3:uid="{00000000-0010-0000-1C00-000001000000}" name="Column1" headerRowDxfId="123" dataDxfId="122"/>
    <tableColumn id="2" xr3:uid="{00000000-0010-0000-1C00-000002000000}" name="Column2" headerRowDxfId="121" dataDxfId="120" headerRowCellStyle="Comma 23" dataCellStyle="Comma 80"/>
    <tableColumn id="3" xr3:uid="{00000000-0010-0000-1C00-000003000000}" name="Column3" headerRowDxfId="119" dataDxfId="118" headerRowCellStyle="Comma 23" dataCellStyle="Comma 80"/>
    <tableColumn id="4" xr3:uid="{00000000-0010-0000-1C00-000004000000}" name="Column4" headerRowDxfId="117" dataDxfId="116" headerRowCellStyle="Comma 23" dataCellStyle="Comma 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G12" headerRowCount="0" totalsRowShown="0" headerRowDxfId="569" dataDxfId="568" tableBorderDxfId="567" headerRowCellStyle="Comma">
  <tableColumns count="7">
    <tableColumn id="1" xr3:uid="{00000000-0010-0000-0200-000001000000}" name="Column1" headerRowDxfId="566" dataDxfId="565" headerRowCellStyle="Comma" dataCellStyle="Comma"/>
    <tableColumn id="2" xr3:uid="{00000000-0010-0000-0200-000002000000}" name="Column2" headerRowDxfId="564" dataDxfId="563" headerRowCellStyle="Comma" dataCellStyle="Comma 78"/>
    <tableColumn id="3" xr3:uid="{00000000-0010-0000-0200-000003000000}" name="Column3" headerRowDxfId="562" dataDxfId="561" headerRowCellStyle="Comma" dataCellStyle="Comma">
      <calculatedColumnFormula>(B4/$B$12)*100</calculatedColumnFormula>
    </tableColumn>
    <tableColumn id="4" xr3:uid="{00000000-0010-0000-0200-000004000000}" name="Column4" headerRowDxfId="560" dataDxfId="559" headerRowCellStyle="Comma" dataCellStyle="Comma 78"/>
    <tableColumn id="5" xr3:uid="{00000000-0010-0000-0200-000005000000}" name="Column5" headerRowDxfId="558" dataDxfId="557" headerRowCellStyle="Comma" dataCellStyle="Comma">
      <calculatedColumnFormula>(D4/$D$12)*100</calculatedColumnFormula>
    </tableColumn>
    <tableColumn id="6" xr3:uid="{00000000-0010-0000-0200-000006000000}" name="Column6" headerRowDxfId="556" dataDxfId="555" headerRowCellStyle="Comma" dataCellStyle="Comma 78"/>
    <tableColumn id="7" xr3:uid="{00000000-0010-0000-0200-000007000000}" name="Column7" headerRowDxfId="554" dataDxfId="553" headerRowCellStyle="Comma" dataCellStyle="Comma">
      <calculatedColumnFormula>(F4/$F$12)*100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9" headerRowCount="0" totalsRowShown="0" headerRowDxfId="115" dataDxfId="114" tableBorderDxfId="113" headerRowCellStyle="Comma 23">
  <tableColumns count="4">
    <tableColumn id="1" xr3:uid="{00000000-0010-0000-1D00-000001000000}" name="Column1" headerRowDxfId="112" dataDxfId="111"/>
    <tableColumn id="2" xr3:uid="{00000000-0010-0000-1D00-000002000000}" name="Column2" headerRowDxfId="110" dataDxfId="109" headerRowCellStyle="Comma 23" dataCellStyle="Comma 72 2"/>
    <tableColumn id="3" xr3:uid="{00000000-0010-0000-1D00-000003000000}" name="Column3" headerRowDxfId="108" dataDxfId="107" headerRowCellStyle="Comma 23" dataCellStyle="Comma 72 2"/>
    <tableColumn id="4" xr3:uid="{00000000-0010-0000-1D00-000004000000}" name="Column4" headerRowDxfId="106" dataDxfId="105" headerRowCellStyle="Comma 23" dataCellStyle="Comma 72 2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1E000000}" name="Table44" displayName="Table44" ref="A3:B17" headerRowCount="0" totalsRowShown="0" headerRowDxfId="104" dataDxfId="103" tableBorderDxfId="102">
  <tableColumns count="2">
    <tableColumn id="1" xr3:uid="{00000000-0010-0000-1E00-000001000000}" name="Column1" headerRowDxfId="101" dataDxfId="100"/>
    <tableColumn id="2" xr3:uid="{00000000-0010-0000-1E00-000002000000}" name="Column2" headerRowDxfId="99" dataDxfId="98" headerRowCellStyle="Comma 23" dataCellStyle="Comma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1F000000}" name="Table45" displayName="Table45" ref="D3:E24" headerRowCount="0" totalsRowCount="1" headerRowDxfId="97" dataDxfId="96" totalsRowDxfId="94" tableBorderDxfId="95">
  <tableColumns count="2">
    <tableColumn id="1" xr3:uid="{00000000-0010-0000-1F00-000001000000}" name="Column1" totalsRowLabel="Total" headerRowDxfId="93" dataDxfId="92" totalsRowDxfId="91"/>
    <tableColumn id="2" xr3:uid="{00000000-0010-0000-1F00-000002000000}" name="Column2" totalsRowFunction="custom" headerRowDxfId="90" dataDxfId="89" totalsRowDxfId="88" headerRowCellStyle="Comma" dataCellStyle="Comma 84">
      <totalsRowFormula>SUM(E3:E23)</totalsRow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A60F532-C7DA-4C4B-B511-D853A6B8FD4E}" name="Table464" displayName="Table464" ref="H3:J15" headerRowCount="0" headerRowDxfId="87" dataDxfId="86" totalsRowDxfId="84" tableBorderDxfId="85">
  <tableColumns count="3">
    <tableColumn id="1" xr3:uid="{3866C20B-7689-4655-A387-FC118B8AE849}" name="Column1" totalsRowLabel="Total" headerRowDxfId="83" dataDxfId="82" totalsRowDxfId="81"/>
    <tableColumn id="2" xr3:uid="{3094ADED-9E45-4FA9-8B82-8827BA9BE0F9}" name="Column2" headerRowDxfId="80" dataDxfId="79" totalsRowDxfId="78" headerRowCellStyle="Comma 69" dataCellStyle="Comma"/>
    <tableColumn id="3" xr3:uid="{B6F48F74-FFF9-4795-A89F-B64EC1282518}" name="Column3" totalsRowFunction="sum" headerRowDxfId="77" dataDxfId="76" totalsRowDxfId="75" headerRowCellStyle="Comma 69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1000000}" name="Table49" displayName="Table49" ref="A2:K4" headerRowCount="0" totalsRowShown="0" headerRowDxfId="74" dataDxfId="73" tableBorderDxfId="72">
  <tableColumns count="11">
    <tableColumn id="1" xr3:uid="{00000000-0010-0000-2100-000001000000}" name="Column1" headerRowDxfId="71" dataDxfId="70"/>
    <tableColumn id="2" xr3:uid="{00000000-0010-0000-2100-000002000000}" name="Column2" headerRowDxfId="69" dataDxfId="68"/>
    <tableColumn id="3" xr3:uid="{00000000-0010-0000-2100-000003000000}" name="Column3" headerRowDxfId="67" dataDxfId="66"/>
    <tableColumn id="4" xr3:uid="{00000000-0010-0000-2100-000004000000}" name="Column4" headerRowDxfId="65" dataDxfId="64"/>
    <tableColumn id="5" xr3:uid="{00000000-0010-0000-2100-000005000000}" name="Column5" headerRowDxfId="63" dataDxfId="62"/>
    <tableColumn id="6" xr3:uid="{00000000-0010-0000-2100-000006000000}" name="Column6" headerRowDxfId="61" dataDxfId="60"/>
    <tableColumn id="7" xr3:uid="{00000000-0010-0000-2100-000007000000}" name="Column7" headerRowDxfId="59" dataDxfId="58"/>
    <tableColumn id="8" xr3:uid="{00000000-0010-0000-2100-000008000000}" name="Column8" headerRowDxfId="57" dataDxfId="56"/>
    <tableColumn id="9" xr3:uid="{00000000-0010-0000-2100-000009000000}" name="Column9" headerRowDxfId="55" dataDxfId="54"/>
    <tableColumn id="10" xr3:uid="{00000000-0010-0000-2100-00000A000000}" name="Column10" headerRowDxfId="53" dataDxfId="52"/>
    <tableColumn id="11" xr3:uid="{00000000-0010-0000-2100-00000B000000}" name="Column11" headerRowDxfId="51" dataDxfId="50">
      <calculatedColumnFormula>SUM(B3:I3)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38DD6D-F718-4FF4-A15C-EA7E7BB960BE}" name="Table2" displayName="Table2" ref="G7:I9" totalsRowShown="0" headerRowDxfId="49" dataDxfId="47" headerRowBorderDxfId="48" tableBorderDxfId="46">
  <autoFilter ref="G7:I9" xr:uid="{8638DD6D-F718-4FF4-A15C-EA7E7BB960BE}">
    <filterColumn colId="0" hiddenButton="1"/>
    <filterColumn colId="1" hiddenButton="1"/>
    <filterColumn colId="2" hiddenButton="1"/>
  </autoFilter>
  <tableColumns count="3">
    <tableColumn id="1" xr3:uid="{6B8BBC4B-C12B-4DEE-A4AA-9F72CFD36105}" name="Partner " dataDxfId="45"/>
    <tableColumn id="2" xr3:uid="{B9F3260D-F3FC-4D23-882A-800353835719}" name="Exports(N$ m)" dataDxfId="44" dataCellStyle="Comma 80"/>
    <tableColumn id="3" xr3:uid="{E8879920-6FDD-43D6-A13E-64772CE40DC8}" name="Imports(N$ m)" dataDxfId="43" dataCellStyle="Comma 80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DFB9CE-DE59-4D49-91A0-09FD8FC3C1B4}" name="Table4" displayName="Table4" ref="A7:E16" totalsRowShown="0" headerRowDxfId="42" dataDxfId="40" headerRowBorderDxfId="41" tableBorderDxfId="39">
  <autoFilter ref="A7:E16" xr:uid="{4EDFB9CE-DE59-4D49-91A0-09FD8FC3C1B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C380E60-67C1-47F5-AB14-510B6BA0B618}" name="Commodity" dataDxfId="38"/>
    <tableColumn id="2" xr3:uid="{A8AC79AD-F014-491E-9DBD-0308004DC08B}" name="Exports(N$)" dataDxfId="37" dataCellStyle="Comma 80"/>
    <tableColumn id="3" xr3:uid="{37F04ADE-C04D-469C-9F11-CBE1E737094B}" name="% Share" dataDxfId="36" dataCellStyle="Comma 80"/>
    <tableColumn id="4" xr3:uid="{9D5B78AE-5C59-4C4D-A1E5-ACBE1E5DA530}" name="Imports(N$)" dataDxfId="35" dataCellStyle="Comma 80"/>
    <tableColumn id="5" xr3:uid="{F88B93B3-B1D1-446B-85CF-8839CC55D01E}" name="% Share2" dataDxfId="34" dataCellStyle="Comma 80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8" headerRowCount="0" totalsRowShown="0" headerRowDxfId="33" dataDxfId="32" tableBorderDxfId="31">
  <tableColumns count="5">
    <tableColumn id="1" xr3:uid="{00000000-0010-0000-2200-000001000000}" name="Column1" headerRowDxfId="30" dataDxfId="29"/>
    <tableColumn id="2" xr3:uid="{00000000-0010-0000-2200-000002000000}" name="Column2" headerRowDxfId="28" dataDxfId="27" dataCellStyle="Comma"/>
    <tableColumn id="3" xr3:uid="{00000000-0010-0000-2200-000003000000}" name="Column3" headerRowDxfId="26" dataDxfId="25" dataCellStyle="Comma"/>
    <tableColumn id="4" xr3:uid="{00000000-0010-0000-2200-000004000000}" name="Column4" headerRowDxfId="24" dataDxfId="23" dataCellStyle="Comma 23">
      <calculatedColumnFormula>SUM(B4:C4)</calculatedColumnFormula>
    </tableColumn>
    <tableColumn id="5" xr3:uid="{00000000-0010-0000-2200-000005000000}" name="Column5" headerRowDxfId="22" dataDxfId="21" dataCellStyle="Comma 23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5FCC3A3-2DD0-4E06-A1BF-165BA2D68F57}" name="Table5112" displayName="Table5112" ref="A21:I24" headerRowCount="0" totalsRowShown="0" headerRowDxfId="20" dataDxfId="19" tableBorderDxfId="18">
  <tableColumns count="9">
    <tableColumn id="1" xr3:uid="{DCF72ED1-6736-412F-998B-91B6024EAF58}" name="Column1" headerRowDxfId="17" dataDxfId="16"/>
    <tableColumn id="6" xr3:uid="{FF34B1C0-9721-4BB7-A2BB-8D24B3F3ED3F}" name="Column6" headerRowDxfId="15" dataDxfId="14"/>
    <tableColumn id="7" xr3:uid="{F82F0C32-639C-4627-9D56-E529E3DFAEDE}" name="Column7" headerRowDxfId="13" dataDxfId="12"/>
    <tableColumn id="2" xr3:uid="{F3F05DD0-850B-4D33-9858-51711BB6A91E}" name="Column2" headerRowDxfId="11" dataDxfId="10" dataCellStyle="Comma 75"/>
    <tableColumn id="3" xr3:uid="{818D1A34-9AC5-4429-859A-63A38CC5CF99}" name="Column3" headerRowDxfId="9" dataDxfId="8"/>
    <tableColumn id="8" xr3:uid="{237A932F-BC99-461D-AB94-CFCEA1B5868E}" name="Column8" headerRowDxfId="7" dataDxfId="6" dataCellStyle="Comma 75"/>
    <tableColumn id="9" xr3:uid="{A82726C8-B6E6-46C2-98B1-29D45CDD267E}" name="Column9" headerRowDxfId="5" dataDxfId="4"/>
    <tableColumn id="4" xr3:uid="{1DE086FC-55E2-4A76-9AE6-7F9A07AA2311}" name="Column4" headerRowDxfId="3" dataDxfId="2" dataCellStyle="Comma 75"/>
    <tableColumn id="5" xr3:uid="{A3F84CEC-8F59-446D-929B-95D14EA9D458}" name="Column5" headerRowDxfId="1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G12" headerRowCount="0" totalsRowShown="0" headerRowDxfId="552" dataDxfId="551" tableBorderDxfId="550" headerRowCellStyle="Comma">
  <tableColumns count="7">
    <tableColumn id="1" xr3:uid="{00000000-0010-0000-0300-000001000000}" name="Column1" headerRowDxfId="549" dataDxfId="548" headerRowCellStyle="Comma" dataCellStyle="Comma 23"/>
    <tableColumn id="2" xr3:uid="{00000000-0010-0000-0300-000002000000}" name="Column2" headerRowDxfId="547" dataDxfId="546" headerRowCellStyle="Comma" dataCellStyle="Comma 84"/>
    <tableColumn id="3" xr3:uid="{00000000-0010-0000-0300-000003000000}" name="Column3" headerRowDxfId="545" dataDxfId="544" headerRowCellStyle="Comma" dataCellStyle="Comma">
      <calculatedColumnFormula>(B4/$B$12)*100</calculatedColumnFormula>
    </tableColumn>
    <tableColumn id="4" xr3:uid="{00000000-0010-0000-0300-000004000000}" name="Column4" headerRowDxfId="543" dataDxfId="542" headerRowCellStyle="Comma" dataCellStyle="Comma 84"/>
    <tableColumn id="5" xr3:uid="{00000000-0010-0000-0300-000005000000}" name="Column5" headerRowDxfId="541" dataDxfId="540" headerRowCellStyle="Comma" dataCellStyle="Comma">
      <calculatedColumnFormula>(D4/$D$12)*100</calculatedColumnFormula>
    </tableColumn>
    <tableColumn id="6" xr3:uid="{00000000-0010-0000-0300-000006000000}" name="Column6" headerRowDxfId="539" dataDxfId="538" headerRowCellStyle="Comma" dataCellStyle="Comma 84"/>
    <tableColumn id="7" xr3:uid="{00000000-0010-0000-0300-000007000000}" name="Column7" headerRowDxfId="537" dataDxfId="536" headerRowCellStyle="Comma" dataCellStyle="Comma">
      <calculatedColumnFormula>(F4/$F$12)*100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H14" headerRowCount="0" totalsRowShown="0" headerRowDxfId="535" dataDxfId="534" tableBorderDxfId="533">
  <tableColumns count="8">
    <tableColumn id="1" xr3:uid="{00000000-0010-0000-0400-000001000000}" name="Column1" headerRowDxfId="532" dataDxfId="531"/>
    <tableColumn id="2" xr3:uid="{00000000-0010-0000-0400-000002000000}" name="Column2" headerRowDxfId="530" dataDxfId="529" headerRowCellStyle="Comma 67" dataCellStyle="Comma 72 2"/>
    <tableColumn id="3" xr3:uid="{00000000-0010-0000-0400-000003000000}" name="Column3" headerRowDxfId="528" dataDxfId="527" headerRowCellStyle="Comma" dataCellStyle="Comma">
      <calculatedColumnFormula>(B4/$B$14)*100</calculatedColumnFormula>
    </tableColumn>
    <tableColumn id="4" xr3:uid="{00000000-0010-0000-0400-000004000000}" name="Column4" headerRowDxfId="526" dataDxfId="525" headerRowCellStyle="Comma 67" dataCellStyle="Comma 72 2"/>
    <tableColumn id="5" xr3:uid="{00000000-0010-0000-0400-000005000000}" name="Column5" headerRowDxfId="524" dataDxfId="523" headerRowCellStyle="Comma" dataCellStyle="Comma">
      <calculatedColumnFormula>D4/$D$14*100</calculatedColumnFormula>
    </tableColumn>
    <tableColumn id="6" xr3:uid="{00000000-0010-0000-0400-000006000000}" name="Column6" headerRowDxfId="522" dataDxfId="521" headerRowCellStyle="Comma 67" dataCellStyle="Comma 72 2"/>
    <tableColumn id="7" xr3:uid="{00000000-0010-0000-0400-000007000000}" name="Column7" headerRowDxfId="520" dataDxfId="519" headerRowCellStyle="Comma" dataCellStyle="Comma">
      <calculatedColumnFormula>(F4/$F$14)*100</calculatedColumnFormula>
    </tableColumn>
    <tableColumn id="8" xr3:uid="{59FDD9B9-9873-4D77-A61B-15665CBAADD3}" name="Column8" headerRowDxfId="518" dataDxfId="517" dataCellStyle="Percent">
      <calculatedColumnFormula>(Table14[[#This Row],[Column6]]/Table14[[#This Row],[Column4]])-1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516" dataDxfId="515" totalsRowDxfId="513" tableBorderDxfId="514">
  <tableColumns count="5">
    <tableColumn id="1" xr3:uid="{00000000-0010-0000-0500-000001000000}" name="Period" dataDxfId="512" totalsRowDxfId="511"/>
    <tableColumn id="2" xr3:uid="{00000000-0010-0000-0500-000002000000}" name="Exports" dataDxfId="510" totalsRowDxfId="509" dataCellStyle="Comma 86"/>
    <tableColumn id="3" xr3:uid="{00000000-0010-0000-0500-000003000000}" name="Imports" dataDxfId="508" totalsRowDxfId="507" dataCellStyle="Comma 86"/>
    <tableColumn id="4" xr3:uid="{00000000-0010-0000-0500-000004000000}" name="Imports (-)" dataDxfId="506" totalsRowDxfId="505" dataCellStyle="Comma">
      <calculatedColumnFormula>-Table232[[#This Row],[Imports]]</calculatedColumnFormula>
    </tableColumn>
    <tableColumn id="5" xr3:uid="{00000000-0010-0000-0500-000005000000}" name="Trade bal" dataDxfId="504" totalsRowDxfId="503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70" headerRowCount="0" totalsRowShown="0" headerRowDxfId="502" dataDxfId="501" tableBorderDxfId="500">
  <sortState xmlns:xlrd2="http://schemas.microsoft.com/office/spreadsheetml/2017/richdata2" ref="A3:D157">
    <sortCondition ref="D3:D157"/>
  </sortState>
  <tableColumns count="4">
    <tableColumn id="1" xr3:uid="{00000000-0010-0000-0600-000001000000}" name="Column1" headerRowDxfId="499" dataDxfId="498" totalsRowDxfId="497"/>
    <tableColumn id="2" xr3:uid="{00000000-0010-0000-0600-000002000000}" name="Column2" headerRowDxfId="496" dataDxfId="495" totalsRowDxfId="494" headerRowCellStyle="Comma 23" dataCellStyle="Comma 86"/>
    <tableColumn id="3" xr3:uid="{00000000-0010-0000-0600-000003000000}" name="Column3" headerRowDxfId="493" dataDxfId="492" totalsRowDxfId="491" headerRowCellStyle="Comma 23" dataCellStyle="Comma 86"/>
    <tableColumn id="4" xr3:uid="{00000000-0010-0000-0600-000004000000}" name="Column4" headerRowDxfId="490" dataDxfId="489" totalsRowDxfId="488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52" headerRowCount="0" totalsRowShown="0" headerRowDxfId="487" dataDxfId="486" tableBorderDxfId="485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700-000001000000}" name="Column1" headerRowDxfId="484" dataDxfId="483" headerRowCellStyle="Comma 23" dataCellStyle="Comma 23"/>
    <tableColumn id="2" xr3:uid="{00000000-0010-0000-0700-000002000000}" name="Column2" headerRowDxfId="482" dataDxfId="481" headerRowCellStyle="Comma 23" dataCellStyle="Comma 23"/>
    <tableColumn id="3" xr3:uid="{00000000-0010-0000-0700-000003000000}" name="Column3" headerRowDxfId="480" dataDxfId="479" headerRowCellStyle="Comma 23" dataCellStyle="Comma 23"/>
    <tableColumn id="4" xr3:uid="{00000000-0010-0000-0700-000004000000}" name="Column4" headerRowDxfId="478" dataDxfId="477" headerRowCellStyle="Comma" data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2" displayName="Table22" ref="A4:I143" headerRowCount="0" totalsRowShown="0" headerRowDxfId="476" dataDxfId="475" tableBorderDxfId="474" headerRowCellStyle="Comma" dataCellStyle="Comma">
  <tableColumns count="9">
    <tableColumn id="1" xr3:uid="{00000000-0010-0000-0800-000001000000}" name="Column1" headerRowDxfId="473" dataDxfId="472"/>
    <tableColumn id="2" xr3:uid="{00000000-0010-0000-0800-000002000000}" name="Column2" headerRowDxfId="471" dataDxfId="470" headerRowCellStyle="Comma" dataCellStyle="Comma 83"/>
    <tableColumn id="3" xr3:uid="{00000000-0010-0000-0800-000003000000}" name="Column3" headerRowDxfId="469" dataDxfId="468" headerRowCellStyle="Comma" dataCellStyle="Comma">
      <calculatedColumnFormula>(B4/$B$143)*100</calculatedColumnFormula>
    </tableColumn>
    <tableColumn id="4" xr3:uid="{00000000-0010-0000-0800-000004000000}" name="Column4" headerRowDxfId="467" dataDxfId="466" headerRowCellStyle="Comma" dataCellStyle="Comma 83"/>
    <tableColumn id="5" xr3:uid="{00000000-0010-0000-0800-000005000000}" name="Column5" headerRowDxfId="465" dataDxfId="464" headerRowCellStyle="Comma" dataCellStyle="Comma">
      <calculatedColumnFormula>(D4/$D$143)*100</calculatedColumnFormula>
    </tableColumn>
    <tableColumn id="6" xr3:uid="{00000000-0010-0000-0800-000006000000}" name="Column6" headerRowDxfId="463" dataDxfId="462" headerRowCellStyle="Comma" dataCellStyle="Comma 83"/>
    <tableColumn id="7" xr3:uid="{00000000-0010-0000-0800-000007000000}" name="Column7" headerRowDxfId="461" dataDxfId="460" headerRowCellStyle="Comma" dataCellStyle="Comma">
      <calculatedColumnFormula>(F4/$F$143)*100</calculatedColumnFormula>
    </tableColumn>
    <tableColumn id="8" xr3:uid="{00000000-0010-0000-0800-000008000000}" name="Column8" headerRowDxfId="459" dataDxfId="458" headerRowCellStyle="Comma" dataCellStyle="Comma"/>
    <tableColumn id="9" xr3:uid="{00000000-0010-0000-0800-000009000000}" name="Column9" headerRowDxfId="457" dataDxfId="456" headerRowCellStyle="Comma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2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3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zoomScale="70" zoomScaleNormal="70" workbookViewId="0">
      <selection activeCell="A28" sqref="A28"/>
    </sheetView>
  </sheetViews>
  <sheetFormatPr defaultColWidth="8.81640625" defaultRowHeight="14" x14ac:dyDescent="0.3"/>
  <cols>
    <col min="1" max="1" width="25.81640625" style="296" customWidth="1"/>
    <col min="2" max="2" width="12.1796875" style="296" customWidth="1"/>
    <col min="3" max="7" width="8.81640625" style="296"/>
    <col min="8" max="8" width="20.1796875" style="296" customWidth="1"/>
    <col min="9" max="16384" width="8.81640625" style="296"/>
  </cols>
  <sheetData>
    <row r="1" spans="1:8" ht="22.5" customHeight="1" x14ac:dyDescent="0.3">
      <c r="A1" s="294" t="s">
        <v>327</v>
      </c>
      <c r="B1" s="294"/>
      <c r="C1" s="295"/>
      <c r="D1" s="295"/>
      <c r="E1" s="295"/>
      <c r="F1" s="295"/>
      <c r="G1" s="306"/>
      <c r="H1" s="306"/>
    </row>
    <row r="2" spans="1:8" x14ac:dyDescent="0.3">
      <c r="A2" s="1"/>
    </row>
    <row r="3" spans="1:8" ht="14.5" x14ac:dyDescent="0.35">
      <c r="A3" s="297" t="s">
        <v>676</v>
      </c>
      <c r="G3" s="1"/>
    </row>
    <row r="4" spans="1:8" x14ac:dyDescent="0.3">
      <c r="A4" s="1" t="s">
        <v>553</v>
      </c>
      <c r="G4" s="1"/>
    </row>
    <row r="5" spans="1:8" x14ac:dyDescent="0.3">
      <c r="A5" s="1" t="s">
        <v>554</v>
      </c>
      <c r="G5" s="1"/>
    </row>
    <row r="6" spans="1:8" x14ac:dyDescent="0.3">
      <c r="A6" s="1" t="s">
        <v>479</v>
      </c>
      <c r="G6" s="1"/>
    </row>
    <row r="7" spans="1:8" x14ac:dyDescent="0.3">
      <c r="A7" s="1" t="s">
        <v>480</v>
      </c>
      <c r="G7" s="1"/>
    </row>
    <row r="8" spans="1:8" x14ac:dyDescent="0.3">
      <c r="A8" s="1" t="s">
        <v>481</v>
      </c>
      <c r="G8" s="1"/>
    </row>
    <row r="9" spans="1:8" x14ac:dyDescent="0.3">
      <c r="A9" s="1" t="s">
        <v>482</v>
      </c>
      <c r="G9" s="1"/>
    </row>
    <row r="10" spans="1:8" x14ac:dyDescent="0.3">
      <c r="A10" s="1" t="s">
        <v>483</v>
      </c>
      <c r="G10" s="1"/>
    </row>
    <row r="11" spans="1:8" ht="14.5" x14ac:dyDescent="0.35">
      <c r="A11" s="297" t="s">
        <v>496</v>
      </c>
      <c r="G11" s="1"/>
    </row>
    <row r="12" spans="1:8" x14ac:dyDescent="0.3">
      <c r="A12" s="1" t="s">
        <v>484</v>
      </c>
      <c r="G12" s="1"/>
    </row>
    <row r="13" spans="1:8" x14ac:dyDescent="0.3">
      <c r="A13" s="1" t="s">
        <v>497</v>
      </c>
      <c r="G13" s="1"/>
    </row>
    <row r="14" spans="1:8" x14ac:dyDescent="0.3">
      <c r="A14" s="1" t="s">
        <v>485</v>
      </c>
      <c r="G14" s="1"/>
    </row>
    <row r="15" spans="1:8" x14ac:dyDescent="0.3">
      <c r="A15" s="1" t="s">
        <v>486</v>
      </c>
    </row>
    <row r="16" spans="1:8" x14ac:dyDescent="0.3">
      <c r="A16" s="1" t="s">
        <v>487</v>
      </c>
    </row>
    <row r="17" spans="1:1" x14ac:dyDescent="0.3">
      <c r="A17" s="1" t="s">
        <v>498</v>
      </c>
    </row>
    <row r="18" spans="1:1" x14ac:dyDescent="0.3">
      <c r="A18" s="1" t="s">
        <v>500</v>
      </c>
    </row>
    <row r="19" spans="1:1" x14ac:dyDescent="0.3">
      <c r="A19" s="1" t="s">
        <v>499</v>
      </c>
    </row>
    <row r="20" spans="1:1" x14ac:dyDescent="0.3">
      <c r="A20" s="1" t="s">
        <v>488</v>
      </c>
    </row>
    <row r="21" spans="1:1" x14ac:dyDescent="0.3">
      <c r="A21" s="1" t="s">
        <v>489</v>
      </c>
    </row>
    <row r="22" spans="1:1" x14ac:dyDescent="0.3">
      <c r="A22" s="1" t="s">
        <v>490</v>
      </c>
    </row>
    <row r="23" spans="1:1" x14ac:dyDescent="0.3">
      <c r="A23" s="1" t="s">
        <v>491</v>
      </c>
    </row>
    <row r="24" spans="1:1" x14ac:dyDescent="0.3">
      <c r="A24" s="1" t="s">
        <v>492</v>
      </c>
    </row>
    <row r="25" spans="1:1" x14ac:dyDescent="0.3">
      <c r="A25" s="1" t="s">
        <v>502</v>
      </c>
    </row>
    <row r="26" spans="1:1" x14ac:dyDescent="0.3">
      <c r="A26" s="298" t="s">
        <v>493</v>
      </c>
    </row>
    <row r="27" spans="1:1" x14ac:dyDescent="0.3">
      <c r="A27" s="1" t="s">
        <v>501</v>
      </c>
    </row>
    <row r="28" spans="1:1" x14ac:dyDescent="0.3">
      <c r="A28" s="1" t="s">
        <v>494</v>
      </c>
    </row>
    <row r="29" spans="1:1" x14ac:dyDescent="0.3">
      <c r="A29" s="1" t="s">
        <v>495</v>
      </c>
    </row>
    <row r="30" spans="1:1" x14ac:dyDescent="0.3">
      <c r="A30" s="298" t="s">
        <v>519</v>
      </c>
    </row>
    <row r="31" spans="1:1" x14ac:dyDescent="0.3">
      <c r="A31" s="298" t="s">
        <v>520</v>
      </c>
    </row>
    <row r="32" spans="1:1" x14ac:dyDescent="0.3">
      <c r="A32" s="1" t="s">
        <v>675</v>
      </c>
    </row>
    <row r="33" spans="1:4" x14ac:dyDescent="0.3">
      <c r="A33" s="1"/>
    </row>
    <row r="34" spans="1:4" x14ac:dyDescent="0.3">
      <c r="A34" s="1"/>
    </row>
    <row r="35" spans="1:4" x14ac:dyDescent="0.3">
      <c r="A35" s="1"/>
    </row>
    <row r="36" spans="1:4" ht="14.5" customHeight="1" x14ac:dyDescent="0.3">
      <c r="A36" s="1"/>
      <c r="B36" s="295"/>
      <c r="D36" s="295"/>
    </row>
    <row r="37" spans="1:4" ht="14.5" customHeight="1" x14ac:dyDescent="0.3">
      <c r="A37" s="1"/>
      <c r="D37" s="295"/>
    </row>
    <row r="38" spans="1:4" x14ac:dyDescent="0.3">
      <c r="A38" s="1"/>
    </row>
    <row r="39" spans="1:4" x14ac:dyDescent="0.3">
      <c r="A39" s="1"/>
    </row>
  </sheetData>
  <mergeCells count="1">
    <mergeCell ref="G1:H1"/>
  </mergeCells>
  <hyperlinks>
    <hyperlink ref="A3" location="'Tab 1 August 2023 revisions'!A1" display="August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 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2"/>
  <sheetViews>
    <sheetView zoomScaleNormal="100" workbookViewId="0">
      <selection activeCell="G17" sqref="G17"/>
    </sheetView>
  </sheetViews>
  <sheetFormatPr defaultColWidth="8.81640625" defaultRowHeight="11.5" x14ac:dyDescent="0.25"/>
  <cols>
    <col min="1" max="1" width="28.36328125" style="2" customWidth="1"/>
    <col min="2" max="2" width="15.1796875" style="2" customWidth="1"/>
    <col min="3" max="3" width="15.453125" style="2" customWidth="1"/>
    <col min="4" max="4" width="15.1796875" style="2" bestFit="1" customWidth="1"/>
    <col min="5" max="16384" width="8.81640625" style="2"/>
  </cols>
  <sheetData>
    <row r="1" spans="1:6" x14ac:dyDescent="0.25">
      <c r="A1" s="27" t="s">
        <v>634</v>
      </c>
      <c r="F1" s="7" t="s">
        <v>313</v>
      </c>
    </row>
    <row r="2" spans="1:6" x14ac:dyDescent="0.25">
      <c r="A2" s="20" t="s">
        <v>343</v>
      </c>
      <c r="B2" s="20" t="s">
        <v>336</v>
      </c>
      <c r="C2" s="20" t="s">
        <v>266</v>
      </c>
      <c r="D2" s="20" t="s">
        <v>267</v>
      </c>
    </row>
    <row r="3" spans="1:6" x14ac:dyDescent="0.25">
      <c r="A3" s="10" t="s">
        <v>151</v>
      </c>
      <c r="B3" s="218">
        <v>1739.35280242</v>
      </c>
      <c r="C3" s="218">
        <v>2.4462216400000001</v>
      </c>
      <c r="D3" s="280">
        <f t="shared" ref="D3:D66" si="0">B3-C3</f>
        <v>1736.90658078</v>
      </c>
    </row>
    <row r="4" spans="1:6" x14ac:dyDescent="0.25">
      <c r="A4" s="11" t="s">
        <v>70</v>
      </c>
      <c r="B4" s="219">
        <v>1329.42735227</v>
      </c>
      <c r="C4" s="219">
        <v>0</v>
      </c>
      <c r="D4" s="257">
        <f t="shared" si="0"/>
        <v>1329.42735227</v>
      </c>
    </row>
    <row r="5" spans="1:6" x14ac:dyDescent="0.25">
      <c r="A5" s="11" t="s">
        <v>9</v>
      </c>
      <c r="B5" s="219">
        <v>936.52726150000001</v>
      </c>
      <c r="C5" s="219">
        <v>39.900451830000002</v>
      </c>
      <c r="D5" s="257">
        <f t="shared" si="0"/>
        <v>896.62680967000006</v>
      </c>
    </row>
    <row r="6" spans="1:6" x14ac:dyDescent="0.25">
      <c r="A6" s="11" t="s">
        <v>260</v>
      </c>
      <c r="B6" s="219">
        <v>824.84318699999994</v>
      </c>
      <c r="C6" s="219">
        <v>7.23355E-3</v>
      </c>
      <c r="D6" s="257">
        <f t="shared" si="0"/>
        <v>824.83595344999992</v>
      </c>
    </row>
    <row r="7" spans="1:6" x14ac:dyDescent="0.25">
      <c r="A7" s="11" t="s">
        <v>0</v>
      </c>
      <c r="B7" s="219">
        <v>156.0567399</v>
      </c>
      <c r="C7" s="219">
        <v>3.7340119999999999</v>
      </c>
      <c r="D7" s="257">
        <f t="shared" si="0"/>
        <v>152.32272789999999</v>
      </c>
    </row>
    <row r="8" spans="1:6" x14ac:dyDescent="0.25">
      <c r="A8" s="11" t="s">
        <v>585</v>
      </c>
      <c r="B8" s="219">
        <v>156.58895272999999</v>
      </c>
      <c r="C8" s="219">
        <v>13.228682060000001</v>
      </c>
      <c r="D8" s="257">
        <f t="shared" si="0"/>
        <v>143.36027066999998</v>
      </c>
    </row>
    <row r="9" spans="1:6" x14ac:dyDescent="0.25">
      <c r="A9" s="11" t="s">
        <v>1</v>
      </c>
      <c r="B9" s="219">
        <v>97.708866260000008</v>
      </c>
      <c r="C9" s="219">
        <v>2.170965E-2</v>
      </c>
      <c r="D9" s="257">
        <f t="shared" si="0"/>
        <v>97.687156610000002</v>
      </c>
    </row>
    <row r="10" spans="1:6" x14ac:dyDescent="0.25">
      <c r="A10" s="11" t="s">
        <v>47</v>
      </c>
      <c r="B10" s="219">
        <v>92.710058450000005</v>
      </c>
      <c r="C10" s="219">
        <v>0.54007789000000006</v>
      </c>
      <c r="D10" s="257">
        <f t="shared" si="0"/>
        <v>92.169980559999999</v>
      </c>
    </row>
    <row r="11" spans="1:6" x14ac:dyDescent="0.25">
      <c r="A11" s="11" t="s">
        <v>249</v>
      </c>
      <c r="B11" s="219">
        <v>140.65231344999998</v>
      </c>
      <c r="C11" s="219">
        <v>55.353567520000006</v>
      </c>
      <c r="D11" s="257">
        <f t="shared" si="0"/>
        <v>85.298745929999967</v>
      </c>
    </row>
    <row r="12" spans="1:6" x14ac:dyDescent="0.25">
      <c r="A12" s="11" t="s">
        <v>11</v>
      </c>
      <c r="B12" s="219">
        <v>71.597208609999996</v>
      </c>
      <c r="C12" s="219">
        <v>17.909126280000002</v>
      </c>
      <c r="D12" s="257">
        <f t="shared" si="0"/>
        <v>53.688082329999993</v>
      </c>
    </row>
    <row r="13" spans="1:6" x14ac:dyDescent="0.25">
      <c r="A13" s="11" t="s">
        <v>123</v>
      </c>
      <c r="B13" s="219">
        <v>176.41882715</v>
      </c>
      <c r="C13" s="219">
        <v>126.21831628</v>
      </c>
      <c r="D13" s="257">
        <f t="shared" si="0"/>
        <v>50.200510870000002</v>
      </c>
    </row>
    <row r="14" spans="1:6" x14ac:dyDescent="0.25">
      <c r="A14" s="11" t="s">
        <v>61</v>
      </c>
      <c r="B14" s="219">
        <v>48.15250735</v>
      </c>
      <c r="C14" s="219">
        <v>4.8290430999999998</v>
      </c>
      <c r="D14" s="257">
        <f t="shared" si="0"/>
        <v>43.323464250000001</v>
      </c>
    </row>
    <row r="15" spans="1:6" x14ac:dyDescent="0.25">
      <c r="A15" s="11" t="s">
        <v>62</v>
      </c>
      <c r="B15" s="219">
        <v>42.70271838</v>
      </c>
      <c r="C15" s="219">
        <v>3.4939309999999994E-2</v>
      </c>
      <c r="D15" s="257">
        <f t="shared" si="0"/>
        <v>42.667779070000002</v>
      </c>
    </row>
    <row r="16" spans="1:6" x14ac:dyDescent="0.25">
      <c r="A16" s="11" t="s">
        <v>66</v>
      </c>
      <c r="B16" s="219">
        <v>38.797117159999999</v>
      </c>
      <c r="C16" s="219">
        <v>1.65E-3</v>
      </c>
      <c r="D16" s="257">
        <f t="shared" si="0"/>
        <v>38.795467160000001</v>
      </c>
    </row>
    <row r="17" spans="1:4" x14ac:dyDescent="0.25">
      <c r="A17" s="11" t="s">
        <v>21</v>
      </c>
      <c r="B17" s="219">
        <v>60.232662590000004</v>
      </c>
      <c r="C17" s="219">
        <v>27.916015909999999</v>
      </c>
      <c r="D17" s="257">
        <f t="shared" si="0"/>
        <v>32.316646680000005</v>
      </c>
    </row>
    <row r="18" spans="1:4" x14ac:dyDescent="0.25">
      <c r="A18" s="11" t="s">
        <v>215</v>
      </c>
      <c r="B18" s="219">
        <v>38.441638210000001</v>
      </c>
      <c r="C18" s="219">
        <v>12.73777662</v>
      </c>
      <c r="D18" s="257">
        <f t="shared" si="0"/>
        <v>25.703861590000002</v>
      </c>
    </row>
    <row r="19" spans="1:4" x14ac:dyDescent="0.25">
      <c r="A19" s="11" t="s">
        <v>64</v>
      </c>
      <c r="B19" s="219">
        <v>56.436038140000001</v>
      </c>
      <c r="C19" s="219">
        <v>35.502716740000004</v>
      </c>
      <c r="D19" s="257">
        <f t="shared" si="0"/>
        <v>20.933321399999997</v>
      </c>
    </row>
    <row r="20" spans="1:4" x14ac:dyDescent="0.25">
      <c r="A20" s="11" t="s">
        <v>145</v>
      </c>
      <c r="B20" s="219">
        <v>45.45016218</v>
      </c>
      <c r="C20" s="219">
        <v>24.695702069999999</v>
      </c>
      <c r="D20" s="257">
        <f t="shared" si="0"/>
        <v>20.75446011</v>
      </c>
    </row>
    <row r="21" spans="1:4" x14ac:dyDescent="0.25">
      <c r="A21" s="11" t="s">
        <v>224</v>
      </c>
      <c r="B21" s="219">
        <v>51.60765</v>
      </c>
      <c r="C21" s="219">
        <v>33.411971659999999</v>
      </c>
      <c r="D21" s="257">
        <f t="shared" si="0"/>
        <v>18.195678340000001</v>
      </c>
    </row>
    <row r="22" spans="1:4" x14ac:dyDescent="0.25">
      <c r="A22" s="11" t="s">
        <v>72</v>
      </c>
      <c r="B22" s="219">
        <v>23.48529744</v>
      </c>
      <c r="C22" s="219">
        <v>5.3926362000000001</v>
      </c>
      <c r="D22" s="257">
        <f t="shared" si="0"/>
        <v>18.092661239999998</v>
      </c>
    </row>
    <row r="23" spans="1:4" x14ac:dyDescent="0.25">
      <c r="A23" s="11" t="s">
        <v>67</v>
      </c>
      <c r="B23" s="219">
        <v>17.654188730000001</v>
      </c>
      <c r="C23" s="219">
        <v>0</v>
      </c>
      <c r="D23" s="257">
        <f t="shared" si="0"/>
        <v>17.654188730000001</v>
      </c>
    </row>
    <row r="24" spans="1:4" x14ac:dyDescent="0.25">
      <c r="A24" s="11" t="s">
        <v>125</v>
      </c>
      <c r="B24" s="219">
        <v>14.50051966</v>
      </c>
      <c r="C24" s="219">
        <v>0.25289116</v>
      </c>
      <c r="D24" s="257">
        <f t="shared" si="0"/>
        <v>14.247628499999999</v>
      </c>
    </row>
    <row r="25" spans="1:4" x14ac:dyDescent="0.25">
      <c r="A25" s="11" t="s">
        <v>81</v>
      </c>
      <c r="B25" s="219">
        <v>18.34514368</v>
      </c>
      <c r="C25" s="219">
        <v>12.320279749999999</v>
      </c>
      <c r="D25" s="257">
        <f t="shared" si="0"/>
        <v>6.0248639300000004</v>
      </c>
    </row>
    <row r="26" spans="1:4" x14ac:dyDescent="0.25">
      <c r="A26" s="11" t="s">
        <v>158</v>
      </c>
      <c r="B26" s="219">
        <v>5.8717499999999996</v>
      </c>
      <c r="C26" s="219">
        <v>0.15815295999999998</v>
      </c>
      <c r="D26" s="257">
        <f t="shared" si="0"/>
        <v>5.7135970399999998</v>
      </c>
    </row>
    <row r="27" spans="1:4" x14ac:dyDescent="0.25">
      <c r="A27" s="11" t="s">
        <v>10</v>
      </c>
      <c r="B27" s="219">
        <v>3.5233811200000003</v>
      </c>
      <c r="C27" s="219">
        <v>0.36624596999999998</v>
      </c>
      <c r="D27" s="257">
        <f t="shared" si="0"/>
        <v>3.1571351500000002</v>
      </c>
    </row>
    <row r="28" spans="1:4" x14ac:dyDescent="0.25">
      <c r="A28" s="11" t="s">
        <v>51</v>
      </c>
      <c r="B28" s="219">
        <v>2.2479290000000001</v>
      </c>
      <c r="C28" s="219">
        <v>2.7883999999999998E-4</v>
      </c>
      <c r="D28" s="257">
        <f t="shared" si="0"/>
        <v>2.2476501600000001</v>
      </c>
    </row>
    <row r="29" spans="1:4" x14ac:dyDescent="0.25">
      <c r="A29" s="11" t="s">
        <v>71</v>
      </c>
      <c r="B29" s="219">
        <v>55.187599640000002</v>
      </c>
      <c r="C29" s="219">
        <v>53.244610119999997</v>
      </c>
      <c r="D29" s="257">
        <f t="shared" si="0"/>
        <v>1.9429895200000047</v>
      </c>
    </row>
    <row r="30" spans="1:4" x14ac:dyDescent="0.25">
      <c r="A30" s="11" t="s">
        <v>60</v>
      </c>
      <c r="B30" s="219">
        <v>2.46570811</v>
      </c>
      <c r="C30" s="219">
        <v>0.53960981000000008</v>
      </c>
      <c r="D30" s="257">
        <f t="shared" si="0"/>
        <v>1.9260983</v>
      </c>
    </row>
    <row r="31" spans="1:4" x14ac:dyDescent="0.25">
      <c r="A31" s="11" t="s">
        <v>8</v>
      </c>
      <c r="B31" s="219">
        <v>1.54515</v>
      </c>
      <c r="C31" s="219">
        <v>7.4347949999999996E-2</v>
      </c>
      <c r="D31" s="257">
        <f t="shared" si="0"/>
        <v>1.4708020500000001</v>
      </c>
    </row>
    <row r="32" spans="1:4" x14ac:dyDescent="0.25">
      <c r="A32" s="11" t="s">
        <v>77</v>
      </c>
      <c r="B32" s="219">
        <v>1.62157057</v>
      </c>
      <c r="C32" s="219">
        <v>0.36236877000000001</v>
      </c>
      <c r="D32" s="257">
        <f t="shared" si="0"/>
        <v>1.2592018</v>
      </c>
    </row>
    <row r="33" spans="1:4" x14ac:dyDescent="0.25">
      <c r="A33" s="11" t="s">
        <v>127</v>
      </c>
      <c r="B33" s="219">
        <v>0.64357291999999999</v>
      </c>
      <c r="C33" s="219">
        <v>3.3509999999999998E-3</v>
      </c>
      <c r="D33" s="257">
        <f t="shared" si="0"/>
        <v>0.64022192</v>
      </c>
    </row>
    <row r="34" spans="1:4" x14ac:dyDescent="0.25">
      <c r="A34" s="11" t="s">
        <v>42</v>
      </c>
      <c r="B34" s="219">
        <v>0.68516250000000001</v>
      </c>
      <c r="C34" s="219">
        <v>0.30715048</v>
      </c>
      <c r="D34" s="257">
        <f t="shared" si="0"/>
        <v>0.37801202</v>
      </c>
    </row>
    <row r="35" spans="1:4" x14ac:dyDescent="0.25">
      <c r="A35" s="11" t="s">
        <v>73</v>
      </c>
      <c r="B35" s="219">
        <v>6.4708999999999999E-3</v>
      </c>
      <c r="C35" s="219">
        <v>0</v>
      </c>
      <c r="D35" s="257">
        <f t="shared" si="0"/>
        <v>6.4708999999999999E-3</v>
      </c>
    </row>
    <row r="36" spans="1:4" x14ac:dyDescent="0.25">
      <c r="A36" s="11" t="s">
        <v>15</v>
      </c>
      <c r="B36" s="219">
        <v>0</v>
      </c>
      <c r="C36" s="219">
        <v>1.4122500000000001E-3</v>
      </c>
      <c r="D36" s="257">
        <f t="shared" si="0"/>
        <v>-1.4122500000000001E-3</v>
      </c>
    </row>
    <row r="37" spans="1:4" x14ac:dyDescent="0.25">
      <c r="A37" s="11" t="s">
        <v>63</v>
      </c>
      <c r="B37" s="219">
        <v>4.0370100000000006E-3</v>
      </c>
      <c r="C37" s="219">
        <v>6.8885100000000005E-3</v>
      </c>
      <c r="D37" s="257">
        <f t="shared" si="0"/>
        <v>-2.8514999999999999E-3</v>
      </c>
    </row>
    <row r="38" spans="1:4" x14ac:dyDescent="0.25">
      <c r="A38" s="11" t="s">
        <v>167</v>
      </c>
      <c r="B38" s="219">
        <v>0</v>
      </c>
      <c r="C38" s="219">
        <v>3.38559E-3</v>
      </c>
      <c r="D38" s="257">
        <f t="shared" si="0"/>
        <v>-3.38559E-3</v>
      </c>
    </row>
    <row r="39" spans="1:4" x14ac:dyDescent="0.25">
      <c r="A39" s="11" t="s">
        <v>166</v>
      </c>
      <c r="B39" s="219">
        <v>0</v>
      </c>
      <c r="C39" s="219">
        <v>3.4859999999999999E-3</v>
      </c>
      <c r="D39" s="257">
        <f t="shared" si="0"/>
        <v>-3.4859999999999999E-3</v>
      </c>
    </row>
    <row r="40" spans="1:4" x14ac:dyDescent="0.25">
      <c r="A40" s="11" t="s">
        <v>46</v>
      </c>
      <c r="B40" s="219">
        <v>0</v>
      </c>
      <c r="C40" s="219">
        <v>3.5849200000000001E-3</v>
      </c>
      <c r="D40" s="257">
        <f t="shared" si="0"/>
        <v>-3.5849200000000001E-3</v>
      </c>
    </row>
    <row r="41" spans="1:4" x14ac:dyDescent="0.25">
      <c r="A41" s="11" t="s">
        <v>162</v>
      </c>
      <c r="B41" s="219">
        <v>0</v>
      </c>
      <c r="C41" s="219">
        <v>7.6409499999999997E-3</v>
      </c>
      <c r="D41" s="257">
        <f t="shared" si="0"/>
        <v>-7.6409499999999997E-3</v>
      </c>
    </row>
    <row r="42" spans="1:4" x14ac:dyDescent="0.25">
      <c r="A42" s="11" t="s">
        <v>165</v>
      </c>
      <c r="B42" s="219">
        <v>4.1520000000000003E-3</v>
      </c>
      <c r="C42" s="219">
        <v>1.5829849999999999E-2</v>
      </c>
      <c r="D42" s="257">
        <f t="shared" si="0"/>
        <v>-1.167785E-2</v>
      </c>
    </row>
    <row r="43" spans="1:4" x14ac:dyDescent="0.25">
      <c r="A43" s="11" t="s">
        <v>161</v>
      </c>
      <c r="B43" s="219">
        <v>0</v>
      </c>
      <c r="C43" s="219">
        <v>1.7250000000000001E-2</v>
      </c>
      <c r="D43" s="257">
        <f t="shared" si="0"/>
        <v>-1.7250000000000001E-2</v>
      </c>
    </row>
    <row r="44" spans="1:4" x14ac:dyDescent="0.25">
      <c r="A44" s="11" t="s">
        <v>69</v>
      </c>
      <c r="B44" s="219">
        <v>0</v>
      </c>
      <c r="C44" s="219">
        <v>2.856597E-2</v>
      </c>
      <c r="D44" s="257">
        <f t="shared" si="0"/>
        <v>-2.856597E-2</v>
      </c>
    </row>
    <row r="45" spans="1:4" x14ac:dyDescent="0.25">
      <c r="A45" s="11" t="s">
        <v>164</v>
      </c>
      <c r="B45" s="219">
        <v>0</v>
      </c>
      <c r="C45" s="219">
        <v>6.4544459999999998E-2</v>
      </c>
      <c r="D45" s="257">
        <f t="shared" si="0"/>
        <v>-6.4544459999999998E-2</v>
      </c>
    </row>
    <row r="46" spans="1:4" x14ac:dyDescent="0.25">
      <c r="A46" s="11" t="s">
        <v>177</v>
      </c>
      <c r="B46" s="219">
        <v>0</v>
      </c>
      <c r="C46" s="219">
        <v>6.9691400000000001E-2</v>
      </c>
      <c r="D46" s="257">
        <f t="shared" si="0"/>
        <v>-6.9691400000000001E-2</v>
      </c>
    </row>
    <row r="47" spans="1:4" x14ac:dyDescent="0.25">
      <c r="A47" s="11" t="s">
        <v>48</v>
      </c>
      <c r="B47" s="219">
        <v>0.34287000000000001</v>
      </c>
      <c r="C47" s="219">
        <v>0.41674156000000001</v>
      </c>
      <c r="D47" s="257">
        <f t="shared" si="0"/>
        <v>-7.3871560000000003E-2</v>
      </c>
    </row>
    <row r="48" spans="1:4" x14ac:dyDescent="0.25">
      <c r="A48" s="11" t="s">
        <v>124</v>
      </c>
      <c r="B48" s="219">
        <v>4.0800000000000003E-3</v>
      </c>
      <c r="C48" s="219">
        <v>0.11257111</v>
      </c>
      <c r="D48" s="257">
        <f t="shared" si="0"/>
        <v>-0.10849111</v>
      </c>
    </row>
    <row r="49" spans="1:4" x14ac:dyDescent="0.25">
      <c r="A49" s="11" t="s">
        <v>65</v>
      </c>
      <c r="B49" s="219">
        <v>0.17957799999999999</v>
      </c>
      <c r="C49" s="219">
        <v>0.32890000000000003</v>
      </c>
      <c r="D49" s="257">
        <f t="shared" si="0"/>
        <v>-0.14932200000000004</v>
      </c>
    </row>
    <row r="50" spans="1:4" x14ac:dyDescent="0.25">
      <c r="A50" s="11" t="s">
        <v>131</v>
      </c>
      <c r="B50" s="219">
        <v>0</v>
      </c>
      <c r="C50" s="219">
        <v>0.17680479999999998</v>
      </c>
      <c r="D50" s="257">
        <f t="shared" si="0"/>
        <v>-0.17680479999999998</v>
      </c>
    </row>
    <row r="51" spans="1:4" x14ac:dyDescent="0.25">
      <c r="A51" s="11" t="s">
        <v>40</v>
      </c>
      <c r="B51" s="219">
        <v>1.00035645</v>
      </c>
      <c r="C51" s="219">
        <v>1.18478543</v>
      </c>
      <c r="D51" s="257">
        <f t="shared" si="0"/>
        <v>-0.18442898000000008</v>
      </c>
    </row>
    <row r="52" spans="1:4" x14ac:dyDescent="0.25">
      <c r="A52" s="11" t="s">
        <v>53</v>
      </c>
      <c r="B52" s="219">
        <v>1.2E-4</v>
      </c>
      <c r="C52" s="219">
        <v>0.20090637</v>
      </c>
      <c r="D52" s="257">
        <f t="shared" si="0"/>
        <v>-0.20078636999999999</v>
      </c>
    </row>
    <row r="53" spans="1:4" x14ac:dyDescent="0.25">
      <c r="A53" s="11" t="s">
        <v>18</v>
      </c>
      <c r="B53" s="219">
        <v>0</v>
      </c>
      <c r="C53" s="219">
        <v>0.22038305</v>
      </c>
      <c r="D53" s="257">
        <f t="shared" si="0"/>
        <v>-0.22038305</v>
      </c>
    </row>
    <row r="54" spans="1:4" x14ac:dyDescent="0.25">
      <c r="A54" s="11" t="s">
        <v>90</v>
      </c>
      <c r="B54" s="219">
        <v>0</v>
      </c>
      <c r="C54" s="219">
        <v>0.24353250000000001</v>
      </c>
      <c r="D54" s="257">
        <f t="shared" si="0"/>
        <v>-0.24353250000000001</v>
      </c>
    </row>
    <row r="55" spans="1:4" x14ac:dyDescent="0.25">
      <c r="A55" s="11" t="s">
        <v>58</v>
      </c>
      <c r="B55" s="219">
        <v>5.0000000000000002E-5</v>
      </c>
      <c r="C55" s="219">
        <v>0.28279740999999997</v>
      </c>
      <c r="D55" s="257">
        <f t="shared" si="0"/>
        <v>-0.28274740999999998</v>
      </c>
    </row>
    <row r="56" spans="1:4" x14ac:dyDescent="0.25">
      <c r="A56" s="11" t="s">
        <v>253</v>
      </c>
      <c r="B56" s="219">
        <v>6.1292327699999998</v>
      </c>
      <c r="C56" s="219">
        <v>6.4191042000000005</v>
      </c>
      <c r="D56" s="257">
        <f t="shared" si="0"/>
        <v>-0.28987143000000071</v>
      </c>
    </row>
    <row r="57" spans="1:4" x14ac:dyDescent="0.25">
      <c r="A57" s="11" t="s">
        <v>56</v>
      </c>
      <c r="B57" s="219">
        <v>0</v>
      </c>
      <c r="C57" s="219">
        <v>0.30577033000000003</v>
      </c>
      <c r="D57" s="257">
        <f t="shared" si="0"/>
        <v>-0.30577033000000003</v>
      </c>
    </row>
    <row r="58" spans="1:4" x14ac:dyDescent="0.25">
      <c r="A58" s="11" t="s">
        <v>96</v>
      </c>
      <c r="B58" s="219">
        <v>0.60078243000000009</v>
      </c>
      <c r="C58" s="219">
        <v>0.92135905000000007</v>
      </c>
      <c r="D58" s="257">
        <f t="shared" si="0"/>
        <v>-0.32057661999999998</v>
      </c>
    </row>
    <row r="59" spans="1:4" x14ac:dyDescent="0.25">
      <c r="A59" s="11" t="s">
        <v>29</v>
      </c>
      <c r="B59" s="219">
        <v>0</v>
      </c>
      <c r="C59" s="219">
        <v>0.41682859999999999</v>
      </c>
      <c r="D59" s="257">
        <f t="shared" si="0"/>
        <v>-0.41682859999999999</v>
      </c>
    </row>
    <row r="60" spans="1:4" x14ac:dyDescent="0.25">
      <c r="A60" s="11" t="s">
        <v>87</v>
      </c>
      <c r="B60" s="219">
        <v>0.35221228999999998</v>
      </c>
      <c r="C60" s="219">
        <v>0.78053676999999999</v>
      </c>
      <c r="D60" s="257">
        <f t="shared" si="0"/>
        <v>-0.42832448000000001</v>
      </c>
    </row>
    <row r="61" spans="1:4" x14ac:dyDescent="0.25">
      <c r="A61" s="11" t="s">
        <v>100</v>
      </c>
      <c r="B61" s="219">
        <v>2.05E-4</v>
      </c>
      <c r="C61" s="219">
        <v>0.51733190000000007</v>
      </c>
      <c r="D61" s="257">
        <f t="shared" si="0"/>
        <v>-0.51712690000000006</v>
      </c>
    </row>
    <row r="62" spans="1:4" x14ac:dyDescent="0.25">
      <c r="A62" s="11" t="s">
        <v>176</v>
      </c>
      <c r="B62" s="219">
        <v>5.1980000000000004E-3</v>
      </c>
      <c r="C62" s="219">
        <v>0.59184819999999994</v>
      </c>
      <c r="D62" s="257">
        <f t="shared" si="0"/>
        <v>-0.5866501999999999</v>
      </c>
    </row>
    <row r="63" spans="1:4" x14ac:dyDescent="0.25">
      <c r="A63" s="11" t="s">
        <v>244</v>
      </c>
      <c r="B63" s="219">
        <v>0</v>
      </c>
      <c r="C63" s="219">
        <v>0.60238943999999994</v>
      </c>
      <c r="D63" s="257">
        <f t="shared" si="0"/>
        <v>-0.60238943999999994</v>
      </c>
    </row>
    <row r="64" spans="1:4" x14ac:dyDescent="0.25">
      <c r="A64" s="11" t="s">
        <v>59</v>
      </c>
      <c r="B64" s="219">
        <v>0.12689479000000001</v>
      </c>
      <c r="C64" s="219">
        <v>0.85757709999999998</v>
      </c>
      <c r="D64" s="257">
        <f t="shared" si="0"/>
        <v>-0.73068230999999995</v>
      </c>
    </row>
    <row r="65" spans="1:4" x14ac:dyDescent="0.25">
      <c r="A65" s="11" t="s">
        <v>137</v>
      </c>
      <c r="B65" s="219">
        <v>5.0000000000000004E-6</v>
      </c>
      <c r="C65" s="219">
        <v>0.73685009999999995</v>
      </c>
      <c r="D65" s="257">
        <f t="shared" si="0"/>
        <v>-0.73684509999999992</v>
      </c>
    </row>
    <row r="66" spans="1:4" x14ac:dyDescent="0.25">
      <c r="A66" s="11" t="s">
        <v>140</v>
      </c>
      <c r="B66" s="219">
        <v>0.14984407</v>
      </c>
      <c r="C66" s="219">
        <v>0.92616240000000005</v>
      </c>
      <c r="D66" s="257">
        <f t="shared" si="0"/>
        <v>-0.77631833000000006</v>
      </c>
    </row>
    <row r="67" spans="1:4" x14ac:dyDescent="0.25">
      <c r="A67" s="11" t="s">
        <v>102</v>
      </c>
      <c r="B67" s="219">
        <v>0.265926</v>
      </c>
      <c r="C67" s="219">
        <v>1.0579122400000001</v>
      </c>
      <c r="D67" s="257">
        <f t="shared" ref="D67:D130" si="1">B67-C67</f>
        <v>-0.79198624000000006</v>
      </c>
    </row>
    <row r="68" spans="1:4" x14ac:dyDescent="0.25">
      <c r="A68" s="11" t="s">
        <v>45</v>
      </c>
      <c r="B68" s="219">
        <v>5.4145000000000007E-4</v>
      </c>
      <c r="C68" s="219">
        <v>0.79975968000000008</v>
      </c>
      <c r="D68" s="257">
        <f t="shared" si="1"/>
        <v>-0.79921823000000003</v>
      </c>
    </row>
    <row r="69" spans="1:4" x14ac:dyDescent="0.25">
      <c r="A69" s="11" t="s">
        <v>19</v>
      </c>
      <c r="B69" s="219">
        <v>1.06629076</v>
      </c>
      <c r="C69" s="219">
        <v>1.8682745199999999</v>
      </c>
      <c r="D69" s="257">
        <f t="shared" si="1"/>
        <v>-0.80198375999999993</v>
      </c>
    </row>
    <row r="70" spans="1:4" x14ac:dyDescent="0.25">
      <c r="A70" s="11" t="s">
        <v>118</v>
      </c>
      <c r="B70" s="219">
        <v>1.2318800000000001E-3</v>
      </c>
      <c r="C70" s="219">
        <v>0.86039938000000005</v>
      </c>
      <c r="D70" s="257">
        <f t="shared" si="1"/>
        <v>-0.85916750000000008</v>
      </c>
    </row>
    <row r="71" spans="1:4" x14ac:dyDescent="0.25">
      <c r="A71" s="11" t="s">
        <v>44</v>
      </c>
      <c r="B71" s="219">
        <v>1.6883160000000001E-2</v>
      </c>
      <c r="C71" s="219">
        <v>0.93571146999999999</v>
      </c>
      <c r="D71" s="257">
        <f t="shared" si="1"/>
        <v>-0.91882830999999998</v>
      </c>
    </row>
    <row r="72" spans="1:4" x14ac:dyDescent="0.25">
      <c r="A72" s="11" t="s">
        <v>126</v>
      </c>
      <c r="B72" s="219">
        <v>9.8139690000000002E-2</v>
      </c>
      <c r="C72" s="219">
        <v>1.07045934</v>
      </c>
      <c r="D72" s="257">
        <f t="shared" si="1"/>
        <v>-0.97231964999999998</v>
      </c>
    </row>
    <row r="73" spans="1:4" x14ac:dyDescent="0.25">
      <c r="A73" s="11" t="s">
        <v>192</v>
      </c>
      <c r="B73" s="219">
        <v>9.3310000000000008E-3</v>
      </c>
      <c r="C73" s="219">
        <v>1.0551218200000001</v>
      </c>
      <c r="D73" s="257">
        <f t="shared" si="1"/>
        <v>-1.0457908200000001</v>
      </c>
    </row>
    <row r="74" spans="1:4" x14ac:dyDescent="0.25">
      <c r="A74" s="11" t="s">
        <v>101</v>
      </c>
      <c r="B74" s="219">
        <v>0</v>
      </c>
      <c r="C74" s="219">
        <v>1.2645994700000001</v>
      </c>
      <c r="D74" s="257">
        <f t="shared" si="1"/>
        <v>-1.2645994700000001</v>
      </c>
    </row>
    <row r="75" spans="1:4" x14ac:dyDescent="0.25">
      <c r="A75" s="11" t="s">
        <v>92</v>
      </c>
      <c r="B75" s="219">
        <v>0.81102200000000002</v>
      </c>
      <c r="C75" s="219">
        <v>2.2096290099999996</v>
      </c>
      <c r="D75" s="257">
        <f t="shared" si="1"/>
        <v>-1.3986070099999997</v>
      </c>
    </row>
    <row r="76" spans="1:4" x14ac:dyDescent="0.25">
      <c r="A76" s="11" t="s">
        <v>93</v>
      </c>
      <c r="B76" s="219">
        <v>5.7643670000000001E-2</v>
      </c>
      <c r="C76" s="219">
        <v>1.7021876299999998</v>
      </c>
      <c r="D76" s="257">
        <f t="shared" si="1"/>
        <v>-1.6445439599999998</v>
      </c>
    </row>
    <row r="77" spans="1:4" x14ac:dyDescent="0.25">
      <c r="A77" s="11" t="s">
        <v>226</v>
      </c>
      <c r="B77" s="219">
        <v>0</v>
      </c>
      <c r="C77" s="219">
        <v>1.82437644</v>
      </c>
      <c r="D77" s="257">
        <f t="shared" si="1"/>
        <v>-1.82437644</v>
      </c>
    </row>
    <row r="78" spans="1:4" x14ac:dyDescent="0.25">
      <c r="A78" s="11" t="s">
        <v>95</v>
      </c>
      <c r="B78" s="219">
        <v>0</v>
      </c>
      <c r="C78" s="219">
        <v>1.8394505000000001</v>
      </c>
      <c r="D78" s="257">
        <f t="shared" si="1"/>
        <v>-1.8394505000000001</v>
      </c>
    </row>
    <row r="79" spans="1:4" x14ac:dyDescent="0.25">
      <c r="A79" s="11" t="s">
        <v>136</v>
      </c>
      <c r="B79" s="219">
        <v>0.10600038000000001</v>
      </c>
      <c r="C79" s="219">
        <v>2.0152093300000002</v>
      </c>
      <c r="D79" s="257">
        <f t="shared" si="1"/>
        <v>-1.9092089500000002</v>
      </c>
    </row>
    <row r="80" spans="1:4" x14ac:dyDescent="0.25">
      <c r="A80" s="11" t="s">
        <v>91</v>
      </c>
      <c r="B80" s="219">
        <v>0.30385570000000001</v>
      </c>
      <c r="C80" s="219">
        <v>2.2236267700000001</v>
      </c>
      <c r="D80" s="257">
        <f t="shared" si="1"/>
        <v>-1.9197710700000001</v>
      </c>
    </row>
    <row r="81" spans="1:4" x14ac:dyDescent="0.25">
      <c r="A81" s="11" t="s">
        <v>239</v>
      </c>
      <c r="B81" s="219">
        <v>0.20194253000000001</v>
      </c>
      <c r="C81" s="219">
        <v>2.1991262900000002</v>
      </c>
      <c r="D81" s="257">
        <f t="shared" si="1"/>
        <v>-1.9971837600000002</v>
      </c>
    </row>
    <row r="82" spans="1:4" x14ac:dyDescent="0.25">
      <c r="A82" s="11" t="s">
        <v>207</v>
      </c>
      <c r="B82" s="219">
        <v>3.1034330000000002E-2</v>
      </c>
      <c r="C82" s="219">
        <v>2.5044427000000002</v>
      </c>
      <c r="D82" s="257">
        <f t="shared" si="1"/>
        <v>-2.47340837</v>
      </c>
    </row>
    <row r="83" spans="1:4" x14ac:dyDescent="0.25">
      <c r="A83" s="11" t="s">
        <v>43</v>
      </c>
      <c r="B83" s="219">
        <v>0</v>
      </c>
      <c r="C83" s="219">
        <v>2.5073088299999999</v>
      </c>
      <c r="D83" s="257">
        <f t="shared" si="1"/>
        <v>-2.5073088299999999</v>
      </c>
    </row>
    <row r="84" spans="1:4" x14ac:dyDescent="0.25">
      <c r="A84" s="11" t="s">
        <v>3</v>
      </c>
      <c r="B84" s="219">
        <v>1.29759683</v>
      </c>
      <c r="C84" s="219">
        <v>3.81462682</v>
      </c>
      <c r="D84" s="257">
        <f t="shared" si="1"/>
        <v>-2.5170299900000002</v>
      </c>
    </row>
    <row r="85" spans="1:4" x14ac:dyDescent="0.25">
      <c r="A85" s="11" t="s">
        <v>17</v>
      </c>
      <c r="B85" s="219">
        <v>0</v>
      </c>
      <c r="C85" s="219">
        <v>2.5658921800000001</v>
      </c>
      <c r="D85" s="257">
        <f t="shared" si="1"/>
        <v>-2.5658921800000001</v>
      </c>
    </row>
    <row r="86" spans="1:4" x14ac:dyDescent="0.25">
      <c r="A86" s="11" t="s">
        <v>247</v>
      </c>
      <c r="B86" s="219">
        <v>0.18783900000000001</v>
      </c>
      <c r="C86" s="219">
        <v>2.8912493500000003</v>
      </c>
      <c r="D86" s="257">
        <f t="shared" si="1"/>
        <v>-2.7034103500000004</v>
      </c>
    </row>
    <row r="87" spans="1:4" x14ac:dyDescent="0.25">
      <c r="A87" s="11" t="s">
        <v>191</v>
      </c>
      <c r="B87" s="219">
        <v>4.4200000000000001E-4</v>
      </c>
      <c r="C87" s="219">
        <v>2.77846116</v>
      </c>
      <c r="D87" s="257">
        <f t="shared" si="1"/>
        <v>-2.7780191599999999</v>
      </c>
    </row>
    <row r="88" spans="1:4" x14ac:dyDescent="0.25">
      <c r="A88" s="11" t="s">
        <v>89</v>
      </c>
      <c r="B88" s="219">
        <v>0.15606683999999998</v>
      </c>
      <c r="C88" s="219">
        <v>3.0377234</v>
      </c>
      <c r="D88" s="257">
        <f t="shared" si="1"/>
        <v>-2.8816565600000001</v>
      </c>
    </row>
    <row r="89" spans="1:4" x14ac:dyDescent="0.25">
      <c r="A89" s="11" t="s">
        <v>150</v>
      </c>
      <c r="B89" s="219">
        <v>0.10619208000000001</v>
      </c>
      <c r="C89" s="219">
        <v>3.0175389500000001</v>
      </c>
      <c r="D89" s="257">
        <f t="shared" si="1"/>
        <v>-2.91134687</v>
      </c>
    </row>
    <row r="90" spans="1:4" x14ac:dyDescent="0.25">
      <c r="A90" s="11" t="s">
        <v>111</v>
      </c>
      <c r="B90" s="219">
        <v>6.4499999999999996E-4</v>
      </c>
      <c r="C90" s="219">
        <v>2.92083344</v>
      </c>
      <c r="D90" s="257">
        <f t="shared" si="1"/>
        <v>-2.92018844</v>
      </c>
    </row>
    <row r="91" spans="1:4" x14ac:dyDescent="0.25">
      <c r="A91" s="11" t="s">
        <v>141</v>
      </c>
      <c r="B91" s="219">
        <v>5.8651000000000007E-3</v>
      </c>
      <c r="C91" s="219">
        <v>3.0701927599999999</v>
      </c>
      <c r="D91" s="257">
        <f t="shared" si="1"/>
        <v>-3.06432766</v>
      </c>
    </row>
    <row r="92" spans="1:4" x14ac:dyDescent="0.25">
      <c r="A92" s="11" t="s">
        <v>138</v>
      </c>
      <c r="B92" s="219">
        <v>1.3755659099999999</v>
      </c>
      <c r="C92" s="219">
        <v>4.6921841900000008</v>
      </c>
      <c r="D92" s="257">
        <f t="shared" si="1"/>
        <v>-3.316618280000001</v>
      </c>
    </row>
    <row r="93" spans="1:4" x14ac:dyDescent="0.25">
      <c r="A93" s="11" t="s">
        <v>84</v>
      </c>
      <c r="B93" s="219">
        <v>0</v>
      </c>
      <c r="C93" s="219">
        <v>3.3415583500000001</v>
      </c>
      <c r="D93" s="257">
        <f t="shared" si="1"/>
        <v>-3.3415583500000001</v>
      </c>
    </row>
    <row r="94" spans="1:4" x14ac:dyDescent="0.25">
      <c r="A94" s="11" t="s">
        <v>208</v>
      </c>
      <c r="B94" s="219">
        <v>2.7342000000000002E-2</v>
      </c>
      <c r="C94" s="219">
        <v>3.4278832499999998</v>
      </c>
      <c r="D94" s="257">
        <f t="shared" si="1"/>
        <v>-3.4005412499999998</v>
      </c>
    </row>
    <row r="95" spans="1:4" x14ac:dyDescent="0.25">
      <c r="A95" s="11" t="s">
        <v>223</v>
      </c>
      <c r="B95" s="219">
        <v>0.27246720000000002</v>
      </c>
      <c r="C95" s="219">
        <v>3.71860013</v>
      </c>
      <c r="D95" s="257">
        <f t="shared" si="1"/>
        <v>-3.4461329300000001</v>
      </c>
    </row>
    <row r="96" spans="1:4" x14ac:dyDescent="0.25">
      <c r="A96" s="11" t="s">
        <v>248</v>
      </c>
      <c r="B96" s="219">
        <v>0.143009</v>
      </c>
      <c r="C96" s="219">
        <v>3.59709273</v>
      </c>
      <c r="D96" s="257">
        <f t="shared" si="1"/>
        <v>-3.4540837299999998</v>
      </c>
    </row>
    <row r="97" spans="1:5" x14ac:dyDescent="0.25">
      <c r="A97" s="11" t="s">
        <v>113</v>
      </c>
      <c r="B97" s="219">
        <v>0.41025493000000002</v>
      </c>
      <c r="C97" s="219">
        <v>4.0771368399999997</v>
      </c>
      <c r="D97" s="257">
        <f t="shared" si="1"/>
        <v>-3.6668819099999999</v>
      </c>
    </row>
    <row r="98" spans="1:5" x14ac:dyDescent="0.25">
      <c r="A98" s="11" t="s">
        <v>144</v>
      </c>
      <c r="B98" s="219">
        <v>0.16309042999999998</v>
      </c>
      <c r="C98" s="219">
        <v>4.1380305000000002</v>
      </c>
      <c r="D98" s="257">
        <f t="shared" si="1"/>
        <v>-3.9749400700000002</v>
      </c>
    </row>
    <row r="99" spans="1:5" x14ac:dyDescent="0.25">
      <c r="A99" s="11" t="s">
        <v>190</v>
      </c>
      <c r="B99" s="219">
        <v>4.4999999999999998E-2</v>
      </c>
      <c r="C99" s="219">
        <v>4.0252894399999999</v>
      </c>
      <c r="D99" s="257">
        <f t="shared" si="1"/>
        <v>-3.98028944</v>
      </c>
    </row>
    <row r="100" spans="1:5" x14ac:dyDescent="0.25">
      <c r="A100" s="11" t="s">
        <v>185</v>
      </c>
      <c r="B100" s="219">
        <v>0.17042893000000001</v>
      </c>
      <c r="C100" s="219">
        <v>4.2009756999999999</v>
      </c>
      <c r="D100" s="257">
        <f t="shared" si="1"/>
        <v>-4.0305467699999999</v>
      </c>
    </row>
    <row r="101" spans="1:5" x14ac:dyDescent="0.25">
      <c r="A101" s="11" t="s">
        <v>139</v>
      </c>
      <c r="B101" s="219">
        <v>0.11359</v>
      </c>
      <c r="C101" s="219">
        <v>4.1977335</v>
      </c>
      <c r="D101" s="257">
        <f t="shared" si="1"/>
        <v>-4.0841434999999997</v>
      </c>
      <c r="E101" s="6"/>
    </row>
    <row r="102" spans="1:5" x14ac:dyDescent="0.25">
      <c r="A102" s="11" t="s">
        <v>112</v>
      </c>
      <c r="B102" s="219">
        <v>0</v>
      </c>
      <c r="C102" s="219">
        <v>4.0871384700000002</v>
      </c>
      <c r="D102" s="257">
        <f t="shared" si="1"/>
        <v>-4.0871384700000002</v>
      </c>
    </row>
    <row r="103" spans="1:5" x14ac:dyDescent="0.25">
      <c r="A103" s="11" t="s">
        <v>193</v>
      </c>
      <c r="B103" s="219">
        <v>4.2367740000000001E-2</v>
      </c>
      <c r="C103" s="219">
        <v>4.1408078599999998</v>
      </c>
      <c r="D103" s="257">
        <f t="shared" si="1"/>
        <v>-4.0984401199999994</v>
      </c>
    </row>
    <row r="104" spans="1:5" x14ac:dyDescent="0.25">
      <c r="A104" s="11" t="s">
        <v>186</v>
      </c>
      <c r="B104" s="219">
        <v>0</v>
      </c>
      <c r="C104" s="219">
        <v>4.1060433600000001</v>
      </c>
      <c r="D104" s="257">
        <f t="shared" si="1"/>
        <v>-4.1060433600000001</v>
      </c>
    </row>
    <row r="105" spans="1:5" x14ac:dyDescent="0.25">
      <c r="A105" s="11" t="s">
        <v>241</v>
      </c>
      <c r="B105" s="219">
        <v>0.21174097</v>
      </c>
      <c r="C105" s="219">
        <v>4.4453693099999994</v>
      </c>
      <c r="D105" s="257">
        <f t="shared" si="1"/>
        <v>-4.2336283399999992</v>
      </c>
    </row>
    <row r="106" spans="1:5" x14ac:dyDescent="0.25">
      <c r="A106" s="11" t="s">
        <v>55</v>
      </c>
      <c r="B106" s="219">
        <v>0</v>
      </c>
      <c r="C106" s="219">
        <v>4.4156593700000002</v>
      </c>
      <c r="D106" s="257">
        <f t="shared" si="1"/>
        <v>-4.4156593700000002</v>
      </c>
    </row>
    <row r="107" spans="1:5" x14ac:dyDescent="0.25">
      <c r="A107" s="11" t="s">
        <v>76</v>
      </c>
      <c r="B107" s="219">
        <v>0</v>
      </c>
      <c r="C107" s="219">
        <v>4.8450078799999998</v>
      </c>
      <c r="D107" s="257">
        <f t="shared" si="1"/>
        <v>-4.8450078799999998</v>
      </c>
    </row>
    <row r="108" spans="1:5" x14ac:dyDescent="0.25">
      <c r="A108" s="11" t="s">
        <v>225</v>
      </c>
      <c r="B108" s="219">
        <v>1.33058E-2</v>
      </c>
      <c r="C108" s="219">
        <v>5.1669071100000004</v>
      </c>
      <c r="D108" s="257">
        <f t="shared" si="1"/>
        <v>-5.15360131</v>
      </c>
    </row>
    <row r="109" spans="1:5" x14ac:dyDescent="0.25">
      <c r="A109" s="11" t="s">
        <v>74</v>
      </c>
      <c r="B109" s="219">
        <v>1.3556291599999999</v>
      </c>
      <c r="C109" s="219">
        <v>6.5141861700000003</v>
      </c>
      <c r="D109" s="257">
        <f t="shared" si="1"/>
        <v>-5.1585570100000009</v>
      </c>
    </row>
    <row r="110" spans="1:5" x14ac:dyDescent="0.25">
      <c r="A110" s="11" t="s">
        <v>31</v>
      </c>
      <c r="B110" s="219">
        <v>9.3430000000000006E-3</v>
      </c>
      <c r="C110" s="219">
        <v>5.3442196700000002</v>
      </c>
      <c r="D110" s="257">
        <f t="shared" si="1"/>
        <v>-5.3348766699999999</v>
      </c>
    </row>
    <row r="111" spans="1:5" x14ac:dyDescent="0.25">
      <c r="A111" s="11" t="s">
        <v>83</v>
      </c>
      <c r="B111" s="219">
        <v>0</v>
      </c>
      <c r="C111" s="219">
        <v>5.4448933099999994</v>
      </c>
      <c r="D111" s="257">
        <f t="shared" si="1"/>
        <v>-5.4448933099999994</v>
      </c>
    </row>
    <row r="112" spans="1:5" x14ac:dyDescent="0.25">
      <c r="A112" s="11" t="s">
        <v>243</v>
      </c>
      <c r="B112" s="219">
        <v>5.4439000000000001E-2</v>
      </c>
      <c r="C112" s="219">
        <v>5.6838284200000002</v>
      </c>
      <c r="D112" s="257">
        <f t="shared" si="1"/>
        <v>-5.6293894199999999</v>
      </c>
    </row>
    <row r="113" spans="1:4" x14ac:dyDescent="0.25">
      <c r="A113" s="11" t="s">
        <v>227</v>
      </c>
      <c r="B113" s="219">
        <v>0.18259987999999999</v>
      </c>
      <c r="C113" s="219">
        <v>6.1354656399999996</v>
      </c>
      <c r="D113" s="257">
        <f t="shared" si="1"/>
        <v>-5.9528657599999999</v>
      </c>
    </row>
    <row r="114" spans="1:4" x14ac:dyDescent="0.25">
      <c r="A114" s="11" t="s">
        <v>152</v>
      </c>
      <c r="B114" s="219">
        <v>0</v>
      </c>
      <c r="C114" s="219">
        <v>6.9441422800000003</v>
      </c>
      <c r="D114" s="257">
        <f t="shared" si="1"/>
        <v>-6.9441422800000003</v>
      </c>
    </row>
    <row r="115" spans="1:4" x14ac:dyDescent="0.25">
      <c r="A115" s="11" t="s">
        <v>75</v>
      </c>
      <c r="B115" s="219">
        <v>12.305252289999999</v>
      </c>
      <c r="C115" s="219">
        <v>19.355457329999997</v>
      </c>
      <c r="D115" s="257">
        <f t="shared" si="1"/>
        <v>-7.050205039999998</v>
      </c>
    </row>
    <row r="116" spans="1:4" x14ac:dyDescent="0.25">
      <c r="A116" s="11" t="s">
        <v>163</v>
      </c>
      <c r="B116" s="219">
        <v>0.13340170000000001</v>
      </c>
      <c r="C116" s="219">
        <v>7.8812259500000001</v>
      </c>
      <c r="D116" s="257">
        <f t="shared" si="1"/>
        <v>-7.7478242499999999</v>
      </c>
    </row>
    <row r="117" spans="1:4" x14ac:dyDescent="0.25">
      <c r="A117" s="11" t="s">
        <v>173</v>
      </c>
      <c r="B117" s="219">
        <v>6.0616120000000002E-2</v>
      </c>
      <c r="C117" s="219">
        <v>7.8650440599999998</v>
      </c>
      <c r="D117" s="257">
        <f t="shared" si="1"/>
        <v>-7.8044279400000001</v>
      </c>
    </row>
    <row r="118" spans="1:4" x14ac:dyDescent="0.25">
      <c r="A118" s="11" t="s">
        <v>254</v>
      </c>
      <c r="B118" s="219">
        <v>2.3755999999999999E-2</v>
      </c>
      <c r="C118" s="219">
        <v>8.33953612</v>
      </c>
      <c r="D118" s="257">
        <f t="shared" si="1"/>
        <v>-8.3157801199999994</v>
      </c>
    </row>
    <row r="119" spans="1:4" x14ac:dyDescent="0.25">
      <c r="A119" s="11" t="s">
        <v>156</v>
      </c>
      <c r="B119" s="219">
        <v>3.6000000000000002E-4</v>
      </c>
      <c r="C119" s="219">
        <v>8.53242309</v>
      </c>
      <c r="D119" s="257">
        <f t="shared" si="1"/>
        <v>-8.5320630899999994</v>
      </c>
    </row>
    <row r="120" spans="1:4" x14ac:dyDescent="0.25">
      <c r="A120" s="11" t="s">
        <v>199</v>
      </c>
      <c r="B120" s="219">
        <v>0.32815690999999997</v>
      </c>
      <c r="C120" s="219">
        <v>9.1245910500000011</v>
      </c>
      <c r="D120" s="257">
        <f t="shared" si="1"/>
        <v>-8.7964341400000006</v>
      </c>
    </row>
    <row r="121" spans="1:4" x14ac:dyDescent="0.25">
      <c r="A121" s="11" t="s">
        <v>49</v>
      </c>
      <c r="B121" s="219">
        <v>3.9131815599999999</v>
      </c>
      <c r="C121" s="219">
        <v>12.931572769999999</v>
      </c>
      <c r="D121" s="257">
        <f t="shared" si="1"/>
        <v>-9.018391209999999</v>
      </c>
    </row>
    <row r="122" spans="1:4" x14ac:dyDescent="0.25">
      <c r="A122" s="11" t="s">
        <v>153</v>
      </c>
      <c r="B122" s="219">
        <v>2.0000000000000001E-4</v>
      </c>
      <c r="C122" s="219">
        <v>9.3103338999999998</v>
      </c>
      <c r="D122" s="257">
        <f t="shared" si="1"/>
        <v>-9.3101339000000003</v>
      </c>
    </row>
    <row r="123" spans="1:4" x14ac:dyDescent="0.25">
      <c r="A123" s="11" t="s">
        <v>202</v>
      </c>
      <c r="B123" s="219">
        <v>0.36875163</v>
      </c>
      <c r="C123" s="219">
        <v>9.9026780799999994</v>
      </c>
      <c r="D123" s="257">
        <f t="shared" si="1"/>
        <v>-9.5339264499999992</v>
      </c>
    </row>
    <row r="124" spans="1:4" x14ac:dyDescent="0.25">
      <c r="A124" s="11" t="s">
        <v>6</v>
      </c>
      <c r="B124" s="219">
        <v>0.52197046999999996</v>
      </c>
      <c r="C124" s="219">
        <v>10.231789460000002</v>
      </c>
      <c r="D124" s="257">
        <f t="shared" si="1"/>
        <v>-9.7098189900000023</v>
      </c>
    </row>
    <row r="125" spans="1:4" x14ac:dyDescent="0.25">
      <c r="A125" s="11" t="s">
        <v>255</v>
      </c>
      <c r="B125" s="219">
        <v>9.6264139999999998E-2</v>
      </c>
      <c r="C125" s="219">
        <v>9.8085215399999992</v>
      </c>
      <c r="D125" s="257">
        <f t="shared" si="1"/>
        <v>-9.7122573999999986</v>
      </c>
    </row>
    <row r="126" spans="1:4" x14ac:dyDescent="0.25">
      <c r="A126" s="11" t="s">
        <v>258</v>
      </c>
      <c r="B126" s="219">
        <v>7.5423168899999995</v>
      </c>
      <c r="C126" s="219">
        <v>17.683884859999999</v>
      </c>
      <c r="D126" s="257">
        <f t="shared" si="1"/>
        <v>-10.141567970000001</v>
      </c>
    </row>
    <row r="127" spans="1:4" x14ac:dyDescent="0.25">
      <c r="A127" s="11" t="s">
        <v>246</v>
      </c>
      <c r="B127" s="219">
        <v>0.15795682</v>
      </c>
      <c r="C127" s="219">
        <v>10.554459699999999</v>
      </c>
      <c r="D127" s="257">
        <f t="shared" si="1"/>
        <v>-10.396502879999998</v>
      </c>
    </row>
    <row r="128" spans="1:4" x14ac:dyDescent="0.25">
      <c r="A128" s="11" t="s">
        <v>14</v>
      </c>
      <c r="B128" s="219">
        <v>2.8214389999999998</v>
      </c>
      <c r="C128" s="219">
        <v>13.59643099</v>
      </c>
      <c r="D128" s="257">
        <f t="shared" si="1"/>
        <v>-10.77499199</v>
      </c>
    </row>
    <row r="129" spans="1:4" x14ac:dyDescent="0.25">
      <c r="A129" s="11" t="s">
        <v>159</v>
      </c>
      <c r="B129" s="219">
        <v>7.7311669999999999E-2</v>
      </c>
      <c r="C129" s="219">
        <v>11.23010083</v>
      </c>
      <c r="D129" s="257">
        <f t="shared" si="1"/>
        <v>-11.152789159999999</v>
      </c>
    </row>
    <row r="130" spans="1:4" x14ac:dyDescent="0.25">
      <c r="A130" s="11" t="s">
        <v>187</v>
      </c>
      <c r="B130" s="219">
        <v>1.5912950100000001</v>
      </c>
      <c r="C130" s="219">
        <v>13.154950679999999</v>
      </c>
      <c r="D130" s="257">
        <f t="shared" si="1"/>
        <v>-11.563655669999999</v>
      </c>
    </row>
    <row r="131" spans="1:4" x14ac:dyDescent="0.25">
      <c r="A131" s="11" t="s">
        <v>154</v>
      </c>
      <c r="B131" s="219">
        <v>0</v>
      </c>
      <c r="C131" s="219">
        <v>11.57503799</v>
      </c>
      <c r="D131" s="257">
        <f t="shared" ref="D131:D194" si="2">B131-C131</f>
        <v>-11.57503799</v>
      </c>
    </row>
    <row r="132" spans="1:4" x14ac:dyDescent="0.25">
      <c r="A132" s="11" t="s">
        <v>221</v>
      </c>
      <c r="B132" s="219">
        <v>0.1429532</v>
      </c>
      <c r="C132" s="219">
        <v>12.643897130000001</v>
      </c>
      <c r="D132" s="257">
        <f t="shared" si="2"/>
        <v>-12.500943930000002</v>
      </c>
    </row>
    <row r="133" spans="1:4" x14ac:dyDescent="0.25">
      <c r="A133" s="11" t="s">
        <v>237</v>
      </c>
      <c r="B133" s="219">
        <v>1.7664229499999999</v>
      </c>
      <c r="C133" s="219">
        <v>14.313936869999999</v>
      </c>
      <c r="D133" s="257">
        <f t="shared" si="2"/>
        <v>-12.54751392</v>
      </c>
    </row>
    <row r="134" spans="1:4" x14ac:dyDescent="0.25">
      <c r="A134" s="11" t="s">
        <v>148</v>
      </c>
      <c r="B134" s="219">
        <v>0.55314077000000006</v>
      </c>
      <c r="C134" s="219">
        <v>13.33249741</v>
      </c>
      <c r="D134" s="257">
        <f t="shared" si="2"/>
        <v>-12.77935664</v>
      </c>
    </row>
    <row r="135" spans="1:4" x14ac:dyDescent="0.25">
      <c r="A135" s="11" t="s">
        <v>122</v>
      </c>
      <c r="B135" s="219">
        <v>1.74583424</v>
      </c>
      <c r="C135" s="219">
        <v>14.666735210000001</v>
      </c>
      <c r="D135" s="257">
        <f t="shared" si="2"/>
        <v>-12.92090097</v>
      </c>
    </row>
    <row r="136" spans="1:4" x14ac:dyDescent="0.25">
      <c r="A136" s="11" t="s">
        <v>4</v>
      </c>
      <c r="B136" s="219">
        <v>0.54479594999999992</v>
      </c>
      <c r="C136" s="219">
        <v>13.606116630000001</v>
      </c>
      <c r="D136" s="257">
        <f t="shared" si="2"/>
        <v>-13.061320680000001</v>
      </c>
    </row>
    <row r="137" spans="1:4" x14ac:dyDescent="0.25">
      <c r="A137" s="11" t="s">
        <v>24</v>
      </c>
      <c r="B137" s="219">
        <v>8.3767960000000002E-2</v>
      </c>
      <c r="C137" s="219">
        <v>13.151475060000001</v>
      </c>
      <c r="D137" s="257">
        <f t="shared" si="2"/>
        <v>-13.067707100000002</v>
      </c>
    </row>
    <row r="138" spans="1:4" x14ac:dyDescent="0.25">
      <c r="A138" s="11" t="s">
        <v>82</v>
      </c>
      <c r="B138" s="219">
        <v>0</v>
      </c>
      <c r="C138" s="219">
        <v>13.1029705</v>
      </c>
      <c r="D138" s="257">
        <f t="shared" si="2"/>
        <v>-13.1029705</v>
      </c>
    </row>
    <row r="139" spans="1:4" x14ac:dyDescent="0.25">
      <c r="A139" s="11" t="s">
        <v>133</v>
      </c>
      <c r="B139" s="219">
        <v>3.3372431200000001</v>
      </c>
      <c r="C139" s="219">
        <v>16.57608741</v>
      </c>
      <c r="D139" s="257">
        <f t="shared" si="2"/>
        <v>-13.238844289999999</v>
      </c>
    </row>
    <row r="140" spans="1:4" x14ac:dyDescent="0.25">
      <c r="A140" s="11" t="s">
        <v>188</v>
      </c>
      <c r="B140" s="219">
        <v>0.12446211</v>
      </c>
      <c r="C140" s="219">
        <v>13.923700609999999</v>
      </c>
      <c r="D140" s="257">
        <f t="shared" si="2"/>
        <v>-13.7992385</v>
      </c>
    </row>
    <row r="141" spans="1:4" x14ac:dyDescent="0.25">
      <c r="A141" s="11" t="s">
        <v>219</v>
      </c>
      <c r="B141" s="219">
        <v>9.7178810000000004E-2</v>
      </c>
      <c r="C141" s="219">
        <v>14.305210130000001</v>
      </c>
      <c r="D141" s="257">
        <f t="shared" si="2"/>
        <v>-14.20803132</v>
      </c>
    </row>
    <row r="142" spans="1:4" x14ac:dyDescent="0.25">
      <c r="A142" s="11" t="s">
        <v>120</v>
      </c>
      <c r="B142" s="219">
        <v>9.8902550000000006E-2</v>
      </c>
      <c r="C142" s="219">
        <v>14.311907160000001</v>
      </c>
      <c r="D142" s="257">
        <f t="shared" si="2"/>
        <v>-14.21300461</v>
      </c>
    </row>
    <row r="143" spans="1:4" x14ac:dyDescent="0.25">
      <c r="A143" s="11" t="s">
        <v>205</v>
      </c>
      <c r="B143" s="219">
        <v>0.28460746999999997</v>
      </c>
      <c r="C143" s="219">
        <v>14.81080455</v>
      </c>
      <c r="D143" s="257">
        <f t="shared" si="2"/>
        <v>-14.526197080000001</v>
      </c>
    </row>
    <row r="144" spans="1:4" x14ac:dyDescent="0.25">
      <c r="A144" s="11" t="s">
        <v>252</v>
      </c>
      <c r="B144" s="219">
        <v>4.8508010000000004E-2</v>
      </c>
      <c r="C144" s="219">
        <v>14.74074712</v>
      </c>
      <c r="D144" s="257">
        <f t="shared" si="2"/>
        <v>-14.692239109999999</v>
      </c>
    </row>
    <row r="145" spans="1:4" x14ac:dyDescent="0.25">
      <c r="A145" s="11" t="s">
        <v>149</v>
      </c>
      <c r="B145" s="219">
        <v>1.45641453</v>
      </c>
      <c r="C145" s="219">
        <v>16.836609379999999</v>
      </c>
      <c r="D145" s="257">
        <f t="shared" si="2"/>
        <v>-15.380194849999999</v>
      </c>
    </row>
    <row r="146" spans="1:4" x14ac:dyDescent="0.25">
      <c r="A146" s="11" t="s">
        <v>94</v>
      </c>
      <c r="B146" s="219">
        <v>5.6300000000000002E-4</v>
      </c>
      <c r="C146" s="219">
        <v>15.50297568</v>
      </c>
      <c r="D146" s="257">
        <f t="shared" si="2"/>
        <v>-15.502412680000001</v>
      </c>
    </row>
    <row r="147" spans="1:4" x14ac:dyDescent="0.25">
      <c r="A147" s="11" t="s">
        <v>121</v>
      </c>
      <c r="B147" s="219">
        <v>0.1058665</v>
      </c>
      <c r="C147" s="219">
        <v>15.82985886</v>
      </c>
      <c r="D147" s="257">
        <f t="shared" si="2"/>
        <v>-15.72399236</v>
      </c>
    </row>
    <row r="148" spans="1:4" x14ac:dyDescent="0.25">
      <c r="A148" s="11" t="s">
        <v>128</v>
      </c>
      <c r="B148" s="219">
        <v>0.49377780999999998</v>
      </c>
      <c r="C148" s="219">
        <v>16.544532830000001</v>
      </c>
      <c r="D148" s="257">
        <f t="shared" si="2"/>
        <v>-16.05075502</v>
      </c>
    </row>
    <row r="149" spans="1:4" x14ac:dyDescent="0.25">
      <c r="A149" s="11" t="s">
        <v>182</v>
      </c>
      <c r="B149" s="219">
        <v>0.56527260000000001</v>
      </c>
      <c r="C149" s="219">
        <v>17.380580629999997</v>
      </c>
      <c r="D149" s="257">
        <f t="shared" si="2"/>
        <v>-16.815308029999997</v>
      </c>
    </row>
    <row r="150" spans="1:4" x14ac:dyDescent="0.25">
      <c r="A150" s="11" t="s">
        <v>228</v>
      </c>
      <c r="B150" s="219">
        <v>0.77118445999999996</v>
      </c>
      <c r="C150" s="219">
        <v>18.128544510000001</v>
      </c>
      <c r="D150" s="257">
        <f t="shared" si="2"/>
        <v>-17.35736005</v>
      </c>
    </row>
    <row r="151" spans="1:4" x14ac:dyDescent="0.25">
      <c r="A151" s="11" t="s">
        <v>34</v>
      </c>
      <c r="B151" s="219">
        <v>0.1065097</v>
      </c>
      <c r="C151" s="219">
        <v>18.986792770000001</v>
      </c>
      <c r="D151" s="257">
        <f t="shared" si="2"/>
        <v>-18.880283070000001</v>
      </c>
    </row>
    <row r="152" spans="1:4" x14ac:dyDescent="0.25">
      <c r="A152" s="11" t="s">
        <v>32</v>
      </c>
      <c r="B152" s="219">
        <v>0.6664050600000001</v>
      </c>
      <c r="C152" s="219">
        <v>20.029466190000001</v>
      </c>
      <c r="D152" s="257">
        <f t="shared" si="2"/>
        <v>-19.363061130000002</v>
      </c>
    </row>
    <row r="153" spans="1:4" x14ac:dyDescent="0.25">
      <c r="A153" s="11" t="s">
        <v>206</v>
      </c>
      <c r="B153" s="219">
        <v>0.67951393000000004</v>
      </c>
      <c r="C153" s="219">
        <v>20.725759589999999</v>
      </c>
      <c r="D153" s="257">
        <f t="shared" si="2"/>
        <v>-20.04624566</v>
      </c>
    </row>
    <row r="154" spans="1:4" x14ac:dyDescent="0.25">
      <c r="A154" s="11" t="s">
        <v>28</v>
      </c>
      <c r="B154" s="219">
        <v>8.299086E-2</v>
      </c>
      <c r="C154" s="219">
        <v>20.208234709999999</v>
      </c>
      <c r="D154" s="257">
        <f t="shared" si="2"/>
        <v>-20.12524385</v>
      </c>
    </row>
    <row r="155" spans="1:4" x14ac:dyDescent="0.25">
      <c r="A155" s="11" t="s">
        <v>132</v>
      </c>
      <c r="B155" s="219">
        <v>2.8645423599999997</v>
      </c>
      <c r="C155" s="219">
        <v>23.091601929999999</v>
      </c>
      <c r="D155" s="257">
        <f t="shared" si="2"/>
        <v>-20.227059570000002</v>
      </c>
    </row>
    <row r="156" spans="1:4" x14ac:dyDescent="0.25">
      <c r="A156" s="11" t="s">
        <v>174</v>
      </c>
      <c r="B156" s="219">
        <v>0.48546365000000002</v>
      </c>
      <c r="C156" s="219">
        <v>20.848912890000001</v>
      </c>
      <c r="D156" s="257">
        <f t="shared" si="2"/>
        <v>-20.363449240000001</v>
      </c>
    </row>
    <row r="157" spans="1:4" x14ac:dyDescent="0.25">
      <c r="A157" s="11" t="s">
        <v>230</v>
      </c>
      <c r="B157" s="219">
        <v>0.16687295000000002</v>
      </c>
      <c r="C157" s="219">
        <v>20.721298109999999</v>
      </c>
      <c r="D157" s="257">
        <f t="shared" si="2"/>
        <v>-20.554425160000001</v>
      </c>
    </row>
    <row r="158" spans="1:4" x14ac:dyDescent="0.25">
      <c r="A158" s="11" t="s">
        <v>30</v>
      </c>
      <c r="B158" s="219">
        <v>0.51931028000000001</v>
      </c>
      <c r="C158" s="219">
        <v>22.91984227</v>
      </c>
      <c r="D158" s="257">
        <f t="shared" si="2"/>
        <v>-22.400531990000001</v>
      </c>
    </row>
    <row r="159" spans="1:4" x14ac:dyDescent="0.25">
      <c r="A159" s="11" t="s">
        <v>234</v>
      </c>
      <c r="B159" s="219">
        <v>1.4383999999999999E-2</v>
      </c>
      <c r="C159" s="219">
        <v>22.46444116</v>
      </c>
      <c r="D159" s="257">
        <f t="shared" si="2"/>
        <v>-22.45005716</v>
      </c>
    </row>
    <row r="160" spans="1:4" x14ac:dyDescent="0.25">
      <c r="A160" s="11" t="s">
        <v>142</v>
      </c>
      <c r="B160" s="219">
        <v>0.52473038000000005</v>
      </c>
      <c r="C160" s="219">
        <v>23.102634949999999</v>
      </c>
      <c r="D160" s="257">
        <f t="shared" si="2"/>
        <v>-22.577904569999998</v>
      </c>
    </row>
    <row r="161" spans="1:4" x14ac:dyDescent="0.25">
      <c r="A161" s="11" t="s">
        <v>22</v>
      </c>
      <c r="B161" s="219">
        <v>11.00738677</v>
      </c>
      <c r="C161" s="219">
        <v>33.650890830000002</v>
      </c>
      <c r="D161" s="257">
        <f t="shared" si="2"/>
        <v>-22.643504060000001</v>
      </c>
    </row>
    <row r="162" spans="1:4" x14ac:dyDescent="0.25">
      <c r="A162" s="11" t="s">
        <v>236</v>
      </c>
      <c r="B162" s="219">
        <v>6.73845E-2</v>
      </c>
      <c r="C162" s="219">
        <v>22.79400468</v>
      </c>
      <c r="D162" s="257">
        <f t="shared" si="2"/>
        <v>-22.726620180000001</v>
      </c>
    </row>
    <row r="163" spans="1:4" x14ac:dyDescent="0.25">
      <c r="A163" s="11" t="s">
        <v>146</v>
      </c>
      <c r="B163" s="219">
        <v>8.0274579999999998E-2</v>
      </c>
      <c r="C163" s="219">
        <v>22.876616039999998</v>
      </c>
      <c r="D163" s="257">
        <f t="shared" si="2"/>
        <v>-22.796341459999997</v>
      </c>
    </row>
    <row r="164" spans="1:4" x14ac:dyDescent="0.25">
      <c r="A164" s="11" t="s">
        <v>119</v>
      </c>
      <c r="B164" s="219">
        <v>4.6874999999999998E-3</v>
      </c>
      <c r="C164" s="219">
        <v>22.88276449</v>
      </c>
      <c r="D164" s="257">
        <f t="shared" si="2"/>
        <v>-22.87807699</v>
      </c>
    </row>
    <row r="165" spans="1:4" x14ac:dyDescent="0.25">
      <c r="A165" s="11" t="s">
        <v>251</v>
      </c>
      <c r="B165" s="219">
        <v>0.26454221999999999</v>
      </c>
      <c r="C165" s="219">
        <v>23.42824602</v>
      </c>
      <c r="D165" s="257">
        <f t="shared" si="2"/>
        <v>-23.1637038</v>
      </c>
    </row>
    <row r="166" spans="1:4" x14ac:dyDescent="0.25">
      <c r="A166" s="11" t="s">
        <v>50</v>
      </c>
      <c r="B166" s="219">
        <v>1.5096503999999999</v>
      </c>
      <c r="C166" s="219">
        <v>25.597751489999997</v>
      </c>
      <c r="D166" s="257">
        <f t="shared" si="2"/>
        <v>-24.088101089999995</v>
      </c>
    </row>
    <row r="167" spans="1:4" x14ac:dyDescent="0.25">
      <c r="A167" s="11" t="s">
        <v>147</v>
      </c>
      <c r="B167" s="219">
        <v>0.78695464000000004</v>
      </c>
      <c r="C167" s="219">
        <v>25.26419168</v>
      </c>
      <c r="D167" s="257">
        <f t="shared" si="2"/>
        <v>-24.477237039999999</v>
      </c>
    </row>
    <row r="168" spans="1:4" x14ac:dyDescent="0.25">
      <c r="A168" s="11" t="s">
        <v>171</v>
      </c>
      <c r="B168" s="219">
        <v>8.6320404700000015</v>
      </c>
      <c r="C168" s="219">
        <v>34.139073179999997</v>
      </c>
      <c r="D168" s="257">
        <f t="shared" si="2"/>
        <v>-25.507032709999997</v>
      </c>
    </row>
    <row r="169" spans="1:4" x14ac:dyDescent="0.25">
      <c r="A169" s="11" t="s">
        <v>130</v>
      </c>
      <c r="B169" s="219">
        <v>2.8003709100000003</v>
      </c>
      <c r="C169" s="219">
        <v>29.099119870000003</v>
      </c>
      <c r="D169" s="257">
        <f t="shared" si="2"/>
        <v>-26.298748960000001</v>
      </c>
    </row>
    <row r="170" spans="1:4" x14ac:dyDescent="0.25">
      <c r="A170" s="11" t="s">
        <v>23</v>
      </c>
      <c r="B170" s="219">
        <v>9.6900576699999998</v>
      </c>
      <c r="C170" s="219">
        <v>36.354196330000001</v>
      </c>
      <c r="D170" s="257">
        <f t="shared" si="2"/>
        <v>-26.664138659999999</v>
      </c>
    </row>
    <row r="171" spans="1:4" x14ac:dyDescent="0.25">
      <c r="A171" s="11" t="s">
        <v>179</v>
      </c>
      <c r="B171" s="219">
        <v>1.86156633</v>
      </c>
      <c r="C171" s="219">
        <v>28.612693159999999</v>
      </c>
      <c r="D171" s="257">
        <f t="shared" si="2"/>
        <v>-26.75112683</v>
      </c>
    </row>
    <row r="172" spans="1:4" x14ac:dyDescent="0.25">
      <c r="A172" s="11" t="s">
        <v>106</v>
      </c>
      <c r="B172" s="219">
        <v>0.763988</v>
      </c>
      <c r="C172" s="219">
        <v>27.645379649999999</v>
      </c>
      <c r="D172" s="257">
        <f t="shared" si="2"/>
        <v>-26.881391649999998</v>
      </c>
    </row>
    <row r="173" spans="1:4" x14ac:dyDescent="0.25">
      <c r="A173" s="11" t="s">
        <v>233</v>
      </c>
      <c r="B173" s="219">
        <v>5.284018E-2</v>
      </c>
      <c r="C173" s="219">
        <v>27.221956489999997</v>
      </c>
      <c r="D173" s="257">
        <f t="shared" si="2"/>
        <v>-27.169116309999996</v>
      </c>
    </row>
    <row r="174" spans="1:4" x14ac:dyDescent="0.25">
      <c r="A174" s="11" t="s">
        <v>117</v>
      </c>
      <c r="B174" s="219">
        <v>0.17507269</v>
      </c>
      <c r="C174" s="219">
        <v>27.768673360000001</v>
      </c>
      <c r="D174" s="257">
        <f t="shared" si="2"/>
        <v>-27.593600670000001</v>
      </c>
    </row>
    <row r="175" spans="1:4" x14ac:dyDescent="0.25">
      <c r="A175" s="11" t="s">
        <v>7</v>
      </c>
      <c r="B175" s="219">
        <v>0.1052973</v>
      </c>
      <c r="C175" s="219">
        <v>28.416346369999999</v>
      </c>
      <c r="D175" s="257">
        <f t="shared" si="2"/>
        <v>-28.311049069999999</v>
      </c>
    </row>
    <row r="176" spans="1:4" x14ac:dyDescent="0.25">
      <c r="A176" s="11" t="s">
        <v>169</v>
      </c>
      <c r="B176" s="219">
        <v>2.2289788800000001</v>
      </c>
      <c r="C176" s="219">
        <v>30.743633629999998</v>
      </c>
      <c r="D176" s="257">
        <f t="shared" si="2"/>
        <v>-28.514654749999998</v>
      </c>
    </row>
    <row r="177" spans="1:4" x14ac:dyDescent="0.25">
      <c r="A177" s="11" t="s">
        <v>12</v>
      </c>
      <c r="B177" s="219">
        <v>6.1309300000000006E-3</v>
      </c>
      <c r="C177" s="219">
        <v>28.706112269999998</v>
      </c>
      <c r="D177" s="257">
        <f t="shared" si="2"/>
        <v>-28.699981339999997</v>
      </c>
    </row>
    <row r="178" spans="1:4" x14ac:dyDescent="0.25">
      <c r="A178" s="11" t="s">
        <v>155</v>
      </c>
      <c r="B178" s="219">
        <v>1.3141999999999999E-2</v>
      </c>
      <c r="C178" s="219">
        <v>29.11294444</v>
      </c>
      <c r="D178" s="257">
        <f t="shared" si="2"/>
        <v>-29.099802440000001</v>
      </c>
    </row>
    <row r="179" spans="1:4" x14ac:dyDescent="0.25">
      <c r="A179" s="11" t="s">
        <v>180</v>
      </c>
      <c r="B179" s="219">
        <v>1.59590576</v>
      </c>
      <c r="C179" s="219">
        <v>31.36128845</v>
      </c>
      <c r="D179" s="257">
        <f t="shared" si="2"/>
        <v>-29.765382689999999</v>
      </c>
    </row>
    <row r="180" spans="1:4" x14ac:dyDescent="0.25">
      <c r="A180" s="11" t="s">
        <v>2</v>
      </c>
      <c r="B180" s="219">
        <v>35.140459360000001</v>
      </c>
      <c r="C180" s="219">
        <v>65.315913940000002</v>
      </c>
      <c r="D180" s="257">
        <f t="shared" si="2"/>
        <v>-30.17545458</v>
      </c>
    </row>
    <row r="181" spans="1:4" x14ac:dyDescent="0.25">
      <c r="A181" s="11" t="s">
        <v>201</v>
      </c>
      <c r="B181" s="219">
        <v>6.4098090499999998</v>
      </c>
      <c r="C181" s="219">
        <v>36.619588049999997</v>
      </c>
      <c r="D181" s="257">
        <f t="shared" si="2"/>
        <v>-30.209778999999997</v>
      </c>
    </row>
    <row r="182" spans="1:4" x14ac:dyDescent="0.25">
      <c r="A182" s="11" t="s">
        <v>103</v>
      </c>
      <c r="B182" s="219">
        <v>1.2700114599999999</v>
      </c>
      <c r="C182" s="219">
        <v>32.073381009999999</v>
      </c>
      <c r="D182" s="257">
        <f t="shared" si="2"/>
        <v>-30.803369549999999</v>
      </c>
    </row>
    <row r="183" spans="1:4" x14ac:dyDescent="0.25">
      <c r="A183" s="11" t="s">
        <v>198</v>
      </c>
      <c r="B183" s="219">
        <v>0.75147232999999991</v>
      </c>
      <c r="C183" s="219">
        <v>31.933813230000002</v>
      </c>
      <c r="D183" s="257">
        <f t="shared" si="2"/>
        <v>-31.182340900000003</v>
      </c>
    </row>
    <row r="184" spans="1:4" x14ac:dyDescent="0.25">
      <c r="A184" s="11" t="s">
        <v>222</v>
      </c>
      <c r="B184" s="219">
        <v>1.8234996699999999</v>
      </c>
      <c r="C184" s="219">
        <v>33.18349748</v>
      </c>
      <c r="D184" s="257">
        <f t="shared" si="2"/>
        <v>-31.359997809999999</v>
      </c>
    </row>
    <row r="185" spans="1:4" x14ac:dyDescent="0.25">
      <c r="A185" s="11" t="s">
        <v>181</v>
      </c>
      <c r="B185" s="219">
        <v>0.60306252999999999</v>
      </c>
      <c r="C185" s="219">
        <v>32.31222202</v>
      </c>
      <c r="D185" s="257">
        <f t="shared" si="2"/>
        <v>-31.709159490000001</v>
      </c>
    </row>
    <row r="186" spans="1:4" x14ac:dyDescent="0.25">
      <c r="A186" s="11" t="s">
        <v>168</v>
      </c>
      <c r="B186" s="219">
        <v>7.9604521500000001</v>
      </c>
      <c r="C186" s="219">
        <v>40.202310070000003</v>
      </c>
      <c r="D186" s="257">
        <f t="shared" si="2"/>
        <v>-32.241857920000001</v>
      </c>
    </row>
    <row r="187" spans="1:4" x14ac:dyDescent="0.25">
      <c r="A187" s="11" t="s">
        <v>27</v>
      </c>
      <c r="B187" s="219">
        <v>0.32273540000000001</v>
      </c>
      <c r="C187" s="219">
        <v>33.904341609999996</v>
      </c>
      <c r="D187" s="257">
        <f t="shared" si="2"/>
        <v>-33.581606209999997</v>
      </c>
    </row>
    <row r="188" spans="1:4" x14ac:dyDescent="0.25">
      <c r="A188" s="11" t="s">
        <v>210</v>
      </c>
      <c r="B188" s="219">
        <v>29.425700120000002</v>
      </c>
      <c r="C188" s="219">
        <v>63.787458899999997</v>
      </c>
      <c r="D188" s="257">
        <f t="shared" si="2"/>
        <v>-34.361758779999995</v>
      </c>
    </row>
    <row r="189" spans="1:4" x14ac:dyDescent="0.25">
      <c r="A189" s="11" t="s">
        <v>157</v>
      </c>
      <c r="B189" s="219">
        <v>32.718552510000002</v>
      </c>
      <c r="C189" s="219">
        <v>68.612711739999995</v>
      </c>
      <c r="D189" s="257">
        <f t="shared" si="2"/>
        <v>-35.894159229999993</v>
      </c>
    </row>
    <row r="190" spans="1:4" x14ac:dyDescent="0.25">
      <c r="A190" s="11" t="s">
        <v>99</v>
      </c>
      <c r="B190" s="219">
        <v>0.38343438000000002</v>
      </c>
      <c r="C190" s="219">
        <v>37.978790200000006</v>
      </c>
      <c r="D190" s="257">
        <f t="shared" si="2"/>
        <v>-37.595355820000009</v>
      </c>
    </row>
    <row r="191" spans="1:4" x14ac:dyDescent="0.25">
      <c r="A191" s="11" t="s">
        <v>256</v>
      </c>
      <c r="B191" s="219">
        <v>4.2418337499999996</v>
      </c>
      <c r="C191" s="219">
        <v>43.730098961000003</v>
      </c>
      <c r="D191" s="257">
        <f t="shared" si="2"/>
        <v>-39.488265211000005</v>
      </c>
    </row>
    <row r="192" spans="1:4" x14ac:dyDescent="0.25">
      <c r="A192" s="11" t="s">
        <v>110</v>
      </c>
      <c r="B192" s="219">
        <v>0</v>
      </c>
      <c r="C192" s="219">
        <v>39.861137219999996</v>
      </c>
      <c r="D192" s="257">
        <f t="shared" si="2"/>
        <v>-39.861137219999996</v>
      </c>
    </row>
    <row r="193" spans="1:4" x14ac:dyDescent="0.25">
      <c r="A193" s="11" t="s">
        <v>194</v>
      </c>
      <c r="B193" s="219">
        <v>0.52513975999999996</v>
      </c>
      <c r="C193" s="219">
        <v>40.808115149999999</v>
      </c>
      <c r="D193" s="257">
        <f t="shared" si="2"/>
        <v>-40.282975389999997</v>
      </c>
    </row>
    <row r="194" spans="1:4" x14ac:dyDescent="0.25">
      <c r="A194" s="11" t="s">
        <v>5</v>
      </c>
      <c r="B194" s="219">
        <v>6.4201679999999997E-2</v>
      </c>
      <c r="C194" s="219">
        <v>40.622197740000004</v>
      </c>
      <c r="D194" s="257">
        <f t="shared" si="2"/>
        <v>-40.557996060000008</v>
      </c>
    </row>
    <row r="195" spans="1:4" x14ac:dyDescent="0.25">
      <c r="A195" s="11" t="s">
        <v>39</v>
      </c>
      <c r="B195" s="219">
        <v>0.62224111999999998</v>
      </c>
      <c r="C195" s="219">
        <v>41.68360887</v>
      </c>
      <c r="D195" s="257">
        <f t="shared" ref="D195:D252" si="3">B195-C195</f>
        <v>-41.061367750000002</v>
      </c>
    </row>
    <row r="196" spans="1:4" x14ac:dyDescent="0.25">
      <c r="A196" s="11" t="s">
        <v>20</v>
      </c>
      <c r="B196" s="219">
        <v>23.235770670000001</v>
      </c>
      <c r="C196" s="219">
        <v>65.980999560000001</v>
      </c>
      <c r="D196" s="257">
        <f t="shared" si="3"/>
        <v>-42.74522889</v>
      </c>
    </row>
    <row r="197" spans="1:4" x14ac:dyDescent="0.25">
      <c r="A197" s="11" t="s">
        <v>116</v>
      </c>
      <c r="B197" s="219">
        <v>0.17624048</v>
      </c>
      <c r="C197" s="219">
        <v>43.588394749999999</v>
      </c>
      <c r="D197" s="257">
        <f t="shared" si="3"/>
        <v>-43.412154270000002</v>
      </c>
    </row>
    <row r="198" spans="1:4" x14ac:dyDescent="0.25">
      <c r="A198" s="11" t="s">
        <v>109</v>
      </c>
      <c r="B198" s="219">
        <v>18.670867350000002</v>
      </c>
      <c r="C198" s="219">
        <v>62.655789670000004</v>
      </c>
      <c r="D198" s="257">
        <f t="shared" si="3"/>
        <v>-43.984922320000003</v>
      </c>
    </row>
    <row r="199" spans="1:4" x14ac:dyDescent="0.25">
      <c r="A199" s="11" t="s">
        <v>114</v>
      </c>
      <c r="B199" s="219">
        <v>15.39978771</v>
      </c>
      <c r="C199" s="219">
        <v>60.077173439999996</v>
      </c>
      <c r="D199" s="257">
        <f t="shared" si="3"/>
        <v>-44.677385729999997</v>
      </c>
    </row>
    <row r="200" spans="1:4" x14ac:dyDescent="0.25">
      <c r="A200" s="11" t="s">
        <v>98</v>
      </c>
      <c r="B200" s="219">
        <v>0.50905100000000003</v>
      </c>
      <c r="C200" s="219">
        <v>45.513554369999994</v>
      </c>
      <c r="D200" s="257">
        <f t="shared" si="3"/>
        <v>-45.004503369999995</v>
      </c>
    </row>
    <row r="201" spans="1:4" x14ac:dyDescent="0.25">
      <c r="A201" s="11" t="s">
        <v>170</v>
      </c>
      <c r="B201" s="219">
        <v>0.52457506999999992</v>
      </c>
      <c r="C201" s="219">
        <v>45.830548969999995</v>
      </c>
      <c r="D201" s="257">
        <f t="shared" si="3"/>
        <v>-45.305973899999998</v>
      </c>
    </row>
    <row r="202" spans="1:4" x14ac:dyDescent="0.25">
      <c r="A202" s="11" t="s">
        <v>203</v>
      </c>
      <c r="B202" s="219">
        <v>9.3863769999999999E-2</v>
      </c>
      <c r="C202" s="219">
        <v>45.429739950000005</v>
      </c>
      <c r="D202" s="257">
        <f t="shared" si="3"/>
        <v>-45.335876180000007</v>
      </c>
    </row>
    <row r="203" spans="1:4" x14ac:dyDescent="0.25">
      <c r="A203" s="11" t="s">
        <v>104</v>
      </c>
      <c r="B203" s="219">
        <v>6.40025741</v>
      </c>
      <c r="C203" s="219">
        <v>52.181014070000003</v>
      </c>
      <c r="D203" s="257">
        <f t="shared" si="3"/>
        <v>-45.780756660000002</v>
      </c>
    </row>
    <row r="204" spans="1:4" x14ac:dyDescent="0.25">
      <c r="A204" s="11" t="s">
        <v>231</v>
      </c>
      <c r="B204" s="219">
        <v>3.7113660000000007E-2</v>
      </c>
      <c r="C204" s="219">
        <v>47.072977259999995</v>
      </c>
      <c r="D204" s="257">
        <f t="shared" si="3"/>
        <v>-47.035863599999992</v>
      </c>
    </row>
    <row r="205" spans="1:4" x14ac:dyDescent="0.25">
      <c r="A205" s="11" t="s">
        <v>25</v>
      </c>
      <c r="B205" s="219">
        <v>0.48519628999999997</v>
      </c>
      <c r="C205" s="219">
        <v>47.92333799</v>
      </c>
      <c r="D205" s="257">
        <f t="shared" si="3"/>
        <v>-47.438141700000003</v>
      </c>
    </row>
    <row r="206" spans="1:4" x14ac:dyDescent="0.25">
      <c r="A206" s="11" t="s">
        <v>143</v>
      </c>
      <c r="B206" s="219">
        <v>3.5884827100000001</v>
      </c>
      <c r="C206" s="219">
        <v>51.603206740000005</v>
      </c>
      <c r="D206" s="257">
        <f t="shared" si="3"/>
        <v>-48.014724030000004</v>
      </c>
    </row>
    <row r="207" spans="1:4" x14ac:dyDescent="0.25">
      <c r="A207" s="11" t="s">
        <v>36</v>
      </c>
      <c r="B207" s="219">
        <v>0.57996628000000006</v>
      </c>
      <c r="C207" s="219">
        <v>49.42851331</v>
      </c>
      <c r="D207" s="257">
        <f t="shared" si="3"/>
        <v>-48.848547029999999</v>
      </c>
    </row>
    <row r="208" spans="1:4" x14ac:dyDescent="0.25">
      <c r="A208" s="11" t="s">
        <v>232</v>
      </c>
      <c r="B208" s="219">
        <v>0.43192934000000005</v>
      </c>
      <c r="C208" s="219">
        <v>50.039246349999999</v>
      </c>
      <c r="D208" s="257">
        <f t="shared" si="3"/>
        <v>-49.607317009999996</v>
      </c>
    </row>
    <row r="209" spans="1:4" x14ac:dyDescent="0.25">
      <c r="A209" s="11" t="s">
        <v>240</v>
      </c>
      <c r="B209" s="219">
        <v>2.99461588</v>
      </c>
      <c r="C209" s="219">
        <v>56.904716780000001</v>
      </c>
      <c r="D209" s="257">
        <f t="shared" si="3"/>
        <v>-53.910100900000003</v>
      </c>
    </row>
    <row r="210" spans="1:4" x14ac:dyDescent="0.25">
      <c r="A210" s="11" t="s">
        <v>211</v>
      </c>
      <c r="B210" s="219">
        <v>2.0054702</v>
      </c>
      <c r="C210" s="219">
        <v>56.725305399999996</v>
      </c>
      <c r="D210" s="257">
        <f t="shared" si="3"/>
        <v>-54.719835199999999</v>
      </c>
    </row>
    <row r="211" spans="1:4" x14ac:dyDescent="0.25">
      <c r="A211" s="11" t="s">
        <v>213</v>
      </c>
      <c r="B211" s="219">
        <v>1.5842129999999999E-2</v>
      </c>
      <c r="C211" s="219">
        <v>55.350212749999997</v>
      </c>
      <c r="D211" s="257">
        <f t="shared" si="3"/>
        <v>-55.334370619999994</v>
      </c>
    </row>
    <row r="212" spans="1:4" x14ac:dyDescent="0.25">
      <c r="A212" s="11" t="s">
        <v>178</v>
      </c>
      <c r="B212" s="219">
        <v>7.6976839699999999</v>
      </c>
      <c r="C212" s="219">
        <v>65.820966339999998</v>
      </c>
      <c r="D212" s="257">
        <f t="shared" si="3"/>
        <v>-58.123282369999998</v>
      </c>
    </row>
    <row r="213" spans="1:4" x14ac:dyDescent="0.25">
      <c r="A213" s="11" t="s">
        <v>172</v>
      </c>
      <c r="B213" s="219">
        <v>2.5881800400000001</v>
      </c>
      <c r="C213" s="219">
        <v>61.231180350000002</v>
      </c>
      <c r="D213" s="257">
        <f t="shared" si="3"/>
        <v>-58.643000310000005</v>
      </c>
    </row>
    <row r="214" spans="1:4" x14ac:dyDescent="0.25">
      <c r="A214" s="11" t="s">
        <v>212</v>
      </c>
      <c r="B214" s="219">
        <v>2.7413580899999999</v>
      </c>
      <c r="C214" s="219">
        <v>64.425418359999995</v>
      </c>
      <c r="D214" s="257">
        <f t="shared" si="3"/>
        <v>-61.684060269999996</v>
      </c>
    </row>
    <row r="215" spans="1:4" x14ac:dyDescent="0.25">
      <c r="A215" s="11" t="s">
        <v>200</v>
      </c>
      <c r="B215" s="219">
        <v>1.7090553799999999</v>
      </c>
      <c r="C215" s="219">
        <v>64.455973209999996</v>
      </c>
      <c r="D215" s="257">
        <f t="shared" si="3"/>
        <v>-62.746917829999994</v>
      </c>
    </row>
    <row r="216" spans="1:4" x14ac:dyDescent="0.25">
      <c r="A216" s="11" t="s">
        <v>195</v>
      </c>
      <c r="B216" s="219">
        <v>4.0135695899999995</v>
      </c>
      <c r="C216" s="219">
        <v>67.385380680000011</v>
      </c>
      <c r="D216" s="257">
        <f t="shared" si="3"/>
        <v>-63.371811090000008</v>
      </c>
    </row>
    <row r="217" spans="1:4" x14ac:dyDescent="0.25">
      <c r="A217" s="11" t="s">
        <v>214</v>
      </c>
      <c r="B217" s="219">
        <v>0.79658032999999995</v>
      </c>
      <c r="C217" s="219">
        <v>68.794190110000002</v>
      </c>
      <c r="D217" s="257">
        <f t="shared" si="3"/>
        <v>-67.997609780000005</v>
      </c>
    </row>
    <row r="218" spans="1:4" x14ac:dyDescent="0.25">
      <c r="A218" s="11" t="s">
        <v>13</v>
      </c>
      <c r="B218" s="219">
        <v>0</v>
      </c>
      <c r="C218" s="219">
        <v>68.392220969999997</v>
      </c>
      <c r="D218" s="257">
        <f t="shared" si="3"/>
        <v>-68.392220969999997</v>
      </c>
    </row>
    <row r="219" spans="1:4" x14ac:dyDescent="0.25">
      <c r="A219" s="11" t="s">
        <v>88</v>
      </c>
      <c r="B219" s="219">
        <v>7.1783600000000003E-2</v>
      </c>
      <c r="C219" s="219">
        <v>68.550730160000001</v>
      </c>
      <c r="D219" s="257">
        <f t="shared" si="3"/>
        <v>-68.478946559999997</v>
      </c>
    </row>
    <row r="220" spans="1:4" x14ac:dyDescent="0.25">
      <c r="A220" s="11" t="s">
        <v>242</v>
      </c>
      <c r="B220" s="219">
        <v>1.3668755299999999</v>
      </c>
      <c r="C220" s="219">
        <v>72.715331450000008</v>
      </c>
      <c r="D220" s="257">
        <f t="shared" si="3"/>
        <v>-71.348455920000006</v>
      </c>
    </row>
    <row r="221" spans="1:4" x14ac:dyDescent="0.25">
      <c r="A221" s="11" t="s">
        <v>204</v>
      </c>
      <c r="B221" s="219">
        <v>1.21061917</v>
      </c>
      <c r="C221" s="219">
        <v>73.669526219999995</v>
      </c>
      <c r="D221" s="257">
        <f t="shared" si="3"/>
        <v>-72.458907049999993</v>
      </c>
    </row>
    <row r="222" spans="1:4" x14ac:dyDescent="0.25">
      <c r="A222" s="11" t="s">
        <v>35</v>
      </c>
      <c r="B222" s="219">
        <v>43.530638799999998</v>
      </c>
      <c r="C222" s="219">
        <v>116.3441998</v>
      </c>
      <c r="D222" s="257">
        <f t="shared" si="3"/>
        <v>-72.813560999999993</v>
      </c>
    </row>
    <row r="223" spans="1:4" x14ac:dyDescent="0.25">
      <c r="A223" s="11" t="s">
        <v>238</v>
      </c>
      <c r="B223" s="219">
        <v>0.29642279999999999</v>
      </c>
      <c r="C223" s="219">
        <v>80.162284549999995</v>
      </c>
      <c r="D223" s="257">
        <f t="shared" si="3"/>
        <v>-79.865861749999993</v>
      </c>
    </row>
    <row r="224" spans="1:4" x14ac:dyDescent="0.25">
      <c r="A224" s="11" t="s">
        <v>135</v>
      </c>
      <c r="B224" s="219">
        <v>1.2595690400000001</v>
      </c>
      <c r="C224" s="219">
        <v>81.73891420999999</v>
      </c>
      <c r="D224" s="257">
        <f t="shared" si="3"/>
        <v>-80.479345169999988</v>
      </c>
    </row>
    <row r="225" spans="1:4" x14ac:dyDescent="0.25">
      <c r="A225" s="11" t="s">
        <v>229</v>
      </c>
      <c r="B225" s="219">
        <v>6.5643255400000005</v>
      </c>
      <c r="C225" s="219">
        <v>88.605464089999998</v>
      </c>
      <c r="D225" s="257">
        <f t="shared" si="3"/>
        <v>-82.041138549999999</v>
      </c>
    </row>
    <row r="226" spans="1:4" x14ac:dyDescent="0.25">
      <c r="A226" s="11" t="s">
        <v>26</v>
      </c>
      <c r="B226" s="219">
        <v>14.19172708</v>
      </c>
      <c r="C226" s="219">
        <v>98.02686842</v>
      </c>
      <c r="D226" s="257">
        <f t="shared" si="3"/>
        <v>-83.835141340000007</v>
      </c>
    </row>
    <row r="227" spans="1:4" x14ac:dyDescent="0.25">
      <c r="A227" s="11" t="s">
        <v>37</v>
      </c>
      <c r="B227" s="219">
        <v>58.551658770000003</v>
      </c>
      <c r="C227" s="219">
        <v>148.11225118999999</v>
      </c>
      <c r="D227" s="257">
        <f t="shared" si="3"/>
        <v>-89.560592419999992</v>
      </c>
    </row>
    <row r="228" spans="1:4" x14ac:dyDescent="0.25">
      <c r="A228" s="11" t="s">
        <v>68</v>
      </c>
      <c r="B228" s="219">
        <v>59.481963890000003</v>
      </c>
      <c r="C228" s="219">
        <v>150.36247677</v>
      </c>
      <c r="D228" s="257">
        <f t="shared" si="3"/>
        <v>-90.880512879999998</v>
      </c>
    </row>
    <row r="229" spans="1:4" x14ac:dyDescent="0.25">
      <c r="A229" s="11" t="s">
        <v>134</v>
      </c>
      <c r="B229" s="219">
        <v>0.24750084999999999</v>
      </c>
      <c r="C229" s="219">
        <v>92.659664640000003</v>
      </c>
      <c r="D229" s="257">
        <f t="shared" si="3"/>
        <v>-92.412163790000008</v>
      </c>
    </row>
    <row r="230" spans="1:4" x14ac:dyDescent="0.25">
      <c r="A230" s="11" t="s">
        <v>216</v>
      </c>
      <c r="B230" s="219">
        <v>2.0762904299999998</v>
      </c>
      <c r="C230" s="219">
        <v>94.569434170000008</v>
      </c>
      <c r="D230" s="257">
        <f t="shared" si="3"/>
        <v>-92.493143740000008</v>
      </c>
    </row>
    <row r="231" spans="1:4" x14ac:dyDescent="0.25">
      <c r="A231" s="11" t="s">
        <v>196</v>
      </c>
      <c r="B231" s="219">
        <v>4.1176743900000004</v>
      </c>
      <c r="C231" s="219">
        <v>97.703536670000005</v>
      </c>
      <c r="D231" s="257">
        <f t="shared" si="3"/>
        <v>-93.585862280000001</v>
      </c>
    </row>
    <row r="232" spans="1:4" x14ac:dyDescent="0.25">
      <c r="A232" s="11" t="s">
        <v>235</v>
      </c>
      <c r="B232" s="219">
        <v>0.16396582999999998</v>
      </c>
      <c r="C232" s="219">
        <v>99.804913909999996</v>
      </c>
      <c r="D232" s="257">
        <f t="shared" si="3"/>
        <v>-99.640948080000001</v>
      </c>
    </row>
    <row r="233" spans="1:4" x14ac:dyDescent="0.25">
      <c r="A233" s="11" t="s">
        <v>108</v>
      </c>
      <c r="B233" s="219">
        <v>21.493465960000002</v>
      </c>
      <c r="C233" s="219">
        <v>121.15869445999999</v>
      </c>
      <c r="D233" s="257">
        <f t="shared" si="3"/>
        <v>-99.665228499999984</v>
      </c>
    </row>
    <row r="234" spans="1:4" x14ac:dyDescent="0.25">
      <c r="A234" s="11" t="s">
        <v>189</v>
      </c>
      <c r="B234" s="219">
        <v>15.88604333</v>
      </c>
      <c r="C234" s="219">
        <v>115.59937317000001</v>
      </c>
      <c r="D234" s="257">
        <f t="shared" si="3"/>
        <v>-99.71332984</v>
      </c>
    </row>
    <row r="235" spans="1:4" x14ac:dyDescent="0.25">
      <c r="A235" s="11" t="s">
        <v>197</v>
      </c>
      <c r="B235" s="219">
        <v>10.176771070000001</v>
      </c>
      <c r="C235" s="219">
        <v>113.90544651</v>
      </c>
      <c r="D235" s="257">
        <f t="shared" si="3"/>
        <v>-103.72867544</v>
      </c>
    </row>
    <row r="236" spans="1:4" x14ac:dyDescent="0.25">
      <c r="A236" s="11" t="s">
        <v>16</v>
      </c>
      <c r="B236" s="219">
        <v>2.01076E-2</v>
      </c>
      <c r="C236" s="219">
        <v>103.79080157999999</v>
      </c>
      <c r="D236" s="257">
        <f t="shared" si="3"/>
        <v>-103.77069397999999</v>
      </c>
    </row>
    <row r="237" spans="1:4" x14ac:dyDescent="0.25">
      <c r="A237" s="11" t="s">
        <v>33</v>
      </c>
      <c r="B237" s="219">
        <v>19.92377677</v>
      </c>
      <c r="C237" s="219">
        <v>124.76661850000001</v>
      </c>
      <c r="D237" s="257">
        <f t="shared" si="3"/>
        <v>-104.84284173</v>
      </c>
    </row>
    <row r="238" spans="1:4" x14ac:dyDescent="0.25">
      <c r="A238" s="11" t="s">
        <v>160</v>
      </c>
      <c r="B238" s="219">
        <v>0.37481407</v>
      </c>
      <c r="C238" s="219">
        <v>112.24561719</v>
      </c>
      <c r="D238" s="257">
        <f t="shared" si="3"/>
        <v>-111.87080312000001</v>
      </c>
    </row>
    <row r="239" spans="1:4" x14ac:dyDescent="0.25">
      <c r="A239" s="11" t="s">
        <v>175</v>
      </c>
      <c r="B239" s="219">
        <v>23.833406510000003</v>
      </c>
      <c r="C239" s="219">
        <v>136.45263483000002</v>
      </c>
      <c r="D239" s="257">
        <f t="shared" si="3"/>
        <v>-112.61922832000002</v>
      </c>
    </row>
    <row r="240" spans="1:4" x14ac:dyDescent="0.25">
      <c r="A240" s="11" t="s">
        <v>129</v>
      </c>
      <c r="B240" s="219">
        <v>45.444714070000003</v>
      </c>
      <c r="C240" s="219">
        <v>158.73838383</v>
      </c>
      <c r="D240" s="257">
        <f t="shared" si="3"/>
        <v>-113.29366976</v>
      </c>
    </row>
    <row r="241" spans="1:4" x14ac:dyDescent="0.25">
      <c r="A241" s="11" t="s">
        <v>183</v>
      </c>
      <c r="B241" s="219">
        <v>12.778126439999999</v>
      </c>
      <c r="C241" s="219">
        <v>127.88774685</v>
      </c>
      <c r="D241" s="257">
        <f t="shared" si="3"/>
        <v>-115.10962041000001</v>
      </c>
    </row>
    <row r="242" spans="1:4" x14ac:dyDescent="0.25">
      <c r="A242" s="11" t="s">
        <v>107</v>
      </c>
      <c r="B242" s="219">
        <v>1.53494211</v>
      </c>
      <c r="C242" s="219">
        <v>120.32588439</v>
      </c>
      <c r="D242" s="257">
        <f t="shared" si="3"/>
        <v>-118.79094228</v>
      </c>
    </row>
    <row r="243" spans="1:4" x14ac:dyDescent="0.25">
      <c r="A243" s="11" t="s">
        <v>250</v>
      </c>
      <c r="B243" s="219">
        <v>8.8764086999999989</v>
      </c>
      <c r="C243" s="219">
        <v>140.63119068</v>
      </c>
      <c r="D243" s="257">
        <f t="shared" si="3"/>
        <v>-131.75478198000002</v>
      </c>
    </row>
    <row r="244" spans="1:4" x14ac:dyDescent="0.25">
      <c r="A244" s="11" t="s">
        <v>209</v>
      </c>
      <c r="B244" s="219">
        <v>89.798445650000005</v>
      </c>
      <c r="C244" s="219">
        <v>242.43012827999999</v>
      </c>
      <c r="D244" s="257">
        <f t="shared" si="3"/>
        <v>-152.63168263</v>
      </c>
    </row>
    <row r="245" spans="1:4" x14ac:dyDescent="0.25">
      <c r="A245" s="11" t="s">
        <v>220</v>
      </c>
      <c r="B245" s="219">
        <v>7.3388608499999997</v>
      </c>
      <c r="C245" s="219">
        <v>162.42191718000001</v>
      </c>
      <c r="D245" s="257">
        <f t="shared" si="3"/>
        <v>-155.08305633000001</v>
      </c>
    </row>
    <row r="246" spans="1:4" x14ac:dyDescent="0.25">
      <c r="A246" s="11" t="s">
        <v>105</v>
      </c>
      <c r="B246" s="219">
        <v>2.0942489800000001</v>
      </c>
      <c r="C246" s="219">
        <v>178.71380468999999</v>
      </c>
      <c r="D246" s="257">
        <f t="shared" si="3"/>
        <v>-176.61955570999999</v>
      </c>
    </row>
    <row r="247" spans="1:4" x14ac:dyDescent="0.25">
      <c r="A247" s="11" t="s">
        <v>218</v>
      </c>
      <c r="B247" s="219">
        <v>126.8854522</v>
      </c>
      <c r="C247" s="219">
        <v>350.58442272000002</v>
      </c>
      <c r="D247" s="257">
        <f t="shared" si="3"/>
        <v>-223.69897052000002</v>
      </c>
    </row>
    <row r="248" spans="1:4" x14ac:dyDescent="0.25">
      <c r="A248" s="11" t="s">
        <v>184</v>
      </c>
      <c r="B248" s="219">
        <v>32.801125480000003</v>
      </c>
      <c r="C248" s="219">
        <v>259.89401086999999</v>
      </c>
      <c r="D248" s="257">
        <f t="shared" si="3"/>
        <v>-227.09288538999999</v>
      </c>
    </row>
    <row r="249" spans="1:4" x14ac:dyDescent="0.25">
      <c r="A249" s="11" t="s">
        <v>217</v>
      </c>
      <c r="B249" s="219">
        <v>3.8218216300000001</v>
      </c>
      <c r="C249" s="219">
        <v>262.99443474000003</v>
      </c>
      <c r="D249" s="257">
        <f t="shared" si="3"/>
        <v>-259.17261311000004</v>
      </c>
    </row>
    <row r="250" spans="1:4" x14ac:dyDescent="0.25">
      <c r="A250" s="11" t="s">
        <v>97</v>
      </c>
      <c r="B250" s="219">
        <v>81.724184980000004</v>
      </c>
      <c r="C250" s="219">
        <v>437.01748717999999</v>
      </c>
      <c r="D250" s="257">
        <f t="shared" si="3"/>
        <v>-355.29330219999997</v>
      </c>
    </row>
    <row r="251" spans="1:4" x14ac:dyDescent="0.25">
      <c r="A251" s="11" t="s">
        <v>80</v>
      </c>
      <c r="B251" s="219">
        <v>490.60218995999998</v>
      </c>
      <c r="C251" s="219">
        <v>2628.0581282199996</v>
      </c>
      <c r="D251" s="257">
        <f t="shared" si="3"/>
        <v>-2137.4559382599996</v>
      </c>
    </row>
    <row r="252" spans="1:4" x14ac:dyDescent="0.25">
      <c r="A252" s="88" t="s">
        <v>262</v>
      </c>
      <c r="B252" s="281">
        <f>SUM(B3:B251)</f>
        <v>7765.119895030004</v>
      </c>
      <c r="C252" s="281">
        <f>SUM(C3:C251)</f>
        <v>11110.344527071002</v>
      </c>
      <c r="D252" s="31">
        <f t="shared" si="3"/>
        <v>-3345.2246320409977</v>
      </c>
    </row>
  </sheetData>
  <sortState xmlns:xlrd2="http://schemas.microsoft.com/office/spreadsheetml/2017/richdata2" ref="A3:D252">
    <sortCondition descending="1" ref="C3:C252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43"/>
  <sheetViews>
    <sheetView zoomScaleNormal="100" workbookViewId="0">
      <selection activeCell="A8" sqref="A8"/>
    </sheetView>
  </sheetViews>
  <sheetFormatPr defaultColWidth="9.1796875" defaultRowHeight="11.5" x14ac:dyDescent="0.25"/>
  <cols>
    <col min="1" max="1" width="21" style="2" customWidth="1"/>
    <col min="2" max="2" width="14.6328125" style="2" customWidth="1"/>
    <col min="3" max="3" width="12" style="2" bestFit="1" customWidth="1"/>
    <col min="4" max="4" width="16.7265625" style="2" bestFit="1" customWidth="1"/>
    <col min="5" max="5" width="8.90625" style="2" bestFit="1" customWidth="1"/>
    <col min="6" max="6" width="16.6328125" style="2" customWidth="1"/>
    <col min="7" max="7" width="8.90625" style="2" bestFit="1" customWidth="1"/>
    <col min="8" max="8" width="12" style="2" bestFit="1" customWidth="1"/>
    <col min="9" max="9" width="11.453125" style="2" bestFit="1" customWidth="1"/>
    <col min="10" max="16384" width="9.1796875" style="2"/>
  </cols>
  <sheetData>
    <row r="1" spans="1:16" x14ac:dyDescent="0.25">
      <c r="A1" s="32" t="s">
        <v>557</v>
      </c>
      <c r="B1" s="32"/>
      <c r="D1" s="4"/>
      <c r="E1" s="4"/>
      <c r="F1" s="33"/>
      <c r="K1" s="34" t="s">
        <v>313</v>
      </c>
      <c r="L1" s="5"/>
      <c r="M1" s="5"/>
      <c r="N1" s="5"/>
      <c r="O1" s="5"/>
      <c r="P1" s="5"/>
    </row>
    <row r="2" spans="1:16" x14ac:dyDescent="0.25">
      <c r="A2" s="328" t="s">
        <v>292</v>
      </c>
      <c r="B2" s="330">
        <v>44805</v>
      </c>
      <c r="C2" s="330"/>
      <c r="D2" s="330">
        <v>45139</v>
      </c>
      <c r="E2" s="330"/>
      <c r="F2" s="330">
        <v>45170</v>
      </c>
      <c r="G2" s="330"/>
      <c r="H2" s="331" t="s">
        <v>293</v>
      </c>
      <c r="I2" s="324" t="s">
        <v>605</v>
      </c>
    </row>
    <row r="3" spans="1:16" x14ac:dyDescent="0.25">
      <c r="A3" s="329"/>
      <c r="B3" s="35" t="s">
        <v>294</v>
      </c>
      <c r="C3" s="36" t="s">
        <v>295</v>
      </c>
      <c r="D3" s="35" t="s">
        <v>294</v>
      </c>
      <c r="E3" s="20" t="s">
        <v>295</v>
      </c>
      <c r="F3" s="35" t="s">
        <v>294</v>
      </c>
      <c r="G3" s="20" t="s">
        <v>295</v>
      </c>
      <c r="H3" s="332"/>
      <c r="I3" s="318"/>
    </row>
    <row r="4" spans="1:16" x14ac:dyDescent="0.25">
      <c r="A4" s="16" t="s">
        <v>296</v>
      </c>
      <c r="B4" s="144">
        <v>1510.1728845599998</v>
      </c>
      <c r="C4" s="282">
        <f>(B4/$B$143)*100</f>
        <v>17.272391494221313</v>
      </c>
      <c r="D4" s="144">
        <v>1746.0705043599999</v>
      </c>
      <c r="E4" s="282">
        <f>(D4/$D$143)*100</f>
        <v>23.685194721837917</v>
      </c>
      <c r="F4" s="144">
        <v>1600.3208122200001</v>
      </c>
      <c r="G4" s="282">
        <f>(F4/$F$143)*100</f>
        <v>20.609093405554137</v>
      </c>
      <c r="H4" s="282">
        <f>((F4/D4)-1)*100</f>
        <v>-8.3472970751213964</v>
      </c>
      <c r="I4" s="283">
        <f>((F4/B4)-1)*100</f>
        <v>5.9693779819298909</v>
      </c>
    </row>
    <row r="5" spans="1:16" x14ac:dyDescent="0.25">
      <c r="A5" s="16" t="s">
        <v>348</v>
      </c>
      <c r="B5" s="144">
        <v>1721.2804832899999</v>
      </c>
      <c r="C5" s="282">
        <f t="shared" ref="C5:C68" si="0">(B5/$B$143)*100</f>
        <v>19.686905176694115</v>
      </c>
      <c r="D5" s="144">
        <v>1507.5272231600002</v>
      </c>
      <c r="E5" s="282">
        <f t="shared" ref="E5:E68" si="1">(D5/$D$143)*100</f>
        <v>20.449389494786647</v>
      </c>
      <c r="F5" s="144">
        <v>1491.3153156800001</v>
      </c>
      <c r="G5" s="282">
        <f t="shared" ref="G5:G68" si="2">(F5/$F$143)*100</f>
        <v>19.205309587486269</v>
      </c>
      <c r="H5" s="282">
        <f t="shared" ref="H5:H65" si="3">((F5/D5)-1)*100</f>
        <v>-1.0753973282165652</v>
      </c>
      <c r="I5" s="283">
        <f t="shared" ref="I5:I68" si="4">((F5/B5)-1)*100</f>
        <v>-13.36012171418175</v>
      </c>
      <c r="K5" s="39"/>
    </row>
    <row r="6" spans="1:16" x14ac:dyDescent="0.25">
      <c r="A6" s="16" t="s">
        <v>349</v>
      </c>
      <c r="B6" s="144">
        <v>179.66051762999999</v>
      </c>
      <c r="C6" s="282">
        <f t="shared" si="0"/>
        <v>2.0548420835035328</v>
      </c>
      <c r="D6" s="144">
        <v>178.72137255000001</v>
      </c>
      <c r="E6" s="282">
        <f t="shared" si="1"/>
        <v>2.4243296586425411</v>
      </c>
      <c r="F6" s="144">
        <v>757.51391123999997</v>
      </c>
      <c r="G6" s="282">
        <f t="shared" si="2"/>
        <v>9.7553408251280249</v>
      </c>
      <c r="H6" s="282" t="s">
        <v>314</v>
      </c>
      <c r="I6" s="283" t="s">
        <v>314</v>
      </c>
    </row>
    <row r="7" spans="1:16" x14ac:dyDescent="0.25">
      <c r="A7" s="16" t="s">
        <v>350</v>
      </c>
      <c r="B7" s="144">
        <v>794.62702049999996</v>
      </c>
      <c r="C7" s="282">
        <f t="shared" si="0"/>
        <v>9.088435589254761</v>
      </c>
      <c r="D7" s="144">
        <v>733.27041050000003</v>
      </c>
      <c r="E7" s="282">
        <f t="shared" si="1"/>
        <v>9.9467074285298782</v>
      </c>
      <c r="F7" s="144">
        <v>628.27556750999997</v>
      </c>
      <c r="G7" s="282">
        <f t="shared" si="2"/>
        <v>8.0909963529619482</v>
      </c>
      <c r="H7" s="282">
        <f t="shared" si="3"/>
        <v>-14.318707189944636</v>
      </c>
      <c r="I7" s="283">
        <f t="shared" si="4"/>
        <v>-20.934532642160509</v>
      </c>
    </row>
    <row r="8" spans="1:16" x14ac:dyDescent="0.25">
      <c r="A8" s="16" t="s">
        <v>356</v>
      </c>
      <c r="B8" s="144">
        <v>340.54630462</v>
      </c>
      <c r="C8" s="282">
        <f t="shared" si="0"/>
        <v>3.8949508069208694</v>
      </c>
      <c r="D8" s="144">
        <v>350.17608811000002</v>
      </c>
      <c r="E8" s="282">
        <f t="shared" si="1"/>
        <v>4.7500881625950599</v>
      </c>
      <c r="F8" s="144">
        <v>523.12350394999999</v>
      </c>
      <c r="G8" s="282">
        <f t="shared" si="2"/>
        <v>6.7368374348581641</v>
      </c>
      <c r="H8" s="282">
        <f t="shared" si="3"/>
        <v>49.38869948929019</v>
      </c>
      <c r="I8" s="283">
        <f t="shared" si="4"/>
        <v>53.61303201740202</v>
      </c>
    </row>
    <row r="9" spans="1:16" x14ac:dyDescent="0.25">
      <c r="A9" s="16" t="s">
        <v>379</v>
      </c>
      <c r="B9" s="144">
        <v>604.62215649000007</v>
      </c>
      <c r="C9" s="282">
        <f t="shared" si="0"/>
        <v>6.9152814884623952</v>
      </c>
      <c r="D9" s="144">
        <v>14.30908309</v>
      </c>
      <c r="E9" s="282">
        <f t="shared" si="1"/>
        <v>0.19410064967670512</v>
      </c>
      <c r="F9" s="144">
        <v>408.64260351000001</v>
      </c>
      <c r="G9" s="282">
        <f t="shared" si="2"/>
        <v>5.2625408111412204</v>
      </c>
      <c r="H9" s="282">
        <f t="shared" si="3"/>
        <v>2755.8266168401992</v>
      </c>
      <c r="I9" s="283">
        <f t="shared" si="4"/>
        <v>-32.413557934713452</v>
      </c>
    </row>
    <row r="10" spans="1:16" x14ac:dyDescent="0.25">
      <c r="A10" s="16" t="s">
        <v>364</v>
      </c>
      <c r="B10" s="144">
        <v>87.401806950000008</v>
      </c>
      <c r="C10" s="282">
        <f t="shared" si="0"/>
        <v>0.99964596264261341</v>
      </c>
      <c r="D10" s="144">
        <v>71.683924109999992</v>
      </c>
      <c r="E10" s="282">
        <f t="shared" si="1"/>
        <v>0.97238209839248524</v>
      </c>
      <c r="F10" s="144">
        <v>375.29772473000003</v>
      </c>
      <c r="G10" s="282">
        <f t="shared" si="2"/>
        <v>4.8331220870164051</v>
      </c>
      <c r="H10" s="282" t="s">
        <v>314</v>
      </c>
      <c r="I10" s="283" t="s">
        <v>314</v>
      </c>
    </row>
    <row r="11" spans="1:16" x14ac:dyDescent="0.25">
      <c r="A11" s="16" t="s">
        <v>354</v>
      </c>
      <c r="B11" s="144">
        <v>309.46412326000001</v>
      </c>
      <c r="C11" s="282">
        <f t="shared" si="0"/>
        <v>3.5394526977750891</v>
      </c>
      <c r="D11" s="144">
        <v>573.41027699999995</v>
      </c>
      <c r="E11" s="282">
        <f t="shared" si="1"/>
        <v>7.7782277590366169</v>
      </c>
      <c r="F11" s="144">
        <v>331.46962023999998</v>
      </c>
      <c r="G11" s="282">
        <f t="shared" si="2"/>
        <v>4.2686993210775066</v>
      </c>
      <c r="H11" s="282" t="s">
        <v>314</v>
      </c>
      <c r="I11" s="283" t="s">
        <v>314</v>
      </c>
    </row>
    <row r="12" spans="1:16" x14ac:dyDescent="0.25">
      <c r="A12" s="16" t="s">
        <v>352</v>
      </c>
      <c r="B12" s="144">
        <v>554.56563629999994</v>
      </c>
      <c r="C12" s="282">
        <f t="shared" si="0"/>
        <v>6.3427670284295745</v>
      </c>
      <c r="D12" s="144">
        <v>196.14243557</v>
      </c>
      <c r="E12" s="282">
        <f t="shared" si="1"/>
        <v>2.6606438675245876</v>
      </c>
      <c r="F12" s="144">
        <v>299.83525562</v>
      </c>
      <c r="G12" s="282">
        <f t="shared" si="2"/>
        <v>3.861308771444818</v>
      </c>
      <c r="H12" s="282" t="s">
        <v>314</v>
      </c>
      <c r="I12" s="283" t="s">
        <v>314</v>
      </c>
      <c r="J12" s="6"/>
    </row>
    <row r="13" spans="1:16" x14ac:dyDescent="0.25">
      <c r="A13" s="16" t="s">
        <v>351</v>
      </c>
      <c r="B13" s="144">
        <v>669.54454652999993</v>
      </c>
      <c r="C13" s="282">
        <f t="shared" si="0"/>
        <v>7.6578222591094134</v>
      </c>
      <c r="D13" s="144">
        <v>217.80782859000001</v>
      </c>
      <c r="E13" s="282">
        <f t="shared" si="1"/>
        <v>2.9545318011002921</v>
      </c>
      <c r="F13" s="144">
        <v>275.64032924999998</v>
      </c>
      <c r="G13" s="282">
        <f t="shared" si="2"/>
        <v>3.5497240606216689</v>
      </c>
      <c r="H13" s="282">
        <f t="shared" si="3"/>
        <v>26.552076219842171</v>
      </c>
      <c r="I13" s="283">
        <f t="shared" si="4"/>
        <v>-58.831666887805881</v>
      </c>
    </row>
    <row r="14" spans="1:16" x14ac:dyDescent="0.25">
      <c r="A14" s="16" t="s">
        <v>361</v>
      </c>
      <c r="B14" s="144">
        <v>68.7530158</v>
      </c>
      <c r="C14" s="282">
        <f t="shared" si="0"/>
        <v>0.78635301788773593</v>
      </c>
      <c r="D14" s="144">
        <v>62.91699431</v>
      </c>
      <c r="E14" s="282">
        <f t="shared" si="1"/>
        <v>0.85345995927657725</v>
      </c>
      <c r="F14" s="144">
        <v>138.65472593999999</v>
      </c>
      <c r="G14" s="282">
        <f t="shared" si="2"/>
        <v>1.785609595400385</v>
      </c>
      <c r="H14" s="282" t="s">
        <v>314</v>
      </c>
      <c r="I14" s="283">
        <f t="shared" si="4"/>
        <v>101.67075484127346</v>
      </c>
    </row>
    <row r="15" spans="1:16" x14ac:dyDescent="0.25">
      <c r="A15" s="16" t="s">
        <v>357</v>
      </c>
      <c r="B15" s="144">
        <v>390.83017737</v>
      </c>
      <c r="C15" s="282">
        <f t="shared" si="0"/>
        <v>4.4700655801123226</v>
      </c>
      <c r="D15" s="144">
        <v>587.59474442999999</v>
      </c>
      <c r="E15" s="282">
        <f t="shared" si="1"/>
        <v>7.9706380152468963</v>
      </c>
      <c r="F15" s="144">
        <v>122.64161333</v>
      </c>
      <c r="G15" s="282">
        <f t="shared" si="2"/>
        <v>1.5793911103484153</v>
      </c>
      <c r="H15" s="282">
        <f t="shared" si="3"/>
        <v>-79.128197708955128</v>
      </c>
      <c r="I15" s="283">
        <f t="shared" si="4"/>
        <v>-68.620229339687128</v>
      </c>
    </row>
    <row r="16" spans="1:16" x14ac:dyDescent="0.25">
      <c r="A16" s="16" t="s">
        <v>359</v>
      </c>
      <c r="B16" s="144">
        <v>191.73536133000002</v>
      </c>
      <c r="C16" s="282">
        <f t="shared" si="0"/>
        <v>2.1929464222519393</v>
      </c>
      <c r="D16" s="144">
        <v>102.04128448</v>
      </c>
      <c r="E16" s="282">
        <f t="shared" si="1"/>
        <v>1.3841753162545574</v>
      </c>
      <c r="F16" s="144">
        <v>100.79214711</v>
      </c>
      <c r="G16" s="282">
        <f t="shared" si="2"/>
        <v>1.2980114727463665</v>
      </c>
      <c r="H16" s="282" t="s">
        <v>314</v>
      </c>
      <c r="I16" s="283">
        <f t="shared" si="4"/>
        <v>-47.431633679441951</v>
      </c>
    </row>
    <row r="17" spans="1:9" x14ac:dyDescent="0.25">
      <c r="A17" s="16" t="s">
        <v>383</v>
      </c>
      <c r="B17" s="144">
        <v>150.63603115000001</v>
      </c>
      <c r="C17" s="282">
        <f t="shared" si="0"/>
        <v>1.7228785722216062</v>
      </c>
      <c r="D17" s="144">
        <v>81.900673439999991</v>
      </c>
      <c r="E17" s="282">
        <f t="shared" si="1"/>
        <v>1.1109708304631605</v>
      </c>
      <c r="F17" s="144">
        <v>96.724707769999995</v>
      </c>
      <c r="G17" s="282">
        <f t="shared" si="2"/>
        <v>1.2456305772163008</v>
      </c>
      <c r="H17" s="282" t="s">
        <v>314</v>
      </c>
      <c r="I17" s="283" t="s">
        <v>314</v>
      </c>
    </row>
    <row r="18" spans="1:9" x14ac:dyDescent="0.25">
      <c r="A18" s="16" t="s">
        <v>353</v>
      </c>
      <c r="B18" s="144">
        <v>137.04227834</v>
      </c>
      <c r="C18" s="282">
        <f t="shared" si="0"/>
        <v>1.567401922620391</v>
      </c>
      <c r="D18" s="144">
        <v>0</v>
      </c>
      <c r="E18" s="282">
        <f t="shared" si="1"/>
        <v>0</v>
      </c>
      <c r="F18" s="144">
        <v>81.591038870000006</v>
      </c>
      <c r="G18" s="282">
        <f t="shared" si="2"/>
        <v>1.0507376572797242</v>
      </c>
      <c r="H18" s="282" t="s">
        <v>314</v>
      </c>
      <c r="I18" s="283">
        <f t="shared" si="4"/>
        <v>-40.462870394219685</v>
      </c>
    </row>
    <row r="19" spans="1:9" x14ac:dyDescent="0.25">
      <c r="A19" s="16" t="s">
        <v>363</v>
      </c>
      <c r="B19" s="144">
        <v>82.586896890000006</v>
      </c>
      <c r="C19" s="282">
        <f t="shared" si="0"/>
        <v>0.94457610116114776</v>
      </c>
      <c r="D19" s="144">
        <v>99.682145719999994</v>
      </c>
      <c r="E19" s="282">
        <f t="shared" si="1"/>
        <v>1.3521739390095324</v>
      </c>
      <c r="F19" s="144">
        <v>75.457105780000006</v>
      </c>
      <c r="G19" s="282">
        <f t="shared" si="2"/>
        <v>0.97174424606496679</v>
      </c>
      <c r="H19" s="282">
        <f t="shared" si="3"/>
        <v>-24.302285795538946</v>
      </c>
      <c r="I19" s="283">
        <f t="shared" si="4"/>
        <v>-8.6330778591867769</v>
      </c>
    </row>
    <row r="20" spans="1:9" x14ac:dyDescent="0.25">
      <c r="A20" s="16" t="s">
        <v>365</v>
      </c>
      <c r="B20" s="144">
        <v>42.498535590000003</v>
      </c>
      <c r="C20" s="282">
        <f t="shared" si="0"/>
        <v>0.48607106652921339</v>
      </c>
      <c r="D20" s="144">
        <v>41.119229579999995</v>
      </c>
      <c r="E20" s="282">
        <f t="shared" si="1"/>
        <v>0.5577764225341143</v>
      </c>
      <c r="F20" s="144">
        <v>65.065231769999997</v>
      </c>
      <c r="G20" s="282">
        <f t="shared" si="2"/>
        <v>0.83791664069017735</v>
      </c>
      <c r="H20" s="282">
        <f t="shared" si="3"/>
        <v>58.235532218354379</v>
      </c>
      <c r="I20" s="283">
        <f t="shared" si="4"/>
        <v>53.09993830778015</v>
      </c>
    </row>
    <row r="21" spans="1:9" x14ac:dyDescent="0.25">
      <c r="A21" s="16" t="s">
        <v>360</v>
      </c>
      <c r="B21" s="144">
        <v>120.18592701999999</v>
      </c>
      <c r="C21" s="282">
        <f t="shared" si="0"/>
        <v>1.3746097581338708</v>
      </c>
      <c r="D21" s="144">
        <v>79.496039010000004</v>
      </c>
      <c r="E21" s="282">
        <f t="shared" si="1"/>
        <v>1.0783523110121025</v>
      </c>
      <c r="F21" s="144">
        <v>59.780389630000002</v>
      </c>
      <c r="G21" s="282">
        <f t="shared" si="2"/>
        <v>0.7698579086752021</v>
      </c>
      <c r="H21" s="282">
        <f t="shared" si="3"/>
        <v>-24.800794637730217</v>
      </c>
      <c r="I21" s="283">
        <f t="shared" si="4"/>
        <v>-50.260075274826455</v>
      </c>
    </row>
    <row r="22" spans="1:9" x14ac:dyDescent="0.25">
      <c r="A22" s="16" t="s">
        <v>369</v>
      </c>
      <c r="B22" s="144">
        <v>12.046179220000001</v>
      </c>
      <c r="C22" s="282">
        <f t="shared" si="0"/>
        <v>0.1377764927609697</v>
      </c>
      <c r="D22" s="144">
        <v>29.826656159999999</v>
      </c>
      <c r="E22" s="282">
        <f t="shared" si="1"/>
        <v>0.40459429174645317</v>
      </c>
      <c r="F22" s="144">
        <v>44.681599770000005</v>
      </c>
      <c r="G22" s="282">
        <f t="shared" si="2"/>
        <v>0.57541416454623051</v>
      </c>
      <c r="H22" s="282" t="s">
        <v>314</v>
      </c>
      <c r="I22" s="283" t="s">
        <v>314</v>
      </c>
    </row>
    <row r="23" spans="1:9" x14ac:dyDescent="0.25">
      <c r="A23" s="16" t="s">
        <v>362</v>
      </c>
      <c r="B23" s="144">
        <v>100.52355693000001</v>
      </c>
      <c r="C23" s="282">
        <f t="shared" si="0"/>
        <v>1.1497241457838008</v>
      </c>
      <c r="D23" s="144">
        <v>96.882685309999999</v>
      </c>
      <c r="E23" s="282">
        <f t="shared" si="1"/>
        <v>1.3141996620480016</v>
      </c>
      <c r="F23" s="144">
        <v>43.793451420000004</v>
      </c>
      <c r="G23" s="282">
        <f t="shared" si="2"/>
        <v>0.56397650019582624</v>
      </c>
      <c r="H23" s="282">
        <f t="shared" si="3"/>
        <v>-54.797442618490521</v>
      </c>
      <c r="I23" s="283">
        <f t="shared" si="4"/>
        <v>-56.43463805156064</v>
      </c>
    </row>
    <row r="24" spans="1:9" x14ac:dyDescent="0.25">
      <c r="A24" s="16" t="s">
        <v>366</v>
      </c>
      <c r="B24" s="144">
        <v>19.731965020000001</v>
      </c>
      <c r="C24" s="282">
        <f t="shared" si="0"/>
        <v>0.22568159464405985</v>
      </c>
      <c r="D24" s="144">
        <v>45.686596899999998</v>
      </c>
      <c r="E24" s="282">
        <f t="shared" si="1"/>
        <v>0.61973210191260009</v>
      </c>
      <c r="F24" s="144">
        <v>33.805838819999998</v>
      </c>
      <c r="G24" s="282">
        <f t="shared" si="2"/>
        <v>0.43535501417868827</v>
      </c>
      <c r="H24" s="282">
        <f t="shared" si="3"/>
        <v>-26.00490928664464</v>
      </c>
      <c r="I24" s="283">
        <f t="shared" si="4"/>
        <v>71.32525212635916</v>
      </c>
    </row>
    <row r="25" spans="1:9" x14ac:dyDescent="0.25">
      <c r="A25" s="16" t="s">
        <v>372</v>
      </c>
      <c r="B25" s="144">
        <v>15.240245289999999</v>
      </c>
      <c r="C25" s="282">
        <f t="shared" si="0"/>
        <v>0.17430817743329965</v>
      </c>
      <c r="D25" s="144">
        <v>10.893266859999999</v>
      </c>
      <c r="E25" s="282">
        <f t="shared" si="1"/>
        <v>0.147765594855297</v>
      </c>
      <c r="F25" s="144">
        <v>33.407850429999996</v>
      </c>
      <c r="G25" s="282">
        <f t="shared" si="2"/>
        <v>0.43022967940755708</v>
      </c>
      <c r="H25" s="282" t="s">
        <v>314</v>
      </c>
      <c r="I25" s="283">
        <f t="shared" si="4"/>
        <v>119.20808880891704</v>
      </c>
    </row>
    <row r="26" spans="1:9" x14ac:dyDescent="0.25">
      <c r="A26" s="16" t="s">
        <v>358</v>
      </c>
      <c r="B26" s="144">
        <v>57.566214009999996</v>
      </c>
      <c r="C26" s="282">
        <f t="shared" si="0"/>
        <v>0.65840553448325634</v>
      </c>
      <c r="D26" s="144">
        <v>28.623260579999997</v>
      </c>
      <c r="E26" s="282">
        <f t="shared" si="1"/>
        <v>0.38827040415512909</v>
      </c>
      <c r="F26" s="144">
        <v>26.968277570000001</v>
      </c>
      <c r="G26" s="282">
        <f t="shared" si="2"/>
        <v>0.34730020829763136</v>
      </c>
      <c r="H26" s="282">
        <f t="shared" si="3"/>
        <v>-5.7819513796285911</v>
      </c>
      <c r="I26" s="283">
        <f t="shared" si="4"/>
        <v>-53.15259474017995</v>
      </c>
    </row>
    <row r="27" spans="1:9" x14ac:dyDescent="0.25">
      <c r="A27" s="16" t="s">
        <v>355</v>
      </c>
      <c r="B27" s="144">
        <v>243.25495506999999</v>
      </c>
      <c r="C27" s="282">
        <f t="shared" si="0"/>
        <v>2.7821945817166629</v>
      </c>
      <c r="D27" s="144">
        <v>261.81579822999998</v>
      </c>
      <c r="E27" s="282">
        <f t="shared" si="1"/>
        <v>3.5514935661798677</v>
      </c>
      <c r="F27" s="144">
        <v>22.763436039999998</v>
      </c>
      <c r="G27" s="282">
        <f t="shared" si="2"/>
        <v>0.29314983345678342</v>
      </c>
      <c r="H27" s="282">
        <f t="shared" si="3"/>
        <v>-91.305552913960227</v>
      </c>
      <c r="I27" s="283">
        <f t="shared" si="4"/>
        <v>-90.642149084507025</v>
      </c>
    </row>
    <row r="28" spans="1:9" x14ac:dyDescent="0.25">
      <c r="A28" s="16" t="s">
        <v>367</v>
      </c>
      <c r="B28" s="144">
        <v>13.790112220000001</v>
      </c>
      <c r="C28" s="282">
        <f t="shared" si="0"/>
        <v>0.15772248293445112</v>
      </c>
      <c r="D28" s="144">
        <v>21.875614129999999</v>
      </c>
      <c r="E28" s="282">
        <f t="shared" si="1"/>
        <v>0.29673955263264257</v>
      </c>
      <c r="F28" s="144">
        <v>18.526288219999998</v>
      </c>
      <c r="G28" s="282">
        <f t="shared" si="2"/>
        <v>0.23858341494324634</v>
      </c>
      <c r="H28" s="282">
        <f t="shared" si="3"/>
        <v>-15.310774317447706</v>
      </c>
      <c r="I28" s="283" t="s">
        <v>314</v>
      </c>
    </row>
    <row r="29" spans="1:9" x14ac:dyDescent="0.25">
      <c r="A29" s="16" t="s">
        <v>410</v>
      </c>
      <c r="B29" s="144">
        <v>9.2378649999999993E-2</v>
      </c>
      <c r="C29" s="282">
        <f t="shared" si="0"/>
        <v>1.0565679100856969E-3</v>
      </c>
      <c r="D29" s="144">
        <v>60.590215020000002</v>
      </c>
      <c r="E29" s="282">
        <f t="shared" si="1"/>
        <v>0.82189753357797146</v>
      </c>
      <c r="F29" s="144">
        <v>11.518217199999999</v>
      </c>
      <c r="G29" s="282">
        <f t="shared" si="2"/>
        <v>0.14833276698499065</v>
      </c>
      <c r="H29" s="282">
        <f t="shared" si="3"/>
        <v>-80.98997140677254</v>
      </c>
      <c r="I29" s="283" t="s">
        <v>314</v>
      </c>
    </row>
    <row r="30" spans="1:9" x14ac:dyDescent="0.25">
      <c r="A30" s="16" t="s">
        <v>371</v>
      </c>
      <c r="B30" s="144">
        <v>15.893720980000001</v>
      </c>
      <c r="C30" s="282">
        <f t="shared" si="0"/>
        <v>0.18178221438962139</v>
      </c>
      <c r="D30" s="144">
        <v>13.7650883</v>
      </c>
      <c r="E30" s="282">
        <f t="shared" si="1"/>
        <v>0.18672143875902342</v>
      </c>
      <c r="F30" s="144">
        <v>8.6422122699999999</v>
      </c>
      <c r="G30" s="282">
        <f t="shared" si="2"/>
        <v>0.11129528438487313</v>
      </c>
      <c r="H30" s="282">
        <f t="shared" si="3"/>
        <v>-37.216441466634109</v>
      </c>
      <c r="I30" s="283">
        <f t="shared" si="4"/>
        <v>-45.624990643317567</v>
      </c>
    </row>
    <row r="31" spans="1:9" x14ac:dyDescent="0.25">
      <c r="A31" s="16" t="s">
        <v>297</v>
      </c>
      <c r="B31" s="144">
        <v>34.186700680000001</v>
      </c>
      <c r="C31" s="282">
        <f t="shared" si="0"/>
        <v>0.39100561536884199</v>
      </c>
      <c r="D31" s="144">
        <v>1.0463778800000001</v>
      </c>
      <c r="E31" s="282">
        <f t="shared" si="1"/>
        <v>1.4193965122564217E-2</v>
      </c>
      <c r="F31" s="144">
        <v>7.8222992800000002</v>
      </c>
      <c r="G31" s="282">
        <f t="shared" si="2"/>
        <v>0.1007363619073879</v>
      </c>
      <c r="H31" s="282">
        <f t="shared" si="3"/>
        <v>647.55969420913209</v>
      </c>
      <c r="I31" s="283">
        <f t="shared" si="4"/>
        <v>-77.118882125480383</v>
      </c>
    </row>
    <row r="32" spans="1:9" x14ac:dyDescent="0.25">
      <c r="A32" s="16" t="s">
        <v>384</v>
      </c>
      <c r="B32" s="144">
        <v>2.1719446800000002</v>
      </c>
      <c r="C32" s="282">
        <f t="shared" si="0"/>
        <v>2.4841313998086659E-2</v>
      </c>
      <c r="D32" s="144">
        <v>5.2532595400000002</v>
      </c>
      <c r="E32" s="282">
        <f t="shared" si="1"/>
        <v>7.1259708481736767E-2</v>
      </c>
      <c r="F32" s="144">
        <v>6.8928765800000003</v>
      </c>
      <c r="G32" s="282">
        <f t="shared" si="2"/>
        <v>8.8767162299860022E-2</v>
      </c>
      <c r="H32" s="282">
        <f t="shared" si="3"/>
        <v>31.211422689388012</v>
      </c>
      <c r="I32" s="283" t="s">
        <v>314</v>
      </c>
    </row>
    <row r="33" spans="1:9" x14ac:dyDescent="0.25">
      <c r="A33" s="16" t="s">
        <v>385</v>
      </c>
      <c r="B33" s="144">
        <v>6.0085144900000005</v>
      </c>
      <c r="C33" s="282">
        <f t="shared" si="0"/>
        <v>6.8721545480681184E-2</v>
      </c>
      <c r="D33" s="144">
        <v>3.5595279</v>
      </c>
      <c r="E33" s="282">
        <f t="shared" si="1"/>
        <v>4.8284482911082033E-2</v>
      </c>
      <c r="F33" s="144">
        <v>6.2066265700000001</v>
      </c>
      <c r="G33" s="282">
        <f t="shared" si="2"/>
        <v>7.9929565208291239E-2</v>
      </c>
      <c r="H33" s="282">
        <f t="shared" si="3"/>
        <v>74.366566139290555</v>
      </c>
      <c r="I33" s="283">
        <f t="shared" si="4"/>
        <v>3.29718901951086</v>
      </c>
    </row>
    <row r="34" spans="1:9" x14ac:dyDescent="0.25">
      <c r="A34" s="16" t="s">
        <v>300</v>
      </c>
      <c r="B34" s="144">
        <v>1.7588459999999999</v>
      </c>
      <c r="C34" s="282">
        <f t="shared" si="0"/>
        <v>2.0116555528605234E-2</v>
      </c>
      <c r="D34" s="144">
        <v>10.60526014</v>
      </c>
      <c r="E34" s="282">
        <f t="shared" si="1"/>
        <v>0.14385882521033461</v>
      </c>
      <c r="F34" s="144">
        <v>6.06009844</v>
      </c>
      <c r="G34" s="282">
        <f t="shared" si="2"/>
        <v>7.8042561118453757E-2</v>
      </c>
      <c r="H34" s="282">
        <f t="shared" si="3"/>
        <v>-42.857616314916726</v>
      </c>
      <c r="I34" s="283">
        <f t="shared" si="4"/>
        <v>244.54968996717164</v>
      </c>
    </row>
    <row r="35" spans="1:9" x14ac:dyDescent="0.25">
      <c r="A35" s="16" t="s">
        <v>378</v>
      </c>
      <c r="B35" s="144">
        <v>5.3571000000000001E-2</v>
      </c>
      <c r="C35" s="282">
        <f t="shared" si="0"/>
        <v>6.1271083211543876E-4</v>
      </c>
      <c r="D35" s="144">
        <v>1.6257900000000001</v>
      </c>
      <c r="E35" s="282">
        <f t="shared" si="1"/>
        <v>2.2053607016820423E-2</v>
      </c>
      <c r="F35" s="144">
        <v>5.2839027999999999</v>
      </c>
      <c r="G35" s="282">
        <f t="shared" si="2"/>
        <v>6.8046635099374544E-2</v>
      </c>
      <c r="H35" s="282" t="s">
        <v>314</v>
      </c>
      <c r="I35" s="283" t="s">
        <v>314</v>
      </c>
    </row>
    <row r="36" spans="1:9" x14ac:dyDescent="0.25">
      <c r="A36" s="16" t="s">
        <v>373</v>
      </c>
      <c r="B36" s="144">
        <v>8.4548072400000009</v>
      </c>
      <c r="C36" s="282">
        <f t="shared" si="0"/>
        <v>9.6700677220810452E-2</v>
      </c>
      <c r="D36" s="144">
        <v>23.456874579999997</v>
      </c>
      <c r="E36" s="282">
        <f t="shared" si="1"/>
        <v>0.31818912272197797</v>
      </c>
      <c r="F36" s="144">
        <v>4.0642889499999999</v>
      </c>
      <c r="G36" s="282">
        <f t="shared" si="2"/>
        <v>5.2340324488760498E-2</v>
      </c>
      <c r="H36" s="282" t="s">
        <v>314</v>
      </c>
      <c r="I36" s="283">
        <f t="shared" si="4"/>
        <v>-51.929253563916866</v>
      </c>
    </row>
    <row r="37" spans="1:9" x14ac:dyDescent="0.25">
      <c r="A37" s="16" t="s">
        <v>380</v>
      </c>
      <c r="B37" s="144">
        <v>2.9719120299999999</v>
      </c>
      <c r="C37" s="282">
        <f t="shared" si="0"/>
        <v>3.3990828860300956E-2</v>
      </c>
      <c r="D37" s="144">
        <v>3.3999062200000001</v>
      </c>
      <c r="E37" s="282">
        <f t="shared" si="1"/>
        <v>4.6119237828946787E-2</v>
      </c>
      <c r="F37" s="144">
        <v>3.9467879100000003</v>
      </c>
      <c r="G37" s="282">
        <f t="shared" si="2"/>
        <v>5.0827134202088876E-2</v>
      </c>
      <c r="H37" s="282">
        <f t="shared" si="3"/>
        <v>16.085199255878301</v>
      </c>
      <c r="I37" s="283">
        <f t="shared" si="4"/>
        <v>32.80298575997891</v>
      </c>
    </row>
    <row r="38" spans="1:9" x14ac:dyDescent="0.25">
      <c r="A38" s="16" t="s">
        <v>382</v>
      </c>
      <c r="B38" s="144">
        <v>1.93596802</v>
      </c>
      <c r="C38" s="282">
        <f t="shared" si="0"/>
        <v>2.2142363899928661E-2</v>
      </c>
      <c r="D38" s="144">
        <v>2.77256905</v>
      </c>
      <c r="E38" s="282">
        <f t="shared" si="1"/>
        <v>3.7609499539115833E-2</v>
      </c>
      <c r="F38" s="144">
        <v>3.5069672500000002</v>
      </c>
      <c r="G38" s="282">
        <f t="shared" si="2"/>
        <v>4.516307922360098E-2</v>
      </c>
      <c r="H38" s="282" t="s">
        <v>314</v>
      </c>
      <c r="I38" s="283">
        <f t="shared" si="4"/>
        <v>81.147994893014825</v>
      </c>
    </row>
    <row r="39" spans="1:9" x14ac:dyDescent="0.25">
      <c r="A39" s="16" t="s">
        <v>538</v>
      </c>
      <c r="B39" s="144">
        <v>0</v>
      </c>
      <c r="C39" s="282">
        <f t="shared" si="0"/>
        <v>0</v>
      </c>
      <c r="D39" s="144">
        <v>0</v>
      </c>
      <c r="E39" s="282">
        <f t="shared" si="1"/>
        <v>0</v>
      </c>
      <c r="F39" s="144">
        <v>3.3095178999999999</v>
      </c>
      <c r="G39" s="282">
        <f t="shared" si="2"/>
        <v>4.2620306508315851E-2</v>
      </c>
      <c r="H39" s="282" t="s">
        <v>314</v>
      </c>
      <c r="I39" s="283" t="s">
        <v>314</v>
      </c>
    </row>
    <row r="40" spans="1:9" x14ac:dyDescent="0.25">
      <c r="A40" s="16" t="s">
        <v>386</v>
      </c>
      <c r="B40" s="144">
        <v>2.6361660099999997</v>
      </c>
      <c r="C40" s="282">
        <f t="shared" si="0"/>
        <v>3.015078063843378E-2</v>
      </c>
      <c r="D40" s="144">
        <v>1.8814563799999999</v>
      </c>
      <c r="E40" s="282">
        <f t="shared" si="1"/>
        <v>2.5521684611056503E-2</v>
      </c>
      <c r="F40" s="144">
        <v>3.0945714999999998</v>
      </c>
      <c r="G40" s="282">
        <f t="shared" si="2"/>
        <v>3.9852205012064969E-2</v>
      </c>
      <c r="H40" s="282" t="s">
        <v>314</v>
      </c>
      <c r="I40" s="283">
        <f t="shared" si="4"/>
        <v>17.389097965040534</v>
      </c>
    </row>
    <row r="41" spans="1:9" x14ac:dyDescent="0.25">
      <c r="A41" s="16" t="s">
        <v>398</v>
      </c>
      <c r="B41" s="144">
        <v>0.46429834999999997</v>
      </c>
      <c r="C41" s="282">
        <f t="shared" si="0"/>
        <v>5.3103475458424372E-3</v>
      </c>
      <c r="D41" s="144">
        <v>0.19132939999999998</v>
      </c>
      <c r="E41" s="282">
        <f t="shared" si="1"/>
        <v>2.5953557337442357E-3</v>
      </c>
      <c r="F41" s="144">
        <v>2.9902323599999998</v>
      </c>
      <c r="G41" s="282">
        <f t="shared" si="2"/>
        <v>3.850851500585166E-2</v>
      </c>
      <c r="H41" s="282">
        <f t="shared" si="3"/>
        <v>1462.8713412575382</v>
      </c>
      <c r="I41" s="283" t="s">
        <v>314</v>
      </c>
    </row>
    <row r="42" spans="1:9" x14ac:dyDescent="0.25">
      <c r="A42" s="16" t="s">
        <v>400</v>
      </c>
      <c r="B42" s="144">
        <v>13.936299060000001</v>
      </c>
      <c r="C42" s="282">
        <f t="shared" si="0"/>
        <v>0.15939447450415725</v>
      </c>
      <c r="D42" s="144">
        <v>0.20440170000000002</v>
      </c>
      <c r="E42" s="282">
        <f t="shared" si="1"/>
        <v>2.7726795990687747E-3</v>
      </c>
      <c r="F42" s="144">
        <v>2.9733099700000003</v>
      </c>
      <c r="G42" s="282">
        <f t="shared" si="2"/>
        <v>3.8290586754533465E-2</v>
      </c>
      <c r="H42" s="282">
        <f t="shared" si="3"/>
        <v>1354.6405289192799</v>
      </c>
      <c r="I42" s="283">
        <f t="shared" si="4"/>
        <v>-78.664995941899662</v>
      </c>
    </row>
    <row r="43" spans="1:9" x14ac:dyDescent="0.25">
      <c r="A43" s="16" t="s">
        <v>312</v>
      </c>
      <c r="B43" s="144">
        <v>1.77354049</v>
      </c>
      <c r="C43" s="282">
        <f t="shared" si="0"/>
        <v>2.0284621706115676E-2</v>
      </c>
      <c r="D43" s="144">
        <v>1.42968553</v>
      </c>
      <c r="E43" s="282">
        <f t="shared" si="1"/>
        <v>1.9393478146780718E-2</v>
      </c>
      <c r="F43" s="144">
        <v>2.88999944</v>
      </c>
      <c r="G43" s="282">
        <f t="shared" si="2"/>
        <v>3.72177053164333E-2</v>
      </c>
      <c r="H43" s="282" t="s">
        <v>314</v>
      </c>
      <c r="I43" s="283">
        <f t="shared" si="4"/>
        <v>62.950857693697195</v>
      </c>
    </row>
    <row r="44" spans="1:9" x14ac:dyDescent="0.25">
      <c r="A44" s="16" t="s">
        <v>392</v>
      </c>
      <c r="B44" s="144">
        <v>3.3296100000000002</v>
      </c>
      <c r="C44" s="282">
        <f t="shared" si="0"/>
        <v>3.8081949445033438E-2</v>
      </c>
      <c r="D44" s="144">
        <v>1.6592229999999999</v>
      </c>
      <c r="E44" s="282">
        <f t="shared" si="1"/>
        <v>2.2507120842956242E-2</v>
      </c>
      <c r="F44" s="144">
        <v>2.4708511899999999</v>
      </c>
      <c r="G44" s="282">
        <f t="shared" si="2"/>
        <v>3.1819871726403708E-2</v>
      </c>
      <c r="H44" s="282" t="s">
        <v>314</v>
      </c>
      <c r="I44" s="283" t="s">
        <v>314</v>
      </c>
    </row>
    <row r="45" spans="1:9" x14ac:dyDescent="0.25">
      <c r="A45" s="16" t="s">
        <v>377</v>
      </c>
      <c r="B45" s="144">
        <v>11.803477640000001</v>
      </c>
      <c r="C45" s="282">
        <f t="shared" si="0"/>
        <v>0.13500062732934565</v>
      </c>
      <c r="D45" s="144">
        <v>1.7002418100000001</v>
      </c>
      <c r="E45" s="282">
        <f t="shared" si="1"/>
        <v>2.306353508836163E-2</v>
      </c>
      <c r="F45" s="144">
        <v>2.3283282999999999</v>
      </c>
      <c r="G45" s="282">
        <f t="shared" si="2"/>
        <v>2.9984447522699905E-2</v>
      </c>
      <c r="H45" s="282">
        <f t="shared" si="3"/>
        <v>36.941009584983675</v>
      </c>
      <c r="I45" s="283">
        <f t="shared" si="4"/>
        <v>-80.274217726225984</v>
      </c>
    </row>
    <row r="46" spans="1:9" x14ac:dyDescent="0.25">
      <c r="A46" s="16" t="s">
        <v>404</v>
      </c>
      <c r="B46" s="144">
        <v>1.7042000000000002E-2</v>
      </c>
      <c r="C46" s="282">
        <f t="shared" si="0"/>
        <v>1.9491549534097382E-4</v>
      </c>
      <c r="D46" s="144">
        <v>0.79874168999999995</v>
      </c>
      <c r="E46" s="282">
        <f t="shared" si="1"/>
        <v>1.0834815898247006E-2</v>
      </c>
      <c r="F46" s="144">
        <v>2.2966435000000001</v>
      </c>
      <c r="G46" s="282">
        <f t="shared" si="2"/>
        <v>2.9576407461138463E-2</v>
      </c>
      <c r="H46" s="282" t="s">
        <v>314</v>
      </c>
      <c r="I46" s="283" t="s">
        <v>314</v>
      </c>
    </row>
    <row r="47" spans="1:9" x14ac:dyDescent="0.25">
      <c r="A47" s="16" t="s">
        <v>394</v>
      </c>
      <c r="B47" s="144">
        <v>0.11485674</v>
      </c>
      <c r="C47" s="282">
        <f t="shared" si="0"/>
        <v>1.3136579257334491E-3</v>
      </c>
      <c r="D47" s="144">
        <v>6.5074679900000003</v>
      </c>
      <c r="E47" s="282">
        <f t="shared" si="1"/>
        <v>8.8272865330699724E-2</v>
      </c>
      <c r="F47" s="144">
        <v>2.1555355</v>
      </c>
      <c r="G47" s="282">
        <f t="shared" si="2"/>
        <v>2.775920435407099E-2</v>
      </c>
      <c r="H47" s="282" t="s">
        <v>314</v>
      </c>
      <c r="I47" s="283">
        <f t="shared" si="4"/>
        <v>1776.7165949512409</v>
      </c>
    </row>
    <row r="48" spans="1:9" x14ac:dyDescent="0.25">
      <c r="A48" s="16" t="s">
        <v>376</v>
      </c>
      <c r="B48" s="144">
        <v>27.00984644</v>
      </c>
      <c r="C48" s="282">
        <f t="shared" si="0"/>
        <v>0.30892134713861269</v>
      </c>
      <c r="D48" s="144">
        <v>4.6910344899999998</v>
      </c>
      <c r="E48" s="282">
        <f t="shared" si="1"/>
        <v>6.3633206714772891E-2</v>
      </c>
      <c r="F48" s="144">
        <v>2.1404914800000001</v>
      </c>
      <c r="G48" s="282">
        <f t="shared" si="2"/>
        <v>2.7565465941742948E-2</v>
      </c>
      <c r="H48" s="282" t="s">
        <v>314</v>
      </c>
      <c r="I48" s="283">
        <f t="shared" si="4"/>
        <v>-92.075143837804063</v>
      </c>
    </row>
    <row r="49" spans="1:9" x14ac:dyDescent="0.25">
      <c r="A49" s="16" t="s">
        <v>403</v>
      </c>
      <c r="B49" s="144">
        <v>0.62413246</v>
      </c>
      <c r="C49" s="282">
        <f t="shared" si="0"/>
        <v>7.1384278605375251E-3</v>
      </c>
      <c r="D49" s="144">
        <v>1.3078130100000001</v>
      </c>
      <c r="E49" s="282">
        <f t="shared" si="1"/>
        <v>1.7740294979071737E-2</v>
      </c>
      <c r="F49" s="144">
        <v>1.6379969699999999</v>
      </c>
      <c r="G49" s="282">
        <f t="shared" si="2"/>
        <v>2.1094290779056564E-2</v>
      </c>
      <c r="H49" s="282">
        <f t="shared" si="3"/>
        <v>25.247031301516088</v>
      </c>
      <c r="I49" s="283">
        <f t="shared" si="4"/>
        <v>162.44380399635037</v>
      </c>
    </row>
    <row r="50" spans="1:9" x14ac:dyDescent="0.25">
      <c r="A50" s="16" t="s">
        <v>390</v>
      </c>
      <c r="B50" s="144">
        <v>2.4146217299999999</v>
      </c>
      <c r="C50" s="282">
        <f t="shared" si="0"/>
        <v>2.761689887126095E-2</v>
      </c>
      <c r="D50" s="144">
        <v>0.42817634000000004</v>
      </c>
      <c r="E50" s="282">
        <f t="shared" si="1"/>
        <v>5.8081503369195823E-3</v>
      </c>
      <c r="F50" s="144">
        <v>1.6202502299999999</v>
      </c>
      <c r="G50" s="282">
        <f t="shared" si="2"/>
        <v>2.0865746464996986E-2</v>
      </c>
      <c r="H50" s="282">
        <f t="shared" si="3"/>
        <v>278.40723053497067</v>
      </c>
      <c r="I50" s="283" t="s">
        <v>314</v>
      </c>
    </row>
    <row r="51" spans="1:9" x14ac:dyDescent="0.25">
      <c r="A51" s="16" t="s">
        <v>504</v>
      </c>
      <c r="B51" s="144">
        <v>0</v>
      </c>
      <c r="C51" s="282">
        <f t="shared" si="0"/>
        <v>0</v>
      </c>
      <c r="D51" s="144">
        <v>2.1623411099999998</v>
      </c>
      <c r="E51" s="282">
        <f t="shared" si="1"/>
        <v>2.9331845488196666E-2</v>
      </c>
      <c r="F51" s="144">
        <v>1.58034305</v>
      </c>
      <c r="G51" s="282">
        <f t="shared" si="2"/>
        <v>2.0351817761519501E-2</v>
      </c>
      <c r="H51" s="282" t="s">
        <v>314</v>
      </c>
      <c r="I51" s="283" t="s">
        <v>314</v>
      </c>
    </row>
    <row r="52" spans="1:9" x14ac:dyDescent="0.25">
      <c r="A52" s="16" t="s">
        <v>298</v>
      </c>
      <c r="B52" s="144">
        <v>8.3793274600000007</v>
      </c>
      <c r="C52" s="282">
        <f t="shared" si="0"/>
        <v>9.5837387776676677E-2</v>
      </c>
      <c r="D52" s="144">
        <v>1.65609457</v>
      </c>
      <c r="E52" s="282">
        <f t="shared" si="1"/>
        <v>2.2464684140922384E-2</v>
      </c>
      <c r="F52" s="144">
        <v>1.4597959899999999</v>
      </c>
      <c r="G52" s="282">
        <f t="shared" si="2"/>
        <v>1.8799400520967232E-2</v>
      </c>
      <c r="H52" s="282">
        <f t="shared" si="3"/>
        <v>-11.853102084623114</v>
      </c>
      <c r="I52" s="283">
        <f t="shared" si="4"/>
        <v>-82.578601958587257</v>
      </c>
    </row>
    <row r="53" spans="1:9" x14ac:dyDescent="0.25">
      <c r="A53" s="16" t="s">
        <v>507</v>
      </c>
      <c r="B53" s="144">
        <v>0.21939790000000001</v>
      </c>
      <c r="C53" s="282">
        <f t="shared" si="0"/>
        <v>2.5093328456325214E-3</v>
      </c>
      <c r="D53" s="144">
        <v>0.69160449999999996</v>
      </c>
      <c r="E53" s="282">
        <f t="shared" si="1"/>
        <v>9.3815153581117972E-3</v>
      </c>
      <c r="F53" s="144">
        <v>1.3150763400000001</v>
      </c>
      <c r="G53" s="282">
        <f t="shared" si="2"/>
        <v>1.693568621962558E-2</v>
      </c>
      <c r="H53" s="282">
        <f t="shared" si="3"/>
        <v>90.148609501528725</v>
      </c>
      <c r="I53" s="283" t="s">
        <v>314</v>
      </c>
    </row>
    <row r="54" spans="1:9" x14ac:dyDescent="0.25">
      <c r="A54" s="16" t="s">
        <v>506</v>
      </c>
      <c r="B54" s="144">
        <v>0.77346330000000008</v>
      </c>
      <c r="C54" s="282">
        <f t="shared" si="0"/>
        <v>8.8463784912313249E-3</v>
      </c>
      <c r="D54" s="144">
        <v>0.14819684</v>
      </c>
      <c r="E54" s="282">
        <f t="shared" si="1"/>
        <v>2.0102687742541247E-3</v>
      </c>
      <c r="F54" s="144">
        <v>1.24690827</v>
      </c>
      <c r="G54" s="282">
        <f t="shared" si="2"/>
        <v>1.6057810914137632E-2</v>
      </c>
      <c r="H54" s="282">
        <f t="shared" si="3"/>
        <v>741.38654373467079</v>
      </c>
      <c r="I54" s="283">
        <f t="shared" si="4"/>
        <v>61.211045178226286</v>
      </c>
    </row>
    <row r="55" spans="1:9" x14ac:dyDescent="0.25">
      <c r="A55" s="16" t="s">
        <v>370</v>
      </c>
      <c r="B55" s="144">
        <v>14.614107240000001</v>
      </c>
      <c r="C55" s="282">
        <f t="shared" si="0"/>
        <v>0.16714681091718764</v>
      </c>
      <c r="D55" s="144">
        <v>9.6681229000000002</v>
      </c>
      <c r="E55" s="282">
        <f t="shared" si="1"/>
        <v>0.13114669362397494</v>
      </c>
      <c r="F55" s="144">
        <v>1.1496013999999999</v>
      </c>
      <c r="G55" s="282">
        <f t="shared" si="2"/>
        <v>1.4804683192796451E-2</v>
      </c>
      <c r="H55" s="282">
        <f t="shared" si="3"/>
        <v>-88.109362987100639</v>
      </c>
      <c r="I55" s="283" t="s">
        <v>314</v>
      </c>
    </row>
    <row r="56" spans="1:9" x14ac:dyDescent="0.25">
      <c r="A56" s="16" t="s">
        <v>449</v>
      </c>
      <c r="B56" s="144">
        <v>0</v>
      </c>
      <c r="C56" s="282">
        <f t="shared" si="0"/>
        <v>0</v>
      </c>
      <c r="D56" s="144">
        <v>0</v>
      </c>
      <c r="E56" s="282">
        <f t="shared" si="1"/>
        <v>0</v>
      </c>
      <c r="F56" s="144">
        <v>0.9328334399999999</v>
      </c>
      <c r="G56" s="282">
        <f t="shared" si="2"/>
        <v>1.2013123462485778E-2</v>
      </c>
      <c r="H56" s="282" t="s">
        <v>314</v>
      </c>
      <c r="I56" s="283" t="s">
        <v>314</v>
      </c>
    </row>
    <row r="57" spans="1:9" x14ac:dyDescent="0.25">
      <c r="A57" s="16" t="s">
        <v>505</v>
      </c>
      <c r="B57" s="144">
        <v>77.801197540000004</v>
      </c>
      <c r="C57" s="282">
        <f t="shared" si="0"/>
        <v>0.88984033309647059</v>
      </c>
      <c r="D57" s="144">
        <v>0.13266247</v>
      </c>
      <c r="E57" s="282">
        <f t="shared" si="1"/>
        <v>1.7995472842499516E-3</v>
      </c>
      <c r="F57" s="144">
        <v>0.84990513000000001</v>
      </c>
      <c r="G57" s="282">
        <f t="shared" si="2"/>
        <v>1.0945164292234235E-2</v>
      </c>
      <c r="H57" s="282">
        <f t="shared" si="3"/>
        <v>540.65227339729165</v>
      </c>
      <c r="I57" s="283">
        <f t="shared" si="4"/>
        <v>-98.907593768639572</v>
      </c>
    </row>
    <row r="58" spans="1:9" x14ac:dyDescent="0.25">
      <c r="A58" s="16" t="s">
        <v>303</v>
      </c>
      <c r="B58" s="144">
        <v>3.9750000000000001E-2</v>
      </c>
      <c r="C58" s="282">
        <f t="shared" si="0"/>
        <v>4.5463507451025159E-4</v>
      </c>
      <c r="D58" s="144">
        <v>0</v>
      </c>
      <c r="E58" s="282">
        <f t="shared" si="1"/>
        <v>0</v>
      </c>
      <c r="F58" s="144">
        <v>0.80870823999999997</v>
      </c>
      <c r="G58" s="282">
        <f t="shared" si="2"/>
        <v>1.0414626572831244E-2</v>
      </c>
      <c r="H58" s="282" t="s">
        <v>314</v>
      </c>
      <c r="I58" s="283">
        <f t="shared" si="4"/>
        <v>1934.4861383647797</v>
      </c>
    </row>
    <row r="59" spans="1:9" x14ac:dyDescent="0.25">
      <c r="A59" s="16" t="s">
        <v>393</v>
      </c>
      <c r="B59" s="144">
        <v>0.29816054999999997</v>
      </c>
      <c r="C59" s="282">
        <f t="shared" si="0"/>
        <v>3.4101696569878641E-3</v>
      </c>
      <c r="D59" s="144">
        <v>0.27869137999999999</v>
      </c>
      <c r="E59" s="282">
        <f t="shared" si="1"/>
        <v>3.7804084005285841E-3</v>
      </c>
      <c r="F59" s="144">
        <v>0.65081730000000004</v>
      </c>
      <c r="G59" s="282">
        <f t="shared" si="2"/>
        <v>8.3812910656608178E-3</v>
      </c>
      <c r="H59" s="282">
        <f t="shared" si="3"/>
        <v>133.5261679065926</v>
      </c>
      <c r="I59" s="283">
        <f t="shared" si="4"/>
        <v>118.27746829686222</v>
      </c>
    </row>
    <row r="60" spans="1:9" x14ac:dyDescent="0.25">
      <c r="A60" s="16" t="s">
        <v>395</v>
      </c>
      <c r="B60" s="144">
        <v>2.1491119999999999E-2</v>
      </c>
      <c r="C60" s="282">
        <f t="shared" si="0"/>
        <v>2.4580168408827065E-4</v>
      </c>
      <c r="D60" s="144">
        <v>0.48535971999999999</v>
      </c>
      <c r="E60" s="282">
        <f t="shared" si="1"/>
        <v>6.5838346444952889E-3</v>
      </c>
      <c r="F60" s="144">
        <v>0.56845999999999997</v>
      </c>
      <c r="G60" s="282">
        <f t="shared" si="2"/>
        <v>7.3206854199873734E-3</v>
      </c>
      <c r="H60" s="282" t="s">
        <v>314</v>
      </c>
      <c r="I60" s="283">
        <f t="shared" si="4"/>
        <v>2545.0924847099641</v>
      </c>
    </row>
    <row r="61" spans="1:9" x14ac:dyDescent="0.25">
      <c r="A61" s="16" t="s">
        <v>424</v>
      </c>
      <c r="B61" s="144">
        <v>0</v>
      </c>
      <c r="C61" s="282">
        <f t="shared" si="0"/>
        <v>0</v>
      </c>
      <c r="D61" s="144">
        <v>0</v>
      </c>
      <c r="E61" s="282">
        <f t="shared" si="1"/>
        <v>0</v>
      </c>
      <c r="F61" s="144">
        <v>0.53255109999999994</v>
      </c>
      <c r="G61" s="282">
        <f t="shared" si="2"/>
        <v>6.8582469710590666E-3</v>
      </c>
      <c r="H61" s="282" t="s">
        <v>314</v>
      </c>
      <c r="I61" s="283" t="s">
        <v>314</v>
      </c>
    </row>
    <row r="62" spans="1:9" x14ac:dyDescent="0.25">
      <c r="A62" s="16" t="s">
        <v>418</v>
      </c>
      <c r="B62" s="144">
        <v>1.7682799999999999E-2</v>
      </c>
      <c r="C62" s="282">
        <f t="shared" si="0"/>
        <v>2.0224455586288998E-4</v>
      </c>
      <c r="D62" s="144">
        <v>0.12963042</v>
      </c>
      <c r="E62" s="282">
        <f t="shared" si="1"/>
        <v>1.7584179630243625E-3</v>
      </c>
      <c r="F62" s="144">
        <v>0.42716971999999998</v>
      </c>
      <c r="G62" s="282">
        <f t="shared" si="2"/>
        <v>5.5011348926293649E-3</v>
      </c>
      <c r="H62" s="282">
        <f t="shared" si="3"/>
        <v>229.52891767225623</v>
      </c>
      <c r="I62" s="283">
        <f t="shared" si="4"/>
        <v>2315.7357432080894</v>
      </c>
    </row>
    <row r="63" spans="1:9" x14ac:dyDescent="0.25">
      <c r="A63" s="16" t="s">
        <v>375</v>
      </c>
      <c r="B63" s="144">
        <v>8.6341878100000002</v>
      </c>
      <c r="C63" s="282">
        <f t="shared" si="0"/>
        <v>9.8752317442386328E-2</v>
      </c>
      <c r="D63" s="144">
        <v>0.24775451000000001</v>
      </c>
      <c r="E63" s="282">
        <f t="shared" si="1"/>
        <v>3.3607542180631605E-3</v>
      </c>
      <c r="F63" s="144">
        <v>0.38041000000000003</v>
      </c>
      <c r="G63" s="282">
        <f t="shared" si="2"/>
        <v>4.8989584854121611E-3</v>
      </c>
      <c r="H63" s="282" t="s">
        <v>314</v>
      </c>
      <c r="I63" s="283">
        <f t="shared" si="4"/>
        <v>-95.594142629612307</v>
      </c>
    </row>
    <row r="64" spans="1:9" x14ac:dyDescent="0.25">
      <c r="A64" s="16" t="s">
        <v>374</v>
      </c>
      <c r="B64" s="144">
        <v>7.0625060999999993</v>
      </c>
      <c r="C64" s="282">
        <f t="shared" si="0"/>
        <v>8.0776427345977522E-2</v>
      </c>
      <c r="D64" s="144">
        <v>6.0534434299999997</v>
      </c>
      <c r="E64" s="282">
        <f t="shared" si="1"/>
        <v>8.2114087615112324E-2</v>
      </c>
      <c r="F64" s="144">
        <v>0.34412635999999996</v>
      </c>
      <c r="G64" s="282">
        <f t="shared" si="2"/>
        <v>4.4316940968323641E-3</v>
      </c>
      <c r="H64" s="282">
        <f t="shared" si="3"/>
        <v>-94.315196565733828</v>
      </c>
      <c r="I64" s="283">
        <f t="shared" si="4"/>
        <v>-95.127418580211923</v>
      </c>
    </row>
    <row r="65" spans="1:9" x14ac:dyDescent="0.25">
      <c r="A65" s="16" t="s">
        <v>446</v>
      </c>
      <c r="B65" s="144">
        <v>0.54827574000000001</v>
      </c>
      <c r="C65" s="282">
        <f t="shared" si="0"/>
        <v>6.270827217787758E-3</v>
      </c>
      <c r="D65" s="144">
        <v>0.29976109000000001</v>
      </c>
      <c r="E65" s="282">
        <f t="shared" si="1"/>
        <v>4.0662159797967374E-3</v>
      </c>
      <c r="F65" s="144">
        <v>0.28693135999999997</v>
      </c>
      <c r="G65" s="282">
        <f t="shared" si="2"/>
        <v>3.6951310975075606E-3</v>
      </c>
      <c r="H65" s="282">
        <f t="shared" si="3"/>
        <v>-4.2799851041374399</v>
      </c>
      <c r="I65" s="283" t="s">
        <v>314</v>
      </c>
    </row>
    <row r="66" spans="1:9" x14ac:dyDescent="0.25">
      <c r="A66" s="16" t="s">
        <v>437</v>
      </c>
      <c r="B66" s="144">
        <v>8.5566000000000003E-2</v>
      </c>
      <c r="C66" s="282">
        <f t="shared" si="0"/>
        <v>9.786491769948225E-4</v>
      </c>
      <c r="D66" s="144">
        <v>0.14212978000000001</v>
      </c>
      <c r="E66" s="282">
        <f t="shared" si="1"/>
        <v>1.9279699798295863E-3</v>
      </c>
      <c r="F66" s="144">
        <v>0.279696</v>
      </c>
      <c r="G66" s="282">
        <f t="shared" si="2"/>
        <v>3.6019533990584887E-3</v>
      </c>
      <c r="H66" s="282" t="s">
        <v>314</v>
      </c>
      <c r="I66" s="283" t="s">
        <v>314</v>
      </c>
    </row>
    <row r="67" spans="1:9" x14ac:dyDescent="0.25">
      <c r="A67" s="16" t="s">
        <v>391</v>
      </c>
      <c r="B67" s="144">
        <v>0.12051000000000001</v>
      </c>
      <c r="C67" s="282">
        <f t="shared" si="0"/>
        <v>1.3783162975907026E-3</v>
      </c>
      <c r="D67" s="144">
        <v>0.1242</v>
      </c>
      <c r="E67" s="282">
        <f t="shared" si="1"/>
        <v>1.6847550984377419E-3</v>
      </c>
      <c r="F67" s="144">
        <v>0.20705999999999999</v>
      </c>
      <c r="G67" s="282">
        <f t="shared" si="2"/>
        <v>2.6665396387830025E-3</v>
      </c>
      <c r="H67" s="282" t="s">
        <v>314</v>
      </c>
      <c r="I67" s="283" t="s">
        <v>314</v>
      </c>
    </row>
    <row r="68" spans="1:9" x14ac:dyDescent="0.25">
      <c r="A68" s="16" t="s">
        <v>304</v>
      </c>
      <c r="B68" s="144">
        <v>3.4000000000000002E-4</v>
      </c>
      <c r="C68" s="282">
        <f t="shared" si="0"/>
        <v>3.8887025241128442E-6</v>
      </c>
      <c r="D68" s="144">
        <v>5.1031699999999999E-2</v>
      </c>
      <c r="E68" s="282">
        <f t="shared" si="1"/>
        <v>6.9223765504786887E-4</v>
      </c>
      <c r="F68" s="144">
        <v>0.20136482999999999</v>
      </c>
      <c r="G68" s="282">
        <f t="shared" si="2"/>
        <v>2.5931966630532246E-3</v>
      </c>
      <c r="H68" s="282" t="s">
        <v>314</v>
      </c>
      <c r="I68" s="283">
        <f t="shared" si="4"/>
        <v>59124.94999999999</v>
      </c>
    </row>
    <row r="69" spans="1:9" x14ac:dyDescent="0.25">
      <c r="A69" s="16" t="s">
        <v>441</v>
      </c>
      <c r="B69" s="144">
        <v>3.9053120000000004E-2</v>
      </c>
      <c r="C69" s="282">
        <f t="shared" ref="C69:C132" si="5">(B69/$B$143)*100</f>
        <v>4.4666460681906412E-4</v>
      </c>
      <c r="D69" s="144">
        <v>1.0675E-2</v>
      </c>
      <c r="E69" s="282">
        <f t="shared" ref="E69:E132" si="6">(D69/$D$143)*100</f>
        <v>1.4480483635928259E-4</v>
      </c>
      <c r="F69" s="144">
        <v>0.19927014000000001</v>
      </c>
      <c r="G69" s="282">
        <f t="shared" ref="G69:G132" si="7">(F69/$F$143)*100</f>
        <v>2.5662210332069854E-3</v>
      </c>
      <c r="H69" s="282">
        <f t="shared" ref="H69:H126" si="8">((F69/D69)-1)*100</f>
        <v>1766.6992037470727</v>
      </c>
      <c r="I69" s="283">
        <f t="shared" ref="I69:I124" si="9">((F69/B69)-1)*100</f>
        <v>410.25408469284912</v>
      </c>
    </row>
    <row r="70" spans="1:9" x14ac:dyDescent="0.25">
      <c r="A70" s="16" t="s">
        <v>433</v>
      </c>
      <c r="B70" s="144">
        <v>0</v>
      </c>
      <c r="C70" s="282">
        <f t="shared" si="5"/>
        <v>0</v>
      </c>
      <c r="D70" s="144">
        <v>1.0000000000000001E-5</v>
      </c>
      <c r="E70" s="282">
        <f t="shared" si="6"/>
        <v>1.3564855865038182E-7</v>
      </c>
      <c r="F70" s="144">
        <v>0.180561</v>
      </c>
      <c r="G70" s="282">
        <f t="shared" si="7"/>
        <v>2.3252828345324914E-3</v>
      </c>
      <c r="H70" s="282">
        <f t="shared" si="8"/>
        <v>1805509.9999999998</v>
      </c>
      <c r="I70" s="283" t="s">
        <v>314</v>
      </c>
    </row>
    <row r="71" spans="1:9" x14ac:dyDescent="0.25">
      <c r="A71" s="16" t="s">
        <v>416</v>
      </c>
      <c r="B71" s="144">
        <v>0.1169692</v>
      </c>
      <c r="C71" s="282">
        <f t="shared" si="5"/>
        <v>1.3378188920101768E-3</v>
      </c>
      <c r="D71" s="144">
        <v>0</v>
      </c>
      <c r="E71" s="282">
        <f t="shared" si="6"/>
        <v>0</v>
      </c>
      <c r="F71" s="144">
        <v>0.16991885999999998</v>
      </c>
      <c r="G71" s="282">
        <f t="shared" si="7"/>
        <v>2.1882322784063531E-3</v>
      </c>
      <c r="H71" s="282" t="s">
        <v>314</v>
      </c>
      <c r="I71" s="283" t="s">
        <v>314</v>
      </c>
    </row>
    <row r="72" spans="1:9" x14ac:dyDescent="0.25">
      <c r="A72" s="16" t="s">
        <v>508</v>
      </c>
      <c r="B72" s="144">
        <v>0.24677731</v>
      </c>
      <c r="C72" s="282">
        <f t="shared" si="5"/>
        <v>2.8224810243846405E-3</v>
      </c>
      <c r="D72" s="144">
        <v>8.7513590000000002E-2</v>
      </c>
      <c r="E72" s="282">
        <f t="shared" si="6"/>
        <v>1.1871092345820465E-3</v>
      </c>
      <c r="F72" s="144">
        <v>0.16623026999999999</v>
      </c>
      <c r="G72" s="282">
        <f t="shared" si="7"/>
        <v>2.1407302430242487E-3</v>
      </c>
      <c r="H72" s="282" t="s">
        <v>314</v>
      </c>
      <c r="I72" s="283" t="s">
        <v>314</v>
      </c>
    </row>
    <row r="73" spans="1:9" x14ac:dyDescent="0.25">
      <c r="A73" s="16" t="s">
        <v>306</v>
      </c>
      <c r="B73" s="144">
        <v>0</v>
      </c>
      <c r="C73" s="282">
        <f t="shared" si="5"/>
        <v>0</v>
      </c>
      <c r="D73" s="144">
        <v>0.27663900000000002</v>
      </c>
      <c r="E73" s="282">
        <f t="shared" si="6"/>
        <v>3.7525681616482971E-3</v>
      </c>
      <c r="F73" s="144">
        <v>0.15509200000000001</v>
      </c>
      <c r="G73" s="282">
        <f t="shared" si="7"/>
        <v>1.9972904745394252E-3</v>
      </c>
      <c r="H73" s="282">
        <f t="shared" si="8"/>
        <v>-43.93704430684032</v>
      </c>
      <c r="I73" s="283" t="s">
        <v>314</v>
      </c>
    </row>
    <row r="74" spans="1:9" x14ac:dyDescent="0.25">
      <c r="A74" s="16" t="s">
        <v>401</v>
      </c>
      <c r="B74" s="144">
        <v>3.0000000000000001E-5</v>
      </c>
      <c r="C74" s="282">
        <f t="shared" si="5"/>
        <v>3.4312081095113334E-7</v>
      </c>
      <c r="D74" s="144">
        <v>1.3531E-2</v>
      </c>
      <c r="E74" s="282">
        <f t="shared" si="6"/>
        <v>1.835460647098316E-4</v>
      </c>
      <c r="F74" s="144">
        <v>0.13610901</v>
      </c>
      <c r="G74" s="282">
        <f t="shared" si="7"/>
        <v>1.7528256078456104E-3</v>
      </c>
      <c r="H74" s="282" t="s">
        <v>314</v>
      </c>
      <c r="I74" s="283" t="s">
        <v>314</v>
      </c>
    </row>
    <row r="75" spans="1:9" x14ac:dyDescent="0.25">
      <c r="A75" s="16" t="s">
        <v>396</v>
      </c>
      <c r="B75" s="144">
        <v>0.14834985000000001</v>
      </c>
      <c r="C75" s="282">
        <f t="shared" si="5"/>
        <v>1.6967306945492994E-3</v>
      </c>
      <c r="D75" s="144">
        <v>0.12250894</v>
      </c>
      <c r="E75" s="282">
        <f t="shared" si="6"/>
        <v>1.6618161132786104E-3</v>
      </c>
      <c r="F75" s="144">
        <v>0.13207801</v>
      </c>
      <c r="G75" s="282">
        <f t="shared" si="7"/>
        <v>1.7009139818244844E-3</v>
      </c>
      <c r="H75" s="282">
        <f t="shared" si="8"/>
        <v>7.8109156768477517</v>
      </c>
      <c r="I75" s="283">
        <f t="shared" si="9"/>
        <v>-10.968558444784415</v>
      </c>
    </row>
    <row r="76" spans="1:9" x14ac:dyDescent="0.25">
      <c r="A76" s="16" t="s">
        <v>425</v>
      </c>
      <c r="B76" s="144">
        <v>6.4134999999999998E-2</v>
      </c>
      <c r="C76" s="282">
        <f t="shared" si="5"/>
        <v>7.3353510701169779E-4</v>
      </c>
      <c r="D76" s="144">
        <v>3.2928727999999996</v>
      </c>
      <c r="E76" s="282">
        <f t="shared" si="6"/>
        <v>4.4667344913904686E-2</v>
      </c>
      <c r="F76" s="144">
        <v>0.11677778</v>
      </c>
      <c r="G76" s="282">
        <f t="shared" si="7"/>
        <v>1.5038760711826569E-3</v>
      </c>
      <c r="H76" s="282">
        <f t="shared" si="8"/>
        <v>-96.45362007302559</v>
      </c>
      <c r="I76" s="283">
        <f t="shared" si="9"/>
        <v>82.081203710922267</v>
      </c>
    </row>
    <row r="77" spans="1:9" x14ac:dyDescent="0.25">
      <c r="A77" s="16" t="s">
        <v>310</v>
      </c>
      <c r="B77" s="144">
        <v>0</v>
      </c>
      <c r="C77" s="282">
        <f t="shared" si="5"/>
        <v>0</v>
      </c>
      <c r="D77" s="144">
        <v>0</v>
      </c>
      <c r="E77" s="282">
        <f t="shared" si="6"/>
        <v>0</v>
      </c>
      <c r="F77" s="144">
        <v>0.108585</v>
      </c>
      <c r="G77" s="282">
        <f t="shared" si="7"/>
        <v>1.3983686210627467E-3</v>
      </c>
      <c r="H77" s="282" t="s">
        <v>314</v>
      </c>
      <c r="I77" s="283" t="s">
        <v>314</v>
      </c>
    </row>
    <row r="78" spans="1:9" x14ac:dyDescent="0.25">
      <c r="A78" s="16" t="s">
        <v>643</v>
      </c>
      <c r="B78" s="144">
        <v>0</v>
      </c>
      <c r="C78" s="282">
        <f t="shared" si="5"/>
        <v>0</v>
      </c>
      <c r="D78" s="144">
        <v>0</v>
      </c>
      <c r="E78" s="282">
        <f t="shared" si="6"/>
        <v>0</v>
      </c>
      <c r="F78" s="144">
        <v>0.10444189999999999</v>
      </c>
      <c r="G78" s="282">
        <f t="shared" si="7"/>
        <v>1.3450133598947669E-3</v>
      </c>
      <c r="H78" s="282" t="s">
        <v>314</v>
      </c>
      <c r="I78" s="283" t="s">
        <v>314</v>
      </c>
    </row>
    <row r="79" spans="1:9" x14ac:dyDescent="0.25">
      <c r="A79" s="16" t="s">
        <v>299</v>
      </c>
      <c r="B79" s="144">
        <v>0.50468667999999994</v>
      </c>
      <c r="C79" s="282">
        <f t="shared" si="5"/>
        <v>5.7722834305945032E-3</v>
      </c>
      <c r="D79" s="144">
        <v>0.24328190999999999</v>
      </c>
      <c r="E79" s="282">
        <f t="shared" si="6"/>
        <v>3.3000840437211907E-3</v>
      </c>
      <c r="F79" s="144">
        <v>7.0982669999999998E-2</v>
      </c>
      <c r="G79" s="282">
        <f t="shared" si="7"/>
        <v>9.1412200918406764E-4</v>
      </c>
      <c r="H79" s="282" t="s">
        <v>314</v>
      </c>
      <c r="I79" s="283" t="s">
        <v>314</v>
      </c>
    </row>
    <row r="80" spans="1:9" x14ac:dyDescent="0.25">
      <c r="A80" s="16" t="s">
        <v>368</v>
      </c>
      <c r="B80" s="144">
        <v>4.3621616799999998</v>
      </c>
      <c r="C80" s="282">
        <f t="shared" si="5"/>
        <v>4.9891615104718602E-2</v>
      </c>
      <c r="D80" s="144">
        <v>0.14921059</v>
      </c>
      <c r="E80" s="282">
        <f t="shared" si="6"/>
        <v>2.0240201468873071E-3</v>
      </c>
      <c r="F80" s="144">
        <v>6.85944E-2</v>
      </c>
      <c r="G80" s="282">
        <f t="shared" si="7"/>
        <v>8.8336562638141982E-4</v>
      </c>
      <c r="H80" s="282">
        <f t="shared" si="8"/>
        <v>-54.028464065452731</v>
      </c>
      <c r="I80" s="283" t="s">
        <v>314</v>
      </c>
    </row>
    <row r="81" spans="1:9" x14ac:dyDescent="0.25">
      <c r="A81" s="16" t="s">
        <v>464</v>
      </c>
      <c r="B81" s="144">
        <v>0</v>
      </c>
      <c r="C81" s="282">
        <f t="shared" si="5"/>
        <v>0</v>
      </c>
      <c r="D81" s="144">
        <v>0</v>
      </c>
      <c r="E81" s="282">
        <f t="shared" si="6"/>
        <v>0</v>
      </c>
      <c r="F81" s="144">
        <v>5.042427E-2</v>
      </c>
      <c r="G81" s="282">
        <f t="shared" si="7"/>
        <v>6.4936885304596047E-4</v>
      </c>
      <c r="H81" s="282" t="s">
        <v>314</v>
      </c>
      <c r="I81" s="283" t="s">
        <v>314</v>
      </c>
    </row>
    <row r="82" spans="1:9" x14ac:dyDescent="0.25">
      <c r="A82" s="16" t="s">
        <v>447</v>
      </c>
      <c r="B82" s="144">
        <v>0</v>
      </c>
      <c r="C82" s="282">
        <f t="shared" si="5"/>
        <v>0</v>
      </c>
      <c r="D82" s="144">
        <v>0</v>
      </c>
      <c r="E82" s="282">
        <f t="shared" si="6"/>
        <v>0</v>
      </c>
      <c r="F82" s="144">
        <v>4.6516910000000002E-2</v>
      </c>
      <c r="G82" s="282">
        <f t="shared" si="7"/>
        <v>5.9904947545977706E-4</v>
      </c>
      <c r="H82" s="282" t="s">
        <v>314</v>
      </c>
      <c r="I82" s="283" t="s">
        <v>314</v>
      </c>
    </row>
    <row r="83" spans="1:9" x14ac:dyDescent="0.25">
      <c r="A83" s="16" t="s">
        <v>422</v>
      </c>
      <c r="B83" s="144">
        <v>0.71521712000000004</v>
      </c>
      <c r="C83" s="282">
        <f t="shared" si="5"/>
        <v>8.180195940684469E-3</v>
      </c>
      <c r="D83" s="144">
        <v>0.23293651000000001</v>
      </c>
      <c r="E83" s="282">
        <f t="shared" si="6"/>
        <v>3.1597501838550243E-3</v>
      </c>
      <c r="F83" s="144">
        <v>3.8511580000000004E-2</v>
      </c>
      <c r="G83" s="282">
        <f t="shared" si="7"/>
        <v>4.9595602541370953E-4</v>
      </c>
      <c r="H83" s="282" t="s">
        <v>314</v>
      </c>
      <c r="I83" s="283">
        <f t="shared" si="9"/>
        <v>-94.615400145902555</v>
      </c>
    </row>
    <row r="84" spans="1:9" x14ac:dyDescent="0.25">
      <c r="A84" s="16" t="s">
        <v>413</v>
      </c>
      <c r="B84" s="144">
        <v>3.1143199999999999E-2</v>
      </c>
      <c r="C84" s="282">
        <f t="shared" si="5"/>
        <v>3.5619600132044449E-4</v>
      </c>
      <c r="D84" s="144">
        <v>0</v>
      </c>
      <c r="E84" s="282">
        <f t="shared" si="6"/>
        <v>0</v>
      </c>
      <c r="F84" s="144">
        <v>3.6000999999999998E-2</v>
      </c>
      <c r="G84" s="282">
        <f t="shared" si="7"/>
        <v>4.6362452205074312E-4</v>
      </c>
      <c r="H84" s="282" t="s">
        <v>314</v>
      </c>
      <c r="I84" s="283" t="s">
        <v>314</v>
      </c>
    </row>
    <row r="85" spans="1:9" x14ac:dyDescent="0.25">
      <c r="A85" s="16" t="s">
        <v>415</v>
      </c>
      <c r="B85" s="144">
        <v>9.6209999999999993E-3</v>
      </c>
      <c r="C85" s="282">
        <f t="shared" si="5"/>
        <v>1.1003884407202845E-4</v>
      </c>
      <c r="D85" s="144">
        <v>0.33724659999999995</v>
      </c>
      <c r="E85" s="282">
        <f t="shared" si="6"/>
        <v>4.574701519974184E-3</v>
      </c>
      <c r="F85" s="144">
        <v>3.4200000000000001E-2</v>
      </c>
      <c r="G85" s="282">
        <f t="shared" si="7"/>
        <v>4.4043106175204621E-4</v>
      </c>
      <c r="H85" s="282">
        <f t="shared" si="8"/>
        <v>-89.859052693192453</v>
      </c>
      <c r="I85" s="283">
        <f t="shared" si="9"/>
        <v>255.47240411599628</v>
      </c>
    </row>
    <row r="86" spans="1:9" x14ac:dyDescent="0.25">
      <c r="A86" s="16" t="s">
        <v>417</v>
      </c>
      <c r="B86" s="144">
        <v>1.8488560000000001E-2</v>
      </c>
      <c r="C86" s="282">
        <f t="shared" si="5"/>
        <v>2.1146032335062287E-4</v>
      </c>
      <c r="D86" s="144">
        <v>0</v>
      </c>
      <c r="E86" s="282">
        <f t="shared" si="6"/>
        <v>0</v>
      </c>
      <c r="F86" s="144">
        <v>2.8306999999999999E-2</v>
      </c>
      <c r="G86" s="282">
        <f t="shared" si="7"/>
        <v>3.6454041125775355E-4</v>
      </c>
      <c r="H86" s="282" t="s">
        <v>314</v>
      </c>
      <c r="I86" s="283" t="s">
        <v>314</v>
      </c>
    </row>
    <row r="87" spans="1:9" x14ac:dyDescent="0.25">
      <c r="A87" s="16" t="s">
        <v>389</v>
      </c>
      <c r="B87" s="144">
        <v>2.1487442999999997</v>
      </c>
      <c r="C87" s="282">
        <f t="shared" si="5"/>
        <v>2.457596289142084E-2</v>
      </c>
      <c r="D87" s="144">
        <v>0.97042267000000004</v>
      </c>
      <c r="E87" s="282">
        <f t="shared" si="6"/>
        <v>1.3163643646715512E-2</v>
      </c>
      <c r="F87" s="144">
        <v>2.8276919999999997E-2</v>
      </c>
      <c r="G87" s="282">
        <f t="shared" si="7"/>
        <v>3.6415303797303122E-4</v>
      </c>
      <c r="H87" s="282" t="s">
        <v>314</v>
      </c>
      <c r="I87" s="283" t="s">
        <v>314</v>
      </c>
    </row>
    <row r="88" spans="1:9" x14ac:dyDescent="0.25">
      <c r="A88" s="16" t="s">
        <v>381</v>
      </c>
      <c r="B88" s="144">
        <v>5.9500000000000004E-3</v>
      </c>
      <c r="C88" s="282">
        <f t="shared" si="5"/>
        <v>6.8052294171974776E-5</v>
      </c>
      <c r="D88" s="144">
        <v>1.15E-2</v>
      </c>
      <c r="E88" s="282">
        <f t="shared" si="6"/>
        <v>1.5599584244793907E-4</v>
      </c>
      <c r="F88" s="144">
        <v>2.7879999999999999E-2</v>
      </c>
      <c r="G88" s="282">
        <f t="shared" si="7"/>
        <v>3.5904146203646334E-4</v>
      </c>
      <c r="H88" s="282">
        <f t="shared" si="8"/>
        <v>142.43478260869566</v>
      </c>
      <c r="I88" s="283" t="s">
        <v>314</v>
      </c>
    </row>
    <row r="89" spans="1:9" x14ac:dyDescent="0.25">
      <c r="A89" s="16" t="s">
        <v>646</v>
      </c>
      <c r="B89" s="144">
        <v>0</v>
      </c>
      <c r="C89" s="282">
        <f t="shared" si="5"/>
        <v>0</v>
      </c>
      <c r="D89" s="144">
        <v>0</v>
      </c>
      <c r="E89" s="282">
        <f t="shared" si="6"/>
        <v>0</v>
      </c>
      <c r="F89" s="144">
        <v>2.2438840000000002E-2</v>
      </c>
      <c r="G89" s="282">
        <f t="shared" si="7"/>
        <v>2.8896965279778607E-4</v>
      </c>
      <c r="H89" s="282" t="s">
        <v>314</v>
      </c>
      <c r="I89" s="283" t="s">
        <v>314</v>
      </c>
    </row>
    <row r="90" spans="1:9" x14ac:dyDescent="0.25">
      <c r="A90" s="16" t="s">
        <v>442</v>
      </c>
      <c r="B90" s="144">
        <v>4.5262499999999997E-2</v>
      </c>
      <c r="C90" s="282">
        <f t="shared" si="5"/>
        <v>5.1768352352252233E-4</v>
      </c>
      <c r="D90" s="144">
        <v>0</v>
      </c>
      <c r="E90" s="282">
        <f t="shared" si="6"/>
        <v>0</v>
      </c>
      <c r="F90" s="144">
        <v>1.6371530000000002E-2</v>
      </c>
      <c r="G90" s="282">
        <f t="shared" si="7"/>
        <v>2.1083422047969233E-4</v>
      </c>
      <c r="H90" s="282" t="s">
        <v>314</v>
      </c>
      <c r="I90" s="283" t="s">
        <v>314</v>
      </c>
    </row>
    <row r="91" spans="1:9" x14ac:dyDescent="0.25">
      <c r="A91" s="16" t="s">
        <v>526</v>
      </c>
      <c r="B91" s="144">
        <v>0</v>
      </c>
      <c r="C91" s="282">
        <f t="shared" si="5"/>
        <v>0</v>
      </c>
      <c r="D91" s="144">
        <v>0</v>
      </c>
      <c r="E91" s="282">
        <f t="shared" si="6"/>
        <v>0</v>
      </c>
      <c r="F91" s="144">
        <v>5.9903999999999999E-3</v>
      </c>
      <c r="G91" s="282">
        <f t="shared" si="7"/>
        <v>7.7144977553200502E-5</v>
      </c>
      <c r="H91" s="282" t="s">
        <v>314</v>
      </c>
      <c r="I91" s="283" t="s">
        <v>314</v>
      </c>
    </row>
    <row r="92" spans="1:9" x14ac:dyDescent="0.25">
      <c r="A92" s="16" t="s">
        <v>439</v>
      </c>
      <c r="B92" s="144">
        <v>0</v>
      </c>
      <c r="C92" s="282">
        <f t="shared" si="5"/>
        <v>0</v>
      </c>
      <c r="D92" s="144">
        <v>7.1470000000000006E-2</v>
      </c>
      <c r="E92" s="282">
        <f t="shared" si="6"/>
        <v>9.6948024867427886E-4</v>
      </c>
      <c r="F92" s="144">
        <v>5.0000000000000001E-3</v>
      </c>
      <c r="G92" s="282">
        <f t="shared" si="7"/>
        <v>6.4390506104100318E-5</v>
      </c>
      <c r="H92" s="282">
        <f t="shared" si="8"/>
        <v>-93.004057646565002</v>
      </c>
      <c r="I92" s="283" t="s">
        <v>314</v>
      </c>
    </row>
    <row r="93" spans="1:9" x14ac:dyDescent="0.25">
      <c r="A93" s="16" t="s">
        <v>610</v>
      </c>
      <c r="B93" s="144">
        <v>0</v>
      </c>
      <c r="C93" s="282">
        <f t="shared" si="5"/>
        <v>0</v>
      </c>
      <c r="D93" s="144">
        <v>0</v>
      </c>
      <c r="E93" s="282">
        <f t="shared" si="6"/>
        <v>0</v>
      </c>
      <c r="F93" s="144">
        <v>2.7200000000000002E-3</v>
      </c>
      <c r="G93" s="282">
        <f t="shared" si="7"/>
        <v>3.5028435320630581E-5</v>
      </c>
      <c r="H93" s="282" t="s">
        <v>314</v>
      </c>
      <c r="I93" s="283" t="s">
        <v>314</v>
      </c>
    </row>
    <row r="94" spans="1:9" x14ac:dyDescent="0.25">
      <c r="A94" s="16" t="s">
        <v>419</v>
      </c>
      <c r="B94" s="144">
        <v>1E-4</v>
      </c>
      <c r="C94" s="282">
        <f t="shared" si="5"/>
        <v>1.1437360365037777E-6</v>
      </c>
      <c r="D94" s="144">
        <v>1.4499999999999999E-3</v>
      </c>
      <c r="E94" s="282">
        <f t="shared" si="6"/>
        <v>1.966904100430536E-5</v>
      </c>
      <c r="F94" s="144">
        <v>1.65E-3</v>
      </c>
      <c r="G94" s="282">
        <f t="shared" si="7"/>
        <v>2.1248867014353104E-5</v>
      </c>
      <c r="H94" s="282" t="s">
        <v>314</v>
      </c>
      <c r="I94" s="283">
        <f t="shared" si="9"/>
        <v>1550</v>
      </c>
    </row>
    <row r="95" spans="1:9" x14ac:dyDescent="0.25">
      <c r="A95" s="16" t="s">
        <v>405</v>
      </c>
      <c r="B95" s="144">
        <v>0</v>
      </c>
      <c r="C95" s="282">
        <f t="shared" si="5"/>
        <v>0</v>
      </c>
      <c r="D95" s="144">
        <v>0.01</v>
      </c>
      <c r="E95" s="282">
        <f t="shared" si="6"/>
        <v>1.356485586503818E-4</v>
      </c>
      <c r="F95" s="144">
        <v>1.65E-3</v>
      </c>
      <c r="G95" s="282">
        <f t="shared" si="7"/>
        <v>2.1248867014353104E-5</v>
      </c>
      <c r="H95" s="282">
        <f t="shared" si="8"/>
        <v>-83.5</v>
      </c>
      <c r="I95" s="283" t="s">
        <v>314</v>
      </c>
    </row>
    <row r="96" spans="1:9" x14ac:dyDescent="0.25">
      <c r="A96" s="16" t="s">
        <v>406</v>
      </c>
      <c r="B96" s="144">
        <v>18.000213170000002</v>
      </c>
      <c r="C96" s="282">
        <f t="shared" si="5"/>
        <v>0.20587492467278901</v>
      </c>
      <c r="D96" s="144">
        <v>27.12129436</v>
      </c>
      <c r="E96" s="282">
        <f t="shared" si="6"/>
        <v>0.36789644886667289</v>
      </c>
      <c r="F96" s="144">
        <v>9.2299999999999999E-4</v>
      </c>
      <c r="G96" s="282">
        <f t="shared" si="7"/>
        <v>1.1886487426816919E-5</v>
      </c>
      <c r="H96" s="282">
        <f t="shared" si="8"/>
        <v>-99.996596770096048</v>
      </c>
      <c r="I96" s="283">
        <f t="shared" si="9"/>
        <v>-99.994872282948634</v>
      </c>
    </row>
    <row r="97" spans="1:9" x14ac:dyDescent="0.25">
      <c r="A97" s="16" t="s">
        <v>407</v>
      </c>
      <c r="B97" s="144">
        <v>3.0349999999999999E-2</v>
      </c>
      <c r="C97" s="282">
        <f t="shared" si="5"/>
        <v>3.4712388707889652E-4</v>
      </c>
      <c r="D97" s="144">
        <v>0</v>
      </c>
      <c r="E97" s="282">
        <f t="shared" si="6"/>
        <v>0</v>
      </c>
      <c r="F97" s="144">
        <v>5.5000000000000003E-4</v>
      </c>
      <c r="G97" s="282">
        <f t="shared" si="7"/>
        <v>7.0829556714510353E-6</v>
      </c>
      <c r="H97" s="282" t="s">
        <v>314</v>
      </c>
      <c r="I97" s="283">
        <f t="shared" si="9"/>
        <v>-98.187808896210868</v>
      </c>
    </row>
    <row r="98" spans="1:9" x14ac:dyDescent="0.25">
      <c r="A98" s="16" t="s">
        <v>427</v>
      </c>
      <c r="B98" s="144">
        <v>1.7510000000000001E-2</v>
      </c>
      <c r="C98" s="282">
        <f t="shared" si="5"/>
        <v>2.0026817999181147E-4</v>
      </c>
      <c r="D98" s="144">
        <v>0</v>
      </c>
      <c r="E98" s="282">
        <f t="shared" si="6"/>
        <v>0</v>
      </c>
      <c r="F98" s="144">
        <v>4.9600000000000002E-4</v>
      </c>
      <c r="G98" s="282">
        <f t="shared" si="7"/>
        <v>6.387538205526751E-6</v>
      </c>
      <c r="H98" s="282" t="s">
        <v>314</v>
      </c>
      <c r="I98" s="283">
        <f t="shared" si="9"/>
        <v>-97.167332952598514</v>
      </c>
    </row>
    <row r="99" spans="1:9" x14ac:dyDescent="0.25">
      <c r="A99" s="16" t="s">
        <v>503</v>
      </c>
      <c r="B99" s="144">
        <v>4.7897540000000002E-2</v>
      </c>
      <c r="C99" s="282">
        <f t="shared" si="5"/>
        <v>5.4782142557881154E-4</v>
      </c>
      <c r="D99" s="144">
        <v>0</v>
      </c>
      <c r="E99" s="282">
        <f t="shared" si="6"/>
        <v>0</v>
      </c>
      <c r="F99" s="144">
        <v>4.0000000000000002E-4</v>
      </c>
      <c r="G99" s="282">
        <f t="shared" si="7"/>
        <v>5.1512404883280256E-6</v>
      </c>
      <c r="H99" s="282" t="s">
        <v>314</v>
      </c>
      <c r="I99" s="283" t="s">
        <v>314</v>
      </c>
    </row>
    <row r="100" spans="1:9" x14ac:dyDescent="0.25">
      <c r="A100" s="16" t="s">
        <v>448</v>
      </c>
      <c r="B100" s="144">
        <v>0</v>
      </c>
      <c r="C100" s="282">
        <f t="shared" si="5"/>
        <v>0</v>
      </c>
      <c r="D100" s="144">
        <v>0</v>
      </c>
      <c r="E100" s="282">
        <f t="shared" si="6"/>
        <v>0</v>
      </c>
      <c r="F100" s="144">
        <v>4.0000000000000002E-4</v>
      </c>
      <c r="G100" s="282">
        <f t="shared" si="7"/>
        <v>5.1512404883280256E-6</v>
      </c>
      <c r="H100" s="282" t="s">
        <v>314</v>
      </c>
      <c r="I100" s="283" t="s">
        <v>314</v>
      </c>
    </row>
    <row r="101" spans="1:9" x14ac:dyDescent="0.25">
      <c r="A101" s="16" t="s">
        <v>307</v>
      </c>
      <c r="B101" s="144">
        <v>2.0000000000000002E-5</v>
      </c>
      <c r="C101" s="282">
        <f t="shared" si="5"/>
        <v>2.2874720730075555E-7</v>
      </c>
      <c r="D101" s="144">
        <v>0</v>
      </c>
      <c r="E101" s="282">
        <f t="shared" si="6"/>
        <v>0</v>
      </c>
      <c r="F101" s="144">
        <v>1.8000000000000001E-4</v>
      </c>
      <c r="G101" s="282">
        <f t="shared" si="7"/>
        <v>2.3180582197476117E-6</v>
      </c>
      <c r="H101" s="282" t="s">
        <v>314</v>
      </c>
      <c r="I101" s="283" t="s">
        <v>314</v>
      </c>
    </row>
    <row r="102" spans="1:9" x14ac:dyDescent="0.25">
      <c r="A102" s="16" t="s">
        <v>533</v>
      </c>
      <c r="B102" s="144">
        <v>1.0000000000000001E-5</v>
      </c>
      <c r="C102" s="282">
        <f t="shared" si="5"/>
        <v>1.1437360365037778E-7</v>
      </c>
      <c r="D102" s="144">
        <v>0</v>
      </c>
      <c r="E102" s="282">
        <f t="shared" si="6"/>
        <v>0</v>
      </c>
      <c r="F102" s="144">
        <v>1.2E-4</v>
      </c>
      <c r="G102" s="282">
        <f t="shared" si="7"/>
        <v>1.5453721464984078E-6</v>
      </c>
      <c r="H102" s="282" t="s">
        <v>314</v>
      </c>
      <c r="I102" s="283" t="s">
        <v>314</v>
      </c>
    </row>
    <row r="103" spans="1:9" x14ac:dyDescent="0.25">
      <c r="A103" s="16" t="s">
        <v>443</v>
      </c>
      <c r="B103" s="144">
        <v>0</v>
      </c>
      <c r="C103" s="282">
        <f t="shared" si="5"/>
        <v>0</v>
      </c>
      <c r="D103" s="144">
        <v>6.5743770000000007E-2</v>
      </c>
      <c r="E103" s="282">
        <f t="shared" si="6"/>
        <v>8.9180476407422116E-4</v>
      </c>
      <c r="F103" s="144">
        <v>7.6000000000000004E-5</v>
      </c>
      <c r="G103" s="282">
        <f t="shared" si="7"/>
        <v>9.7873569278232485E-7</v>
      </c>
      <c r="H103" s="282" t="s">
        <v>314</v>
      </c>
      <c r="I103" s="283" t="s">
        <v>314</v>
      </c>
    </row>
    <row r="104" spans="1:9" x14ac:dyDescent="0.25">
      <c r="A104" s="16" t="s">
        <v>640</v>
      </c>
      <c r="B104" s="144">
        <v>8.0009999999999998E-2</v>
      </c>
      <c r="C104" s="282">
        <f t="shared" si="5"/>
        <v>9.1510320280667251E-4</v>
      </c>
      <c r="D104" s="144">
        <v>0</v>
      </c>
      <c r="E104" s="282">
        <f t="shared" si="6"/>
        <v>0</v>
      </c>
      <c r="F104" s="144">
        <v>6.0000000000000002E-5</v>
      </c>
      <c r="G104" s="282">
        <f t="shared" si="7"/>
        <v>7.7268607324920388E-7</v>
      </c>
      <c r="H104" s="282" t="s">
        <v>314</v>
      </c>
      <c r="I104" s="283" t="s">
        <v>314</v>
      </c>
    </row>
    <row r="105" spans="1:9" x14ac:dyDescent="0.25">
      <c r="A105" s="16" t="s">
        <v>530</v>
      </c>
      <c r="B105" s="144">
        <v>0</v>
      </c>
      <c r="C105" s="282">
        <f t="shared" si="5"/>
        <v>0</v>
      </c>
      <c r="D105" s="144">
        <v>0</v>
      </c>
      <c r="E105" s="282">
        <f t="shared" si="6"/>
        <v>0</v>
      </c>
      <c r="F105" s="144">
        <v>0</v>
      </c>
      <c r="G105" s="282">
        <f t="shared" si="7"/>
        <v>0</v>
      </c>
      <c r="H105" s="282" t="s">
        <v>314</v>
      </c>
      <c r="I105" s="283" t="s">
        <v>314</v>
      </c>
    </row>
    <row r="106" spans="1:9" x14ac:dyDescent="0.25">
      <c r="A106" s="16" t="s">
        <v>402</v>
      </c>
      <c r="B106" s="144">
        <v>0</v>
      </c>
      <c r="C106" s="282">
        <f t="shared" si="5"/>
        <v>0</v>
      </c>
      <c r="D106" s="144">
        <v>0</v>
      </c>
      <c r="E106" s="282">
        <f t="shared" si="6"/>
        <v>0</v>
      </c>
      <c r="F106" s="144">
        <v>0</v>
      </c>
      <c r="G106" s="282">
        <f t="shared" si="7"/>
        <v>0</v>
      </c>
      <c r="H106" s="282" t="s">
        <v>314</v>
      </c>
      <c r="I106" s="283" t="s">
        <v>314</v>
      </c>
    </row>
    <row r="107" spans="1:9" x14ac:dyDescent="0.25">
      <c r="A107" s="16" t="s">
        <v>411</v>
      </c>
      <c r="B107" s="144">
        <v>0.35149173</v>
      </c>
      <c r="C107" s="282">
        <f t="shared" si="5"/>
        <v>4.0201375813405599E-3</v>
      </c>
      <c r="D107" s="144">
        <v>9.6248473800000003</v>
      </c>
      <c r="E107" s="282">
        <f t="shared" si="6"/>
        <v>0.13055966743269035</v>
      </c>
      <c r="F107" s="144">
        <v>0</v>
      </c>
      <c r="G107" s="282">
        <f t="shared" si="7"/>
        <v>0</v>
      </c>
      <c r="H107" s="282" t="s">
        <v>314</v>
      </c>
      <c r="I107" s="283" t="s">
        <v>314</v>
      </c>
    </row>
    <row r="108" spans="1:9" x14ac:dyDescent="0.25">
      <c r="A108" s="16" t="s">
        <v>528</v>
      </c>
      <c r="B108" s="144">
        <v>0</v>
      </c>
      <c r="C108" s="282">
        <f t="shared" si="5"/>
        <v>0</v>
      </c>
      <c r="D108" s="144">
        <v>1.2399100000000001E-3</v>
      </c>
      <c r="E108" s="282">
        <f t="shared" si="6"/>
        <v>1.681920043561949E-5</v>
      </c>
      <c r="F108" s="144">
        <v>0</v>
      </c>
      <c r="G108" s="282">
        <f t="shared" si="7"/>
        <v>0</v>
      </c>
      <c r="H108" s="282">
        <f t="shared" si="8"/>
        <v>-100</v>
      </c>
      <c r="I108" s="283" t="s">
        <v>314</v>
      </c>
    </row>
    <row r="109" spans="1:9" x14ac:dyDescent="0.25">
      <c r="A109" s="16" t="s">
        <v>408</v>
      </c>
      <c r="B109" s="144">
        <v>0</v>
      </c>
      <c r="C109" s="282">
        <f t="shared" si="5"/>
        <v>0</v>
      </c>
      <c r="D109" s="144">
        <v>12.01771344</v>
      </c>
      <c r="E109" s="282">
        <f t="shared" si="6"/>
        <v>0.16301855064093215</v>
      </c>
      <c r="F109" s="144">
        <v>0</v>
      </c>
      <c r="G109" s="282">
        <f t="shared" si="7"/>
        <v>0</v>
      </c>
      <c r="H109" s="282" t="s">
        <v>314</v>
      </c>
      <c r="I109" s="283" t="s">
        <v>314</v>
      </c>
    </row>
    <row r="110" spans="1:9" x14ac:dyDescent="0.25">
      <c r="A110" s="16" t="s">
        <v>567</v>
      </c>
      <c r="B110" s="144">
        <v>7.1465600000000006E-3</v>
      </c>
      <c r="C110" s="282">
        <f t="shared" si="5"/>
        <v>8.1737782090364374E-5</v>
      </c>
      <c r="D110" s="144">
        <v>0</v>
      </c>
      <c r="E110" s="282">
        <f t="shared" si="6"/>
        <v>0</v>
      </c>
      <c r="F110" s="144">
        <v>0</v>
      </c>
      <c r="G110" s="282">
        <f t="shared" si="7"/>
        <v>0</v>
      </c>
      <c r="H110" s="282" t="s">
        <v>314</v>
      </c>
      <c r="I110" s="283" t="s">
        <v>314</v>
      </c>
    </row>
    <row r="111" spans="1:9" x14ac:dyDescent="0.25">
      <c r="A111" s="16" t="s">
        <v>457</v>
      </c>
      <c r="B111" s="144">
        <v>0.22928903</v>
      </c>
      <c r="C111" s="282">
        <f t="shared" si="5"/>
        <v>2.6224612638599577E-3</v>
      </c>
      <c r="D111" s="144">
        <v>0</v>
      </c>
      <c r="E111" s="282">
        <f t="shared" si="6"/>
        <v>0</v>
      </c>
      <c r="F111" s="144">
        <v>0</v>
      </c>
      <c r="G111" s="282">
        <f t="shared" si="7"/>
        <v>0</v>
      </c>
      <c r="H111" s="282" t="s">
        <v>314</v>
      </c>
      <c r="I111" s="283">
        <f t="shared" si="9"/>
        <v>-100</v>
      </c>
    </row>
    <row r="112" spans="1:9" x14ac:dyDescent="0.25">
      <c r="A112" s="16" t="s">
        <v>453</v>
      </c>
      <c r="B112" s="144">
        <v>0</v>
      </c>
      <c r="C112" s="282">
        <f t="shared" si="5"/>
        <v>0</v>
      </c>
      <c r="D112" s="144">
        <v>3.0174799999999998E-2</v>
      </c>
      <c r="E112" s="282">
        <f t="shared" si="6"/>
        <v>4.0931681275635404E-4</v>
      </c>
      <c r="F112" s="144">
        <v>0</v>
      </c>
      <c r="G112" s="282">
        <f t="shared" si="7"/>
        <v>0</v>
      </c>
      <c r="H112" s="282">
        <f t="shared" si="8"/>
        <v>-100</v>
      </c>
      <c r="I112" s="283" t="s">
        <v>314</v>
      </c>
    </row>
    <row r="113" spans="1:9" x14ac:dyDescent="0.25">
      <c r="A113" s="16" t="s">
        <v>568</v>
      </c>
      <c r="B113" s="144">
        <v>0</v>
      </c>
      <c r="C113" s="282">
        <f t="shared" si="5"/>
        <v>0</v>
      </c>
      <c r="D113" s="144">
        <v>0.29858498999999999</v>
      </c>
      <c r="E113" s="282">
        <f t="shared" si="6"/>
        <v>4.0502623528138656E-3</v>
      </c>
      <c r="F113" s="144">
        <v>0</v>
      </c>
      <c r="G113" s="282">
        <f t="shared" si="7"/>
        <v>0</v>
      </c>
      <c r="H113" s="282">
        <f t="shared" si="8"/>
        <v>-100</v>
      </c>
      <c r="I113" s="283" t="s">
        <v>314</v>
      </c>
    </row>
    <row r="114" spans="1:9" x14ac:dyDescent="0.25">
      <c r="A114" s="16" t="s">
        <v>428</v>
      </c>
      <c r="B114" s="144">
        <v>39.095595709999998</v>
      </c>
      <c r="C114" s="282">
        <f t="shared" si="5"/>
        <v>0.44715041682109491</v>
      </c>
      <c r="D114" s="144">
        <v>0</v>
      </c>
      <c r="E114" s="282">
        <f t="shared" si="6"/>
        <v>0</v>
      </c>
      <c r="F114" s="144">
        <v>0</v>
      </c>
      <c r="G114" s="282">
        <f t="shared" si="7"/>
        <v>0</v>
      </c>
      <c r="H114" s="282" t="s">
        <v>314</v>
      </c>
      <c r="I114" s="283">
        <f t="shared" si="9"/>
        <v>-100</v>
      </c>
    </row>
    <row r="115" spans="1:9" x14ac:dyDescent="0.25">
      <c r="A115" s="16" t="s">
        <v>429</v>
      </c>
      <c r="B115" s="144">
        <v>5.0000000000000002E-5</v>
      </c>
      <c r="C115" s="282">
        <f t="shared" si="5"/>
        <v>5.7186801825188887E-7</v>
      </c>
      <c r="D115" s="144">
        <v>0</v>
      </c>
      <c r="E115" s="282">
        <f t="shared" si="6"/>
        <v>0</v>
      </c>
      <c r="F115" s="144">
        <v>0</v>
      </c>
      <c r="G115" s="282">
        <f t="shared" si="7"/>
        <v>0</v>
      </c>
      <c r="H115" s="282" t="s">
        <v>314</v>
      </c>
      <c r="I115" s="283" t="s">
        <v>314</v>
      </c>
    </row>
    <row r="116" spans="1:9" x14ac:dyDescent="0.25">
      <c r="A116" s="16" t="s">
        <v>509</v>
      </c>
      <c r="B116" s="144">
        <v>0</v>
      </c>
      <c r="C116" s="282">
        <f t="shared" si="5"/>
        <v>0</v>
      </c>
      <c r="D116" s="144">
        <v>5.458992E-2</v>
      </c>
      <c r="E116" s="282">
        <f t="shared" si="6"/>
        <v>7.4050439648396503E-4</v>
      </c>
      <c r="F116" s="144">
        <v>0</v>
      </c>
      <c r="G116" s="282">
        <f t="shared" si="7"/>
        <v>0</v>
      </c>
      <c r="H116" s="282">
        <f t="shared" si="8"/>
        <v>-100</v>
      </c>
      <c r="I116" s="283" t="s">
        <v>314</v>
      </c>
    </row>
    <row r="117" spans="1:9" x14ac:dyDescent="0.25">
      <c r="A117" s="16" t="s">
        <v>568</v>
      </c>
      <c r="B117" s="144">
        <v>2.6949999999999999E-3</v>
      </c>
      <c r="C117" s="282">
        <f t="shared" si="5"/>
        <v>3.0823686183776804E-5</v>
      </c>
      <c r="D117" s="144">
        <v>0</v>
      </c>
      <c r="E117" s="282">
        <f t="shared" si="6"/>
        <v>0</v>
      </c>
      <c r="F117" s="144">
        <v>0</v>
      </c>
      <c r="G117" s="282">
        <f t="shared" si="7"/>
        <v>0</v>
      </c>
      <c r="H117" s="282" t="s">
        <v>314</v>
      </c>
      <c r="I117" s="283" t="s">
        <v>314</v>
      </c>
    </row>
    <row r="118" spans="1:9" x14ac:dyDescent="0.25">
      <c r="A118" s="16" t="s">
        <v>592</v>
      </c>
      <c r="B118" s="144">
        <v>0</v>
      </c>
      <c r="C118" s="282">
        <f t="shared" si="5"/>
        <v>0</v>
      </c>
      <c r="D118" s="144">
        <v>0.97221104000000003</v>
      </c>
      <c r="E118" s="282">
        <f t="shared" si="6"/>
        <v>1.3187902627998868E-2</v>
      </c>
      <c r="F118" s="144">
        <v>0</v>
      </c>
      <c r="G118" s="282">
        <f t="shared" si="7"/>
        <v>0</v>
      </c>
      <c r="H118" s="282">
        <f t="shared" si="8"/>
        <v>-100</v>
      </c>
      <c r="I118" s="283" t="s">
        <v>314</v>
      </c>
    </row>
    <row r="119" spans="1:9" x14ac:dyDescent="0.25">
      <c r="A119" s="16" t="s">
        <v>432</v>
      </c>
      <c r="B119" s="144">
        <v>0</v>
      </c>
      <c r="C119" s="282">
        <f t="shared" si="5"/>
        <v>0</v>
      </c>
      <c r="D119" s="144">
        <v>0</v>
      </c>
      <c r="E119" s="282">
        <f t="shared" si="6"/>
        <v>0</v>
      </c>
      <c r="F119" s="144">
        <v>0</v>
      </c>
      <c r="G119" s="282">
        <f t="shared" si="7"/>
        <v>0</v>
      </c>
      <c r="H119" s="282" t="s">
        <v>314</v>
      </c>
      <c r="I119" s="283" t="s">
        <v>314</v>
      </c>
    </row>
    <row r="120" spans="1:9" x14ac:dyDescent="0.25">
      <c r="A120" s="16" t="s">
        <v>525</v>
      </c>
      <c r="B120" s="144">
        <v>0</v>
      </c>
      <c r="C120" s="282">
        <f t="shared" si="5"/>
        <v>0</v>
      </c>
      <c r="D120" s="144">
        <v>0</v>
      </c>
      <c r="E120" s="282">
        <f t="shared" si="6"/>
        <v>0</v>
      </c>
      <c r="F120" s="144">
        <v>0</v>
      </c>
      <c r="G120" s="282">
        <f t="shared" si="7"/>
        <v>0</v>
      </c>
      <c r="H120" s="282" t="s">
        <v>314</v>
      </c>
      <c r="I120" s="283" t="s">
        <v>314</v>
      </c>
    </row>
    <row r="121" spans="1:9" x14ac:dyDescent="0.25">
      <c r="A121" s="16" t="s">
        <v>434</v>
      </c>
      <c r="B121" s="144">
        <v>0</v>
      </c>
      <c r="C121" s="282">
        <f t="shared" si="5"/>
        <v>0</v>
      </c>
      <c r="D121" s="144">
        <v>0</v>
      </c>
      <c r="E121" s="282">
        <f t="shared" si="6"/>
        <v>0</v>
      </c>
      <c r="F121" s="144">
        <v>0</v>
      </c>
      <c r="G121" s="282">
        <f t="shared" si="7"/>
        <v>0</v>
      </c>
      <c r="H121" s="282" t="s">
        <v>314</v>
      </c>
      <c r="I121" s="283" t="s">
        <v>314</v>
      </c>
    </row>
    <row r="122" spans="1:9" x14ac:dyDescent="0.25">
      <c r="A122" s="16" t="s">
        <v>593</v>
      </c>
      <c r="B122" s="144">
        <v>0</v>
      </c>
      <c r="C122" s="282">
        <f t="shared" si="5"/>
        <v>0</v>
      </c>
      <c r="D122" s="144">
        <v>2.0408163300000002</v>
      </c>
      <c r="E122" s="282">
        <f t="shared" si="6"/>
        <v>2.7683379363466192E-2</v>
      </c>
      <c r="F122" s="144">
        <v>0</v>
      </c>
      <c r="G122" s="282">
        <f t="shared" si="7"/>
        <v>0</v>
      </c>
      <c r="H122" s="282">
        <f t="shared" si="8"/>
        <v>-100</v>
      </c>
      <c r="I122" s="283" t="s">
        <v>314</v>
      </c>
    </row>
    <row r="123" spans="1:9" x14ac:dyDescent="0.25">
      <c r="A123" s="16" t="s">
        <v>445</v>
      </c>
      <c r="B123" s="144">
        <v>0</v>
      </c>
      <c r="C123" s="282">
        <f t="shared" si="5"/>
        <v>0</v>
      </c>
      <c r="D123" s="144">
        <v>0</v>
      </c>
      <c r="E123" s="282">
        <f t="shared" si="6"/>
        <v>0</v>
      </c>
      <c r="F123" s="144">
        <v>0</v>
      </c>
      <c r="G123" s="282">
        <f t="shared" si="7"/>
        <v>0</v>
      </c>
      <c r="H123" s="282" t="s">
        <v>314</v>
      </c>
      <c r="I123" s="283" t="s">
        <v>314</v>
      </c>
    </row>
    <row r="124" spans="1:9" x14ac:dyDescent="0.25">
      <c r="A124" s="16" t="s">
        <v>409</v>
      </c>
      <c r="B124" s="144">
        <v>1.9739E-2</v>
      </c>
      <c r="C124" s="282">
        <f t="shared" si="5"/>
        <v>2.2576205624548067E-4</v>
      </c>
      <c r="D124" s="144">
        <v>4.0829999999999998E-3</v>
      </c>
      <c r="E124" s="282">
        <f t="shared" si="6"/>
        <v>5.5385306496950886E-5</v>
      </c>
      <c r="F124" s="144">
        <v>0</v>
      </c>
      <c r="G124" s="282">
        <f t="shared" si="7"/>
        <v>0</v>
      </c>
      <c r="H124" s="282" t="s">
        <v>314</v>
      </c>
      <c r="I124" s="283">
        <f t="shared" si="9"/>
        <v>-100</v>
      </c>
    </row>
    <row r="125" spans="1:9" x14ac:dyDescent="0.25">
      <c r="A125" s="16" t="s">
        <v>436</v>
      </c>
      <c r="B125" s="144">
        <v>0</v>
      </c>
      <c r="C125" s="282">
        <f t="shared" si="5"/>
        <v>0</v>
      </c>
      <c r="D125" s="144">
        <v>2.1827564399999999</v>
      </c>
      <c r="E125" s="282">
        <f t="shared" si="6"/>
        <v>2.9608776497083857E-2</v>
      </c>
      <c r="F125" s="144">
        <v>0</v>
      </c>
      <c r="G125" s="282">
        <f t="shared" si="7"/>
        <v>0</v>
      </c>
      <c r="H125" s="282">
        <f t="shared" si="8"/>
        <v>-100</v>
      </c>
      <c r="I125" s="283" t="s">
        <v>314</v>
      </c>
    </row>
    <row r="126" spans="1:9" x14ac:dyDescent="0.25">
      <c r="A126" s="16" t="s">
        <v>399</v>
      </c>
      <c r="B126" s="144">
        <v>6.2500000000000003E-3</v>
      </c>
      <c r="C126" s="282">
        <f t="shared" si="5"/>
        <v>7.1483502281486104E-5</v>
      </c>
      <c r="D126" s="144">
        <v>0.45200699999999999</v>
      </c>
      <c r="E126" s="282">
        <f t="shared" si="6"/>
        <v>6.131409804988313E-3</v>
      </c>
      <c r="F126" s="144">
        <v>0</v>
      </c>
      <c r="G126" s="282">
        <f t="shared" si="7"/>
        <v>0</v>
      </c>
      <c r="H126" s="282">
        <f t="shared" si="8"/>
        <v>-100</v>
      </c>
      <c r="I126" s="283" t="s">
        <v>314</v>
      </c>
    </row>
    <row r="127" spans="1:9" x14ac:dyDescent="0.25">
      <c r="A127" s="16" t="s">
        <v>465</v>
      </c>
      <c r="B127" s="144">
        <v>2.0000000000000001E-4</v>
      </c>
      <c r="C127" s="282">
        <f t="shared" si="5"/>
        <v>2.2874720730075555E-6</v>
      </c>
      <c r="D127" s="144">
        <v>0</v>
      </c>
      <c r="E127" s="282">
        <f t="shared" si="6"/>
        <v>0</v>
      </c>
      <c r="F127" s="144">
        <v>0</v>
      </c>
      <c r="G127" s="282">
        <f t="shared" si="7"/>
        <v>0</v>
      </c>
      <c r="H127" s="282" t="s">
        <v>314</v>
      </c>
      <c r="I127" s="283">
        <f>((F127/B127)-1)*100</f>
        <v>-100</v>
      </c>
    </row>
    <row r="128" spans="1:9" x14ac:dyDescent="0.25">
      <c r="A128" s="16" t="s">
        <v>309</v>
      </c>
      <c r="B128" s="144">
        <v>0</v>
      </c>
      <c r="C128" s="282">
        <f t="shared" si="5"/>
        <v>0</v>
      </c>
      <c r="D128" s="144">
        <v>9.7375000000000003E-2</v>
      </c>
      <c r="E128" s="282">
        <f t="shared" si="6"/>
        <v>1.3208778398580928E-3</v>
      </c>
      <c r="F128" s="144">
        <v>0</v>
      </c>
      <c r="G128" s="282">
        <f t="shared" si="7"/>
        <v>0</v>
      </c>
      <c r="H128" s="282" t="s">
        <v>314</v>
      </c>
      <c r="I128" s="283" t="s">
        <v>314</v>
      </c>
    </row>
    <row r="129" spans="1:9" x14ac:dyDescent="0.25">
      <c r="A129" s="16" t="s">
        <v>438</v>
      </c>
      <c r="B129" s="144">
        <v>0</v>
      </c>
      <c r="C129" s="282">
        <f t="shared" si="5"/>
        <v>0</v>
      </c>
      <c r="D129" s="144">
        <v>2.5000000000000001E-4</v>
      </c>
      <c r="E129" s="282">
        <f t="shared" si="6"/>
        <v>3.3912139662595447E-6</v>
      </c>
      <c r="F129" s="144">
        <v>0</v>
      </c>
      <c r="G129" s="282">
        <f t="shared" si="7"/>
        <v>0</v>
      </c>
      <c r="H129" s="282" t="s">
        <v>314</v>
      </c>
      <c r="I129" s="283" t="s">
        <v>314</v>
      </c>
    </row>
    <row r="130" spans="1:9" x14ac:dyDescent="0.25">
      <c r="A130" s="16" t="s">
        <v>387</v>
      </c>
      <c r="B130" s="144">
        <v>4.0000000000000003E-5</v>
      </c>
      <c r="C130" s="282">
        <f t="shared" si="5"/>
        <v>4.574944146015111E-7</v>
      </c>
      <c r="D130" s="144">
        <v>0</v>
      </c>
      <c r="E130" s="282">
        <f t="shared" si="6"/>
        <v>0</v>
      </c>
      <c r="F130" s="144">
        <v>0</v>
      </c>
      <c r="G130" s="282">
        <f t="shared" si="7"/>
        <v>0</v>
      </c>
      <c r="H130" s="282" t="s">
        <v>314</v>
      </c>
      <c r="I130" s="283">
        <f t="shared" ref="I130" si="10">((F130/B130)-1)*100</f>
        <v>-100</v>
      </c>
    </row>
    <row r="131" spans="1:9" x14ac:dyDescent="0.25">
      <c r="A131" s="16" t="s">
        <v>535</v>
      </c>
      <c r="B131" s="144">
        <v>0</v>
      </c>
      <c r="C131" s="282">
        <f t="shared" si="5"/>
        <v>0</v>
      </c>
      <c r="D131" s="144">
        <v>0.11551634</v>
      </c>
      <c r="E131" s="282">
        <f t="shared" si="6"/>
        <v>1.5669625021567442E-3</v>
      </c>
      <c r="F131" s="144">
        <v>0</v>
      </c>
      <c r="G131" s="282">
        <f t="shared" si="7"/>
        <v>0</v>
      </c>
      <c r="H131" s="282" t="s">
        <v>314</v>
      </c>
      <c r="I131" s="283" t="s">
        <v>314</v>
      </c>
    </row>
    <row r="132" spans="1:9" x14ac:dyDescent="0.25">
      <c r="A132" s="16" t="s">
        <v>440</v>
      </c>
      <c r="B132" s="144">
        <v>0</v>
      </c>
      <c r="C132" s="282">
        <f t="shared" si="5"/>
        <v>0</v>
      </c>
      <c r="D132" s="144">
        <v>2.8433E-2</v>
      </c>
      <c r="E132" s="282">
        <f t="shared" si="6"/>
        <v>3.8568954681063056E-4</v>
      </c>
      <c r="F132" s="144">
        <v>0</v>
      </c>
      <c r="G132" s="282">
        <f t="shared" si="7"/>
        <v>0</v>
      </c>
      <c r="H132" s="282" t="s">
        <v>314</v>
      </c>
      <c r="I132" s="283" t="s">
        <v>314</v>
      </c>
    </row>
    <row r="133" spans="1:9" x14ac:dyDescent="0.25">
      <c r="A133" s="16" t="s">
        <v>614</v>
      </c>
      <c r="B133" s="144">
        <v>0</v>
      </c>
      <c r="C133" s="282">
        <f t="shared" ref="C133:C143" si="11">(B133/$B$143)*100</f>
        <v>0</v>
      </c>
      <c r="D133" s="144">
        <v>0</v>
      </c>
      <c r="E133" s="282">
        <f t="shared" ref="E133:E143" si="12">(D133/$D$143)*100</f>
        <v>0</v>
      </c>
      <c r="F133" s="144">
        <v>0</v>
      </c>
      <c r="G133" s="282">
        <f t="shared" ref="G133:G143" si="13">(F133/$F$143)*100</f>
        <v>0</v>
      </c>
      <c r="H133" s="282" t="s">
        <v>314</v>
      </c>
      <c r="I133" s="283" t="s">
        <v>314</v>
      </c>
    </row>
    <row r="134" spans="1:9" x14ac:dyDescent="0.25">
      <c r="A134" s="16" t="s">
        <v>565</v>
      </c>
      <c r="B134" s="144">
        <v>0</v>
      </c>
      <c r="C134" s="282">
        <f t="shared" si="11"/>
        <v>0</v>
      </c>
      <c r="D134" s="144">
        <v>1.9903438899999999</v>
      </c>
      <c r="E134" s="282">
        <f t="shared" si="12"/>
        <v>2.6998727989709401E-2</v>
      </c>
      <c r="F134" s="144">
        <v>0</v>
      </c>
      <c r="G134" s="282">
        <f t="shared" si="13"/>
        <v>0</v>
      </c>
      <c r="H134" s="282">
        <f t="shared" ref="H134" si="14">((F134/D134)-1)*100</f>
        <v>-100</v>
      </c>
      <c r="I134" s="283" t="s">
        <v>314</v>
      </c>
    </row>
    <row r="135" spans="1:9" x14ac:dyDescent="0.25">
      <c r="A135" s="16" t="s">
        <v>412</v>
      </c>
      <c r="B135" s="144">
        <v>0</v>
      </c>
      <c r="C135" s="282">
        <f t="shared" si="11"/>
        <v>0</v>
      </c>
      <c r="D135" s="144">
        <v>5.6059999999999999E-3</v>
      </c>
      <c r="E135" s="282">
        <f t="shared" si="12"/>
        <v>7.6044581979404032E-5</v>
      </c>
      <c r="F135" s="144">
        <v>0</v>
      </c>
      <c r="G135" s="282">
        <f t="shared" si="13"/>
        <v>0</v>
      </c>
      <c r="H135" s="282" t="s">
        <v>314</v>
      </c>
      <c r="I135" s="283" t="s">
        <v>314</v>
      </c>
    </row>
    <row r="136" spans="1:9" s="5" customFormat="1" x14ac:dyDescent="0.25">
      <c r="A136" s="16" t="s">
        <v>444</v>
      </c>
      <c r="B136" s="144">
        <v>0</v>
      </c>
      <c r="C136" s="282">
        <f t="shared" si="11"/>
        <v>0</v>
      </c>
      <c r="D136" s="144">
        <v>0</v>
      </c>
      <c r="E136" s="282">
        <f t="shared" si="12"/>
        <v>0</v>
      </c>
      <c r="F136" s="144">
        <v>0</v>
      </c>
      <c r="G136" s="282">
        <f t="shared" si="13"/>
        <v>0</v>
      </c>
      <c r="H136" s="282" t="s">
        <v>314</v>
      </c>
      <c r="I136" s="283" t="s">
        <v>314</v>
      </c>
    </row>
    <row r="137" spans="1:9" x14ac:dyDescent="0.25">
      <c r="A137" s="11" t="s">
        <v>466</v>
      </c>
      <c r="B137" s="144">
        <v>1.2539999999999999E-3</v>
      </c>
      <c r="C137" s="282">
        <f t="shared" si="11"/>
        <v>1.434244989775737E-5</v>
      </c>
      <c r="D137" s="144">
        <v>0</v>
      </c>
      <c r="E137" s="282">
        <f t="shared" si="12"/>
        <v>0</v>
      </c>
      <c r="F137" s="144">
        <v>0</v>
      </c>
      <c r="G137" s="282">
        <f t="shared" si="13"/>
        <v>0</v>
      </c>
      <c r="H137" s="282" t="s">
        <v>314</v>
      </c>
      <c r="I137" s="282" t="s">
        <v>314</v>
      </c>
    </row>
    <row r="138" spans="1:9" x14ac:dyDescent="0.25">
      <c r="A138" s="11" t="s">
        <v>388</v>
      </c>
      <c r="B138" s="144">
        <v>0</v>
      </c>
      <c r="C138" s="282">
        <f t="shared" si="11"/>
        <v>0</v>
      </c>
      <c r="D138" s="144">
        <v>1.1639760000000001E-2</v>
      </c>
      <c r="E138" s="282">
        <f t="shared" si="12"/>
        <v>1.5789166670363681E-4</v>
      </c>
      <c r="F138" s="144">
        <v>0</v>
      </c>
      <c r="G138" s="282">
        <f t="shared" si="13"/>
        <v>0</v>
      </c>
      <c r="H138" s="282" t="s">
        <v>314</v>
      </c>
      <c r="I138" s="282" t="s">
        <v>314</v>
      </c>
    </row>
    <row r="139" spans="1:9" x14ac:dyDescent="0.25">
      <c r="A139" s="11" t="s">
        <v>397</v>
      </c>
      <c r="B139" s="144">
        <v>5.0000000000000001E-4</v>
      </c>
      <c r="C139" s="282">
        <f t="shared" si="11"/>
        <v>5.7186801825188885E-6</v>
      </c>
      <c r="D139" s="144">
        <v>1.3389999999999999E-3</v>
      </c>
      <c r="E139" s="282">
        <f t="shared" si="12"/>
        <v>1.8163342003286119E-5</v>
      </c>
      <c r="F139" s="144">
        <v>0</v>
      </c>
      <c r="G139" s="282">
        <f t="shared" si="13"/>
        <v>0</v>
      </c>
      <c r="H139" s="282" t="s">
        <v>314</v>
      </c>
      <c r="I139" s="282">
        <f t="shared" ref="I139:I143" si="15">((F139/B139)-1)*100</f>
        <v>-100</v>
      </c>
    </row>
    <row r="140" spans="1:9" x14ac:dyDescent="0.25">
      <c r="A140" s="11" t="s">
        <v>602</v>
      </c>
      <c r="B140" s="144">
        <v>0</v>
      </c>
      <c r="C140" s="282">
        <f t="shared" si="11"/>
        <v>0</v>
      </c>
      <c r="D140" s="144">
        <v>0.42240800000000001</v>
      </c>
      <c r="E140" s="282">
        <f t="shared" si="12"/>
        <v>5.7299036362390473E-3</v>
      </c>
      <c r="F140" s="144">
        <v>0</v>
      </c>
      <c r="G140" s="282">
        <f t="shared" si="13"/>
        <v>0</v>
      </c>
      <c r="H140" s="282" t="s">
        <v>314</v>
      </c>
      <c r="I140" s="282" t="s">
        <v>314</v>
      </c>
    </row>
    <row r="141" spans="1:9" x14ac:dyDescent="0.25">
      <c r="A141" s="11" t="s">
        <v>613</v>
      </c>
      <c r="B141" s="144">
        <v>0</v>
      </c>
      <c r="C141" s="282">
        <f t="shared" si="11"/>
        <v>0</v>
      </c>
      <c r="D141" s="144">
        <v>0</v>
      </c>
      <c r="E141" s="282">
        <f t="shared" si="12"/>
        <v>0</v>
      </c>
      <c r="F141" s="144">
        <v>0</v>
      </c>
      <c r="G141" s="282">
        <f t="shared" si="13"/>
        <v>0</v>
      </c>
      <c r="H141" s="282" t="s">
        <v>314</v>
      </c>
      <c r="I141" s="282" t="s">
        <v>314</v>
      </c>
    </row>
    <row r="142" spans="1:9" x14ac:dyDescent="0.25">
      <c r="A142" s="11" t="s">
        <v>301</v>
      </c>
      <c r="B142" s="144">
        <v>2.35404049</v>
      </c>
      <c r="C142" s="282">
        <f t="shared" si="11"/>
        <v>2.6924009398020109E-2</v>
      </c>
      <c r="D142" s="144">
        <v>1.5E-3</v>
      </c>
      <c r="E142" s="282">
        <f t="shared" si="12"/>
        <v>2.0347283797557269E-5</v>
      </c>
      <c r="F142" s="144">
        <v>0</v>
      </c>
      <c r="G142" s="282">
        <f t="shared" si="13"/>
        <v>0</v>
      </c>
      <c r="H142" s="282" t="s">
        <v>314</v>
      </c>
      <c r="I142" s="282">
        <f t="shared" si="15"/>
        <v>-100</v>
      </c>
    </row>
    <row r="143" spans="1:9" s="5" customFormat="1" x14ac:dyDescent="0.25">
      <c r="A143" s="88" t="s">
        <v>262</v>
      </c>
      <c r="B143" s="31">
        <f>SUM(B4:B142)</f>
        <v>8743.2761413799963</v>
      </c>
      <c r="C143" s="284">
        <f t="shared" si="11"/>
        <v>100</v>
      </c>
      <c r="D143" s="31">
        <f>SUM(D4:D142)</f>
        <v>7371.9913425499963</v>
      </c>
      <c r="E143" s="284">
        <f t="shared" si="12"/>
        <v>100</v>
      </c>
      <c r="F143" s="31">
        <f t="shared" ref="F143" si="16">SUM(F4:F142)</f>
        <v>7765.1198950299995</v>
      </c>
      <c r="G143" s="284">
        <f t="shared" si="13"/>
        <v>100</v>
      </c>
      <c r="H143" s="284">
        <f>((F143/D143)-1)*100</f>
        <v>5.3327321508223502</v>
      </c>
      <c r="I143" s="284">
        <f t="shared" si="15"/>
        <v>-11.187525482817584</v>
      </c>
    </row>
  </sheetData>
  <sortState xmlns:xlrd2="http://schemas.microsoft.com/office/spreadsheetml/2017/richdata2" ref="A4:I135">
    <sortCondition descending="1" ref="G4:G135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4"/>
  <sheetViews>
    <sheetView zoomScaleNormal="100" workbookViewId="0">
      <selection activeCell="K11" sqref="K11"/>
    </sheetView>
  </sheetViews>
  <sheetFormatPr defaultColWidth="9.1796875" defaultRowHeight="11.5" x14ac:dyDescent="0.25"/>
  <cols>
    <col min="1" max="1" width="23.54296875" style="2" customWidth="1"/>
    <col min="2" max="2" width="14.90625" style="2" bestFit="1" customWidth="1"/>
    <col min="3" max="3" width="13.36328125" style="3" customWidth="1"/>
    <col min="4" max="4" width="14.90625" style="2" bestFit="1" customWidth="1"/>
    <col min="5" max="5" width="13.36328125" style="3" customWidth="1"/>
    <col min="6" max="6" width="17.90625" style="2" bestFit="1" customWidth="1"/>
    <col min="7" max="7" width="13.36328125" style="3" customWidth="1"/>
    <col min="8" max="9" width="13.36328125" style="2" customWidth="1"/>
    <col min="10" max="11" width="9.1796875" style="2"/>
    <col min="12" max="12" width="11.6328125" style="2" bestFit="1" customWidth="1"/>
    <col min="13" max="16384" width="9.1796875" style="2"/>
  </cols>
  <sheetData>
    <row r="1" spans="1:18" x14ac:dyDescent="0.25">
      <c r="A1" s="5" t="s">
        <v>514</v>
      </c>
      <c r="B1" s="5"/>
      <c r="C1" s="5"/>
      <c r="D1" s="8"/>
      <c r="K1" s="7" t="s">
        <v>313</v>
      </c>
      <c r="Q1" s="333"/>
      <c r="R1" s="333"/>
    </row>
    <row r="2" spans="1:18" x14ac:dyDescent="0.25">
      <c r="A2" s="328" t="s">
        <v>292</v>
      </c>
      <c r="B2" s="330">
        <v>44805</v>
      </c>
      <c r="C2" s="330"/>
      <c r="D2" s="330">
        <v>45139</v>
      </c>
      <c r="E2" s="330"/>
      <c r="F2" s="330">
        <v>45170</v>
      </c>
      <c r="G2" s="330"/>
      <c r="H2" s="331" t="s">
        <v>293</v>
      </c>
      <c r="I2" s="324" t="s">
        <v>605</v>
      </c>
    </row>
    <row r="3" spans="1:18" x14ac:dyDescent="0.25">
      <c r="A3" s="329"/>
      <c r="B3" s="35" t="s">
        <v>294</v>
      </c>
      <c r="C3" s="36" t="s">
        <v>295</v>
      </c>
      <c r="D3" s="35" t="s">
        <v>294</v>
      </c>
      <c r="E3" s="20" t="s">
        <v>295</v>
      </c>
      <c r="F3" s="35" t="s">
        <v>294</v>
      </c>
      <c r="G3" s="20" t="s">
        <v>295</v>
      </c>
      <c r="H3" s="332"/>
      <c r="I3" s="318"/>
    </row>
    <row r="4" spans="1:18" ht="14.5" customHeight="1" x14ac:dyDescent="0.25">
      <c r="A4" s="16" t="s">
        <v>296</v>
      </c>
      <c r="B4" s="219">
        <v>4485.2644763299995</v>
      </c>
      <c r="C4" s="37">
        <f>(B4/$B$184)*100</f>
        <v>39.466967656165238</v>
      </c>
      <c r="D4" s="219">
        <v>4438.2906571099993</v>
      </c>
      <c r="E4" s="37">
        <f>(D4/$D$184)*100</f>
        <v>36.125682469320978</v>
      </c>
      <c r="F4" s="219">
        <v>4461.4043795799998</v>
      </c>
      <c r="G4" s="37">
        <f>(F4/$F$184)*100</f>
        <v>40.155409840887721</v>
      </c>
      <c r="H4" s="37">
        <f>((F4/D4)-1)*100</f>
        <v>0.52077982844529469</v>
      </c>
      <c r="I4" s="38">
        <f>((F4/B4)-1)*100</f>
        <v>-0.53196632831611357</v>
      </c>
    </row>
    <row r="5" spans="1:18" x14ac:dyDescent="0.25">
      <c r="A5" s="16" t="s">
        <v>356</v>
      </c>
      <c r="B5" s="219">
        <v>832.34888153999998</v>
      </c>
      <c r="C5" s="37">
        <f t="shared" ref="C5:C68" si="0">(B5/$B$184)*100</f>
        <v>7.3240466776808093</v>
      </c>
      <c r="D5" s="219">
        <v>535.91881079000007</v>
      </c>
      <c r="E5" s="37">
        <f t="shared" ref="E5:E68" si="1">(D5/$D$184)*100</f>
        <v>4.3621372018348685</v>
      </c>
      <c r="F5" s="219">
        <v>1369.1144314000001</v>
      </c>
      <c r="G5" s="37">
        <f t="shared" ref="G5:G68" si="2">(F5/$F$184)*100</f>
        <v>12.322880069687065</v>
      </c>
      <c r="H5" s="37">
        <f t="shared" ref="H5:H68" si="3">((F5/D5)-1)*100</f>
        <v>155.47049363350075</v>
      </c>
      <c r="I5" s="38">
        <f t="shared" ref="I5:I67" si="4">((F5/B5)-1)*100</f>
        <v>64.488048433114258</v>
      </c>
      <c r="J5" s="39"/>
    </row>
    <row r="6" spans="1:18" x14ac:dyDescent="0.25">
      <c r="A6" s="16" t="s">
        <v>349</v>
      </c>
      <c r="B6" s="219">
        <v>766.30988047000005</v>
      </c>
      <c r="C6" s="37">
        <f t="shared" si="0"/>
        <v>6.7429529354879838</v>
      </c>
      <c r="D6" s="219">
        <v>817.77186595000001</v>
      </c>
      <c r="E6" s="37">
        <f t="shared" si="1"/>
        <v>6.6562938401358585</v>
      </c>
      <c r="F6" s="219">
        <v>867.27511149999998</v>
      </c>
      <c r="G6" s="37">
        <f t="shared" si="2"/>
        <v>7.8060145604561013</v>
      </c>
      <c r="H6" s="37" t="s">
        <v>314</v>
      </c>
      <c r="I6" s="38">
        <f t="shared" si="4"/>
        <v>13.17550949076567</v>
      </c>
    </row>
    <row r="7" spans="1:18" x14ac:dyDescent="0.25">
      <c r="A7" s="16" t="s">
        <v>383</v>
      </c>
      <c r="B7" s="219">
        <v>297.13016646</v>
      </c>
      <c r="C7" s="37">
        <f t="shared" si="0"/>
        <v>2.614522896304905</v>
      </c>
      <c r="D7" s="219">
        <v>719.64104427999996</v>
      </c>
      <c r="E7" s="37">
        <f t="shared" si="1"/>
        <v>5.8575532487721675</v>
      </c>
      <c r="F7" s="219">
        <v>843.32570219000002</v>
      </c>
      <c r="G7" s="37">
        <f t="shared" si="2"/>
        <v>7.590455004659737</v>
      </c>
      <c r="H7" s="37" t="s">
        <v>314</v>
      </c>
      <c r="I7" s="38" t="s">
        <v>314</v>
      </c>
    </row>
    <row r="8" spans="1:18" x14ac:dyDescent="0.25">
      <c r="A8" s="16" t="s">
        <v>359</v>
      </c>
      <c r="B8" s="219">
        <v>785.05086309000001</v>
      </c>
      <c r="C8" s="37">
        <f t="shared" si="0"/>
        <v>6.9078595444096269</v>
      </c>
      <c r="D8" s="219">
        <v>441.53784601000001</v>
      </c>
      <c r="E8" s="37">
        <f t="shared" si="1"/>
        <v>3.5939187528406782</v>
      </c>
      <c r="F8" s="219">
        <v>454.32441432000002</v>
      </c>
      <c r="G8" s="37">
        <f t="shared" si="2"/>
        <v>4.0892018533989845</v>
      </c>
      <c r="H8" s="37" t="s">
        <v>314</v>
      </c>
      <c r="I8" s="38" t="s">
        <v>314</v>
      </c>
    </row>
    <row r="9" spans="1:18" x14ac:dyDescent="0.25">
      <c r="A9" s="16" t="s">
        <v>377</v>
      </c>
      <c r="B9" s="219">
        <v>282.87645802999998</v>
      </c>
      <c r="C9" s="37">
        <f t="shared" si="0"/>
        <v>2.4891009390143242</v>
      </c>
      <c r="D9" s="219">
        <v>559.24139082000011</v>
      </c>
      <c r="E9" s="37">
        <f t="shared" si="1"/>
        <v>4.5519724752817252</v>
      </c>
      <c r="F9" s="219">
        <v>336.64349960000004</v>
      </c>
      <c r="G9" s="37">
        <f t="shared" si="2"/>
        <v>3.0300005439052637</v>
      </c>
      <c r="H9" s="37">
        <f t="shared" si="3"/>
        <v>-39.803543670759232</v>
      </c>
      <c r="I9" s="38" t="s">
        <v>314</v>
      </c>
    </row>
    <row r="10" spans="1:18" ht="12.5" customHeight="1" x14ac:dyDescent="0.25">
      <c r="A10" s="16" t="s">
        <v>352</v>
      </c>
      <c r="B10" s="219">
        <v>2.1940000000000002E-3</v>
      </c>
      <c r="C10" s="37">
        <f t="shared" si="0"/>
        <v>1.9305556560731051E-5</v>
      </c>
      <c r="D10" s="219">
        <v>0.53219970999999999</v>
      </c>
      <c r="E10" s="37">
        <f t="shared" si="1"/>
        <v>4.33186540023582E-3</v>
      </c>
      <c r="F10" s="219">
        <v>314.72844867000003</v>
      </c>
      <c r="G10" s="37">
        <f t="shared" si="2"/>
        <v>2.8327514768164552</v>
      </c>
      <c r="H10" s="37" t="s">
        <v>314</v>
      </c>
      <c r="I10" s="38" t="s">
        <v>314</v>
      </c>
    </row>
    <row r="11" spans="1:18" x14ac:dyDescent="0.25">
      <c r="A11" s="16" t="s">
        <v>365</v>
      </c>
      <c r="B11" s="219">
        <v>179.47076131</v>
      </c>
      <c r="C11" s="37">
        <f t="shared" si="0"/>
        <v>1.579208265026284</v>
      </c>
      <c r="D11" s="219">
        <v>660.55515184000001</v>
      </c>
      <c r="E11" s="37">
        <f t="shared" si="1"/>
        <v>5.3766207561503823</v>
      </c>
      <c r="F11" s="219">
        <v>226.45975608000001</v>
      </c>
      <c r="G11" s="37">
        <f t="shared" si="2"/>
        <v>2.0382784307742896</v>
      </c>
      <c r="H11" s="37" t="s">
        <v>314</v>
      </c>
      <c r="I11" s="38">
        <f t="shared" si="4"/>
        <v>26.18197773666089</v>
      </c>
    </row>
    <row r="12" spans="1:18" x14ac:dyDescent="0.25">
      <c r="A12" s="16" t="s">
        <v>368</v>
      </c>
      <c r="B12" s="219">
        <v>123.66844164</v>
      </c>
      <c r="C12" s="37">
        <f t="shared" si="0"/>
        <v>1.0881896512572866</v>
      </c>
      <c r="D12" s="219">
        <v>238.16633256</v>
      </c>
      <c r="E12" s="37">
        <f t="shared" si="1"/>
        <v>1.9385664368695761</v>
      </c>
      <c r="F12" s="219">
        <v>223.09149318999999</v>
      </c>
      <c r="G12" s="37">
        <f t="shared" si="2"/>
        <v>2.0079619731541589</v>
      </c>
      <c r="H12" s="37">
        <f t="shared" si="3"/>
        <v>-6.3295425545515709</v>
      </c>
      <c r="I12" s="38">
        <f t="shared" si="4"/>
        <v>80.394844660064081</v>
      </c>
    </row>
    <row r="13" spans="1:18" x14ac:dyDescent="0.25">
      <c r="A13" s="16" t="s">
        <v>362</v>
      </c>
      <c r="B13" s="219">
        <v>168.00679896</v>
      </c>
      <c r="C13" s="37">
        <f t="shared" si="0"/>
        <v>1.4783339835504332</v>
      </c>
      <c r="D13" s="219">
        <v>215.70942678999998</v>
      </c>
      <c r="E13" s="37">
        <f t="shared" si="1"/>
        <v>1.7557773611269021</v>
      </c>
      <c r="F13" s="219">
        <v>197.76624038</v>
      </c>
      <c r="G13" s="37">
        <f t="shared" si="2"/>
        <v>1.7800189714921175</v>
      </c>
      <c r="H13" s="37">
        <f t="shared" si="3"/>
        <v>-8.318220801480436</v>
      </c>
      <c r="I13" s="38">
        <f t="shared" si="4"/>
        <v>17.713236371514519</v>
      </c>
    </row>
    <row r="14" spans="1:18" x14ac:dyDescent="0.25">
      <c r="A14" s="16" t="s">
        <v>350</v>
      </c>
      <c r="B14" s="219">
        <v>56.640794729999996</v>
      </c>
      <c r="C14" s="37">
        <f t="shared" si="0"/>
        <v>0.49839656622824613</v>
      </c>
      <c r="D14" s="219">
        <v>179.57056363999999</v>
      </c>
      <c r="E14" s="37">
        <f t="shared" si="1"/>
        <v>1.4616233284549522</v>
      </c>
      <c r="F14" s="219">
        <v>194.58490452000001</v>
      </c>
      <c r="G14" s="37">
        <f t="shared" si="2"/>
        <v>1.7513849732191702</v>
      </c>
      <c r="H14" s="37">
        <f t="shared" si="3"/>
        <v>8.361248400434107</v>
      </c>
      <c r="I14" s="38">
        <f t="shared" si="4"/>
        <v>243.54197438006184</v>
      </c>
    </row>
    <row r="15" spans="1:18" x14ac:dyDescent="0.25">
      <c r="A15" s="16" t="s">
        <v>602</v>
      </c>
      <c r="B15" s="219">
        <v>760.40617698000005</v>
      </c>
      <c r="C15" s="37">
        <f t="shared" si="0"/>
        <v>6.6910047670085033</v>
      </c>
      <c r="D15" s="219">
        <v>440.89587629000005</v>
      </c>
      <c r="E15" s="37">
        <f t="shared" si="1"/>
        <v>3.5886934091100944</v>
      </c>
      <c r="F15" s="219">
        <v>193.09772262999999</v>
      </c>
      <c r="G15" s="37">
        <f t="shared" si="2"/>
        <v>1.7379994127050349</v>
      </c>
      <c r="H15" s="37">
        <f t="shared" si="3"/>
        <v>-56.203327584994334</v>
      </c>
      <c r="I15" s="38">
        <f t="shared" si="4"/>
        <v>-74.605976585185104</v>
      </c>
      <c r="J15" s="4"/>
    </row>
    <row r="16" spans="1:18" x14ac:dyDescent="0.25">
      <c r="A16" s="16" t="s">
        <v>443</v>
      </c>
      <c r="B16" s="219">
        <v>13.4745975</v>
      </c>
      <c r="C16" s="37">
        <f t="shared" si="0"/>
        <v>0.11856636470799232</v>
      </c>
      <c r="D16" s="219">
        <v>0.33352516999999998</v>
      </c>
      <c r="E16" s="37">
        <f t="shared" si="1"/>
        <v>2.7147443278967022E-3</v>
      </c>
      <c r="F16" s="219">
        <v>107.26377578</v>
      </c>
      <c r="G16" s="37">
        <f t="shared" si="2"/>
        <v>0.96544059024133377</v>
      </c>
      <c r="H16" s="37">
        <f t="shared" si="3"/>
        <v>32060.62397329713</v>
      </c>
      <c r="I16" s="38">
        <f t="shared" si="4"/>
        <v>696.04437742945572</v>
      </c>
    </row>
    <row r="17" spans="1:9" x14ac:dyDescent="0.25">
      <c r="A17" s="16" t="s">
        <v>354</v>
      </c>
      <c r="B17" s="219">
        <v>63.775664729999995</v>
      </c>
      <c r="C17" s="37">
        <f t="shared" si="0"/>
        <v>0.56117807777722661</v>
      </c>
      <c r="D17" s="219">
        <v>118.88566429000001</v>
      </c>
      <c r="E17" s="37">
        <f t="shared" si="1"/>
        <v>0.96767564139015072</v>
      </c>
      <c r="F17" s="219">
        <v>103.16585467</v>
      </c>
      <c r="G17" s="37">
        <f t="shared" si="2"/>
        <v>0.92855675554102213</v>
      </c>
      <c r="H17" s="37">
        <f t="shared" si="3"/>
        <v>-13.222628408463432</v>
      </c>
      <c r="I17" s="38">
        <f t="shared" si="4"/>
        <v>61.763668174627284</v>
      </c>
    </row>
    <row r="18" spans="1:9" x14ac:dyDescent="0.25">
      <c r="A18" s="16" t="s">
        <v>373</v>
      </c>
      <c r="B18" s="219">
        <v>43.001902890000004</v>
      </c>
      <c r="C18" s="37">
        <f t="shared" si="0"/>
        <v>0.37838453439469416</v>
      </c>
      <c r="D18" s="219">
        <v>42.734010700000006</v>
      </c>
      <c r="E18" s="37">
        <f t="shared" si="1"/>
        <v>0.34783555662711152</v>
      </c>
      <c r="F18" s="219">
        <v>100.40429464</v>
      </c>
      <c r="G18" s="37">
        <f t="shared" si="2"/>
        <v>0.90370100040875501</v>
      </c>
      <c r="H18" s="37">
        <f t="shared" si="3"/>
        <v>134.95172345243969</v>
      </c>
      <c r="I18" s="38">
        <f t="shared" si="4"/>
        <v>133.48802702251766</v>
      </c>
    </row>
    <row r="19" spans="1:9" x14ac:dyDescent="0.25">
      <c r="A19" s="16" t="s">
        <v>355</v>
      </c>
      <c r="B19" s="219">
        <v>28.217440760000002</v>
      </c>
      <c r="C19" s="37">
        <f t="shared" si="0"/>
        <v>0.24829234211087409</v>
      </c>
      <c r="D19" s="219">
        <v>7.2869731</v>
      </c>
      <c r="E19" s="37">
        <f t="shared" si="1"/>
        <v>5.9312671636628955E-2</v>
      </c>
      <c r="F19" s="219">
        <v>98.683103870000011</v>
      </c>
      <c r="G19" s="37">
        <f t="shared" si="2"/>
        <v>0.88820921466074143</v>
      </c>
      <c r="H19" s="37" t="s">
        <v>314</v>
      </c>
      <c r="I19" s="38">
        <f t="shared" si="4"/>
        <v>249.72379213741283</v>
      </c>
    </row>
    <row r="20" spans="1:9" x14ac:dyDescent="0.25">
      <c r="A20" s="16" t="s">
        <v>364</v>
      </c>
      <c r="B20" s="219">
        <v>45.806259529999998</v>
      </c>
      <c r="C20" s="37">
        <f t="shared" si="0"/>
        <v>0.40306077219322722</v>
      </c>
      <c r="D20" s="219">
        <v>63.965005259999998</v>
      </c>
      <c r="E20" s="37">
        <f t="shared" si="1"/>
        <v>0.52064626850641504</v>
      </c>
      <c r="F20" s="219">
        <v>93.128341730000002</v>
      </c>
      <c r="G20" s="37">
        <f t="shared" si="2"/>
        <v>0.83821290602723775</v>
      </c>
      <c r="H20" s="37">
        <f t="shared" si="3"/>
        <v>45.59264296385053</v>
      </c>
      <c r="I20" s="38">
        <f t="shared" si="4"/>
        <v>103.30920421259728</v>
      </c>
    </row>
    <row r="21" spans="1:9" x14ac:dyDescent="0.25">
      <c r="A21" s="16" t="s">
        <v>351</v>
      </c>
      <c r="B21" s="219">
        <v>88.635974090000005</v>
      </c>
      <c r="C21" s="37">
        <f t="shared" si="0"/>
        <v>0.77993017826343969</v>
      </c>
      <c r="D21" s="219">
        <v>100.67388229000001</v>
      </c>
      <c r="E21" s="37">
        <f t="shared" si="1"/>
        <v>0.81943995685278515</v>
      </c>
      <c r="F21" s="219">
        <v>78.05339115999999</v>
      </c>
      <c r="G21" s="37">
        <f t="shared" si="2"/>
        <v>0.70252898971601063</v>
      </c>
      <c r="H21" s="37">
        <f t="shared" si="3"/>
        <v>-22.469076006068477</v>
      </c>
      <c r="I21" s="38">
        <f t="shared" si="4"/>
        <v>-11.939376803434886</v>
      </c>
    </row>
    <row r="22" spans="1:9" x14ac:dyDescent="0.25">
      <c r="A22" s="16" t="s">
        <v>370</v>
      </c>
      <c r="B22" s="219">
        <v>7.2424136199999998</v>
      </c>
      <c r="C22" s="37">
        <f t="shared" si="0"/>
        <v>6.3727814848276609E-2</v>
      </c>
      <c r="D22" s="219">
        <v>20.656630839999998</v>
      </c>
      <c r="E22" s="37">
        <f t="shared" si="1"/>
        <v>0.16813565047083578</v>
      </c>
      <c r="F22" s="219">
        <v>75.199421760000007</v>
      </c>
      <c r="G22" s="37">
        <f t="shared" si="2"/>
        <v>0.67684149286975059</v>
      </c>
      <c r="H22" s="37" t="s">
        <v>314</v>
      </c>
      <c r="I22" s="38" t="s">
        <v>314</v>
      </c>
    </row>
    <row r="23" spans="1:9" x14ac:dyDescent="0.25">
      <c r="A23" s="16" t="s">
        <v>398</v>
      </c>
      <c r="B23" s="219">
        <v>8.1140467400000009</v>
      </c>
      <c r="C23" s="37">
        <f t="shared" si="0"/>
        <v>7.1397533398124616E-2</v>
      </c>
      <c r="D23" s="219">
        <v>181.70013627</v>
      </c>
      <c r="E23" s="37">
        <f t="shared" si="1"/>
        <v>1.4789570883572007</v>
      </c>
      <c r="F23" s="219">
        <v>74.4614318</v>
      </c>
      <c r="G23" s="37">
        <f t="shared" si="2"/>
        <v>0.67019912495575973</v>
      </c>
      <c r="H23" s="37">
        <f t="shared" si="3"/>
        <v>-59.019605968069868</v>
      </c>
      <c r="I23" s="38">
        <f t="shared" si="4"/>
        <v>817.68551730082834</v>
      </c>
    </row>
    <row r="24" spans="1:9" x14ac:dyDescent="0.25">
      <c r="A24" s="16" t="s">
        <v>363</v>
      </c>
      <c r="B24" s="219">
        <v>377.8552239</v>
      </c>
      <c r="C24" s="37">
        <f t="shared" si="0"/>
        <v>3.3248429338054439</v>
      </c>
      <c r="D24" s="219">
        <v>55.895535680000002</v>
      </c>
      <c r="E24" s="37">
        <f t="shared" si="1"/>
        <v>0.45496442874769472</v>
      </c>
      <c r="F24" s="219">
        <v>67.275375819999994</v>
      </c>
      <c r="G24" s="37">
        <f t="shared" si="2"/>
        <v>0.60552015876807075</v>
      </c>
      <c r="H24" s="37">
        <f t="shared" si="3"/>
        <v>20.359121710809227</v>
      </c>
      <c r="I24" s="38">
        <f t="shared" si="4"/>
        <v>-82.195462292244358</v>
      </c>
    </row>
    <row r="25" spans="1:9" x14ac:dyDescent="0.25">
      <c r="A25" s="16" t="s">
        <v>388</v>
      </c>
      <c r="B25" s="219">
        <v>51.763968069999997</v>
      </c>
      <c r="C25" s="37">
        <f t="shared" si="0"/>
        <v>0.45548414465964493</v>
      </c>
      <c r="D25" s="219">
        <v>44.114807399999997</v>
      </c>
      <c r="E25" s="37">
        <f t="shared" si="1"/>
        <v>0.35907461846254501</v>
      </c>
      <c r="F25" s="219">
        <v>57.182853270000003</v>
      </c>
      <c r="G25" s="37">
        <f t="shared" si="2"/>
        <v>0.51468118860464362</v>
      </c>
      <c r="H25" s="37" t="s">
        <v>314</v>
      </c>
      <c r="I25" s="38" t="s">
        <v>314</v>
      </c>
    </row>
    <row r="26" spans="1:9" x14ac:dyDescent="0.25">
      <c r="A26" s="16" t="s">
        <v>371</v>
      </c>
      <c r="B26" s="219">
        <v>1.8901048200000001</v>
      </c>
      <c r="C26" s="37">
        <f t="shared" si="0"/>
        <v>1.6631506612680209E-2</v>
      </c>
      <c r="D26" s="219">
        <v>42.471108990000005</v>
      </c>
      <c r="E26" s="37">
        <f t="shared" si="1"/>
        <v>0.34569565538362568</v>
      </c>
      <c r="F26" s="219">
        <v>54.370523979999994</v>
      </c>
      <c r="G26" s="37">
        <f t="shared" si="2"/>
        <v>0.48936847860588878</v>
      </c>
      <c r="H26" s="37">
        <f t="shared" si="3"/>
        <v>28.017669594645511</v>
      </c>
      <c r="I26" s="38">
        <f t="shared" si="4"/>
        <v>2776.5877640585027</v>
      </c>
    </row>
    <row r="27" spans="1:9" x14ac:dyDescent="0.25">
      <c r="A27" s="16" t="s">
        <v>369</v>
      </c>
      <c r="B27" s="219">
        <v>75.05586898</v>
      </c>
      <c r="C27" s="37">
        <f t="shared" si="0"/>
        <v>0.6604354256190561</v>
      </c>
      <c r="D27" s="219">
        <v>18.51672954</v>
      </c>
      <c r="E27" s="37">
        <f t="shared" si="1"/>
        <v>0.1507178198572309</v>
      </c>
      <c r="F27" s="219">
        <v>47.465720990000001</v>
      </c>
      <c r="G27" s="37">
        <f t="shared" si="2"/>
        <v>0.42722096397953285</v>
      </c>
      <c r="H27" s="37" t="s">
        <v>314</v>
      </c>
      <c r="I27" s="38" t="s">
        <v>314</v>
      </c>
    </row>
    <row r="28" spans="1:9" x14ac:dyDescent="0.25">
      <c r="A28" s="16" t="s">
        <v>376</v>
      </c>
      <c r="B28" s="219">
        <v>1.295552</v>
      </c>
      <c r="C28" s="37">
        <f t="shared" si="0"/>
        <v>1.1399887152856988E-2</v>
      </c>
      <c r="D28" s="219">
        <v>10.21748069</v>
      </c>
      <c r="E28" s="37">
        <f t="shared" si="1"/>
        <v>8.316568056489286E-2</v>
      </c>
      <c r="F28" s="219">
        <v>43.509671009999998</v>
      </c>
      <c r="G28" s="37">
        <f t="shared" si="2"/>
        <v>0.39161405754777584</v>
      </c>
      <c r="H28" s="37">
        <f t="shared" si="3"/>
        <v>325.83560791637763</v>
      </c>
      <c r="I28" s="38">
        <f t="shared" si="4"/>
        <v>3258.3886258521461</v>
      </c>
    </row>
    <row r="29" spans="1:9" x14ac:dyDescent="0.25">
      <c r="A29" s="16" t="s">
        <v>425</v>
      </c>
      <c r="B29" s="219">
        <v>66.971318640000007</v>
      </c>
      <c r="C29" s="37">
        <f t="shared" si="0"/>
        <v>0.58929743844633631</v>
      </c>
      <c r="D29" s="219">
        <v>72.152350670000004</v>
      </c>
      <c r="E29" s="37">
        <f t="shared" si="1"/>
        <v>0.58728756431125229</v>
      </c>
      <c r="F29" s="219">
        <v>41.003133900000002</v>
      </c>
      <c r="G29" s="37">
        <f t="shared" si="2"/>
        <v>0.36905366705859999</v>
      </c>
      <c r="H29" s="37">
        <f t="shared" si="3"/>
        <v>-43.17145107643934</v>
      </c>
      <c r="I29" s="38" t="s">
        <v>314</v>
      </c>
    </row>
    <row r="30" spans="1:9" x14ac:dyDescent="0.25">
      <c r="A30" s="16" t="s">
        <v>379</v>
      </c>
      <c r="B30" s="219">
        <v>10.02334565</v>
      </c>
      <c r="C30" s="37">
        <f t="shared" si="0"/>
        <v>8.8197933625265498E-2</v>
      </c>
      <c r="D30" s="219">
        <v>8.43143347</v>
      </c>
      <c r="E30" s="37">
        <f t="shared" si="1"/>
        <v>6.8628062429953673E-2</v>
      </c>
      <c r="F30" s="219">
        <v>37.475412270000007</v>
      </c>
      <c r="G30" s="37">
        <f t="shared" si="2"/>
        <v>0.33730198175843223</v>
      </c>
      <c r="H30" s="37">
        <f t="shared" si="3"/>
        <v>344.47260840451139</v>
      </c>
      <c r="I30" s="38">
        <f t="shared" si="4"/>
        <v>273.88127256690996</v>
      </c>
    </row>
    <row r="31" spans="1:9" x14ac:dyDescent="0.25">
      <c r="A31" s="16" t="s">
        <v>389</v>
      </c>
      <c r="B31" s="219">
        <v>24.58391804</v>
      </c>
      <c r="C31" s="37">
        <f t="shared" si="0"/>
        <v>0.21632006390410047</v>
      </c>
      <c r="D31" s="219">
        <v>43.23509164</v>
      </c>
      <c r="E31" s="37">
        <f t="shared" si="1"/>
        <v>0.35191412928680654</v>
      </c>
      <c r="F31" s="219">
        <v>29.04868579</v>
      </c>
      <c r="G31" s="37">
        <f t="shared" si="2"/>
        <v>0.26145621064424407</v>
      </c>
      <c r="H31" s="37">
        <f t="shared" si="3"/>
        <v>-32.812248828160463</v>
      </c>
      <c r="I31" s="38">
        <f t="shared" si="4"/>
        <v>18.161335157135916</v>
      </c>
    </row>
    <row r="32" spans="1:9" x14ac:dyDescent="0.25">
      <c r="A32" s="16" t="s">
        <v>348</v>
      </c>
      <c r="B32" s="219">
        <v>66.132461590000005</v>
      </c>
      <c r="C32" s="37">
        <f t="shared" si="0"/>
        <v>0.5819161247612209</v>
      </c>
      <c r="D32" s="219">
        <v>18.763229550000002</v>
      </c>
      <c r="E32" s="37">
        <f t="shared" si="1"/>
        <v>0.1527242186665741</v>
      </c>
      <c r="F32" s="219">
        <v>27.152102550000002</v>
      </c>
      <c r="G32" s="37">
        <f t="shared" si="2"/>
        <v>0.24438578375173084</v>
      </c>
      <c r="H32" s="37" t="s">
        <v>314</v>
      </c>
      <c r="I32" s="38" t="s">
        <v>314</v>
      </c>
    </row>
    <row r="33" spans="1:9" x14ac:dyDescent="0.25">
      <c r="A33" s="16" t="s">
        <v>357</v>
      </c>
      <c r="B33" s="219">
        <v>85.533064409999994</v>
      </c>
      <c r="C33" s="37">
        <f t="shared" si="0"/>
        <v>0.7526268973472684</v>
      </c>
      <c r="D33" s="219">
        <v>18.840950670000002</v>
      </c>
      <c r="E33" s="37">
        <f t="shared" si="1"/>
        <v>0.15335683349944496</v>
      </c>
      <c r="F33" s="219">
        <v>25.041704550000002</v>
      </c>
      <c r="G33" s="37">
        <f t="shared" si="2"/>
        <v>0.22539089124540135</v>
      </c>
      <c r="H33" s="37">
        <f t="shared" si="3"/>
        <v>32.911045671773408</v>
      </c>
      <c r="I33" s="38">
        <f t="shared" si="4"/>
        <v>-70.722778702323353</v>
      </c>
    </row>
    <row r="34" spans="1:9" x14ac:dyDescent="0.25">
      <c r="A34" s="16" t="s">
        <v>367</v>
      </c>
      <c r="B34" s="219">
        <v>6.0950315000000002</v>
      </c>
      <c r="C34" s="37">
        <f t="shared" si="0"/>
        <v>5.363171165117931E-2</v>
      </c>
      <c r="D34" s="219">
        <v>20.284401469999999</v>
      </c>
      <c r="E34" s="37">
        <f t="shared" si="1"/>
        <v>0.16510587142632152</v>
      </c>
      <c r="F34" s="219">
        <v>21.330880420000003</v>
      </c>
      <c r="G34" s="37">
        <f t="shared" si="2"/>
        <v>0.19199116974299105</v>
      </c>
      <c r="H34" s="37">
        <f t="shared" si="3"/>
        <v>5.1590329226510079</v>
      </c>
      <c r="I34" s="38">
        <f t="shared" si="4"/>
        <v>249.97161901460237</v>
      </c>
    </row>
    <row r="35" spans="1:9" x14ac:dyDescent="0.25">
      <c r="A35" s="16" t="s">
        <v>437</v>
      </c>
      <c r="B35" s="219">
        <v>7.2377919000000004</v>
      </c>
      <c r="C35" s="37">
        <f t="shared" si="0"/>
        <v>6.3687147174225633E-2</v>
      </c>
      <c r="D35" s="219">
        <v>7.6516314300000001</v>
      </c>
      <c r="E35" s="37">
        <f t="shared" si="1"/>
        <v>6.2280825833170655E-2</v>
      </c>
      <c r="F35" s="219">
        <v>19.58925576</v>
      </c>
      <c r="G35" s="37">
        <f t="shared" si="2"/>
        <v>0.17631546629602382</v>
      </c>
      <c r="H35" s="37">
        <f t="shared" si="3"/>
        <v>156.01410547815684</v>
      </c>
      <c r="I35" s="38">
        <f t="shared" si="4"/>
        <v>170.65237617566763</v>
      </c>
    </row>
    <row r="36" spans="1:9" x14ac:dyDescent="0.25">
      <c r="A36" s="16" t="s">
        <v>375</v>
      </c>
      <c r="B36" s="219">
        <v>53.494721659999996</v>
      </c>
      <c r="C36" s="37">
        <f t="shared" si="0"/>
        <v>0.47071347981207579</v>
      </c>
      <c r="D36" s="219">
        <v>27.144763449999999</v>
      </c>
      <c r="E36" s="37">
        <f t="shared" si="1"/>
        <v>0.22094612112178885</v>
      </c>
      <c r="F36" s="219">
        <v>16.185711560000001</v>
      </c>
      <c r="G36" s="37">
        <f t="shared" si="2"/>
        <v>0.14568145497704929</v>
      </c>
      <c r="H36" s="37" t="s">
        <v>314</v>
      </c>
      <c r="I36" s="38">
        <f t="shared" si="4"/>
        <v>-69.743348394496536</v>
      </c>
    </row>
    <row r="37" spans="1:9" x14ac:dyDescent="0.25">
      <c r="A37" s="16" t="s">
        <v>399</v>
      </c>
      <c r="B37" s="219">
        <v>24.591109489999997</v>
      </c>
      <c r="C37" s="37">
        <f t="shared" si="0"/>
        <v>0.21638334327726752</v>
      </c>
      <c r="D37" s="219">
        <v>124.8146507</v>
      </c>
      <c r="E37" s="37">
        <f t="shared" si="1"/>
        <v>1.0159349143761269</v>
      </c>
      <c r="F37" s="219">
        <v>15.370863009999999</v>
      </c>
      <c r="G37" s="37">
        <f t="shared" si="2"/>
        <v>0.13834731202572517</v>
      </c>
      <c r="H37" s="37">
        <f t="shared" si="3"/>
        <v>-87.68504905169759</v>
      </c>
      <c r="I37" s="38">
        <f t="shared" si="4"/>
        <v>-37.494227268393168</v>
      </c>
    </row>
    <row r="38" spans="1:9" x14ac:dyDescent="0.25">
      <c r="A38" s="16" t="s">
        <v>400</v>
      </c>
      <c r="B38" s="219">
        <v>24.580808380000001</v>
      </c>
      <c r="C38" s="37">
        <f t="shared" si="0"/>
        <v>0.21629270122542468</v>
      </c>
      <c r="D38" s="219">
        <v>6.6226540199999997</v>
      </c>
      <c r="E38" s="37">
        <f t="shared" si="1"/>
        <v>5.3905414204323154E-2</v>
      </c>
      <c r="F38" s="219">
        <v>14.475669960000001</v>
      </c>
      <c r="G38" s="37">
        <f t="shared" si="2"/>
        <v>0.13029001868240167</v>
      </c>
      <c r="H38" s="37">
        <f t="shared" si="3"/>
        <v>118.57807936643505</v>
      </c>
      <c r="I38" s="38">
        <f t="shared" si="4"/>
        <v>-41.109870203544538</v>
      </c>
    </row>
    <row r="39" spans="1:9" x14ac:dyDescent="0.25">
      <c r="A39" s="16" t="s">
        <v>395</v>
      </c>
      <c r="B39" s="219">
        <v>13.71072522</v>
      </c>
      <c r="C39" s="37">
        <f t="shared" si="0"/>
        <v>0.12064411176998709</v>
      </c>
      <c r="D39" s="219">
        <v>140.81991006000001</v>
      </c>
      <c r="E39" s="37">
        <f t="shared" si="1"/>
        <v>1.1462105006656884</v>
      </c>
      <c r="F39" s="219">
        <v>14.009480651000001</v>
      </c>
      <c r="G39" s="37">
        <f t="shared" si="2"/>
        <v>0.12609402540906886</v>
      </c>
      <c r="H39" s="37">
        <f t="shared" si="3"/>
        <v>-90.051491550427144</v>
      </c>
      <c r="I39" s="38">
        <f t="shared" si="4"/>
        <v>2.1789907259187169</v>
      </c>
    </row>
    <row r="40" spans="1:9" x14ac:dyDescent="0.25">
      <c r="A40" s="16" t="s">
        <v>372</v>
      </c>
      <c r="B40" s="219">
        <v>8.0400594999999999</v>
      </c>
      <c r="C40" s="37">
        <f t="shared" si="0"/>
        <v>7.074650110706153E-2</v>
      </c>
      <c r="D40" s="219">
        <v>20.97838174</v>
      </c>
      <c r="E40" s="37">
        <f t="shared" si="1"/>
        <v>0.17075455755593125</v>
      </c>
      <c r="F40" s="219">
        <v>13.910498909999999</v>
      </c>
      <c r="G40" s="37">
        <f t="shared" si="2"/>
        <v>0.12520312827479166</v>
      </c>
      <c r="H40" s="37">
        <f t="shared" si="3"/>
        <v>-33.69126807585684</v>
      </c>
      <c r="I40" s="38">
        <f t="shared" si="4"/>
        <v>73.014875200861383</v>
      </c>
    </row>
    <row r="41" spans="1:9" x14ac:dyDescent="0.25">
      <c r="A41" s="16" t="s">
        <v>381</v>
      </c>
      <c r="B41" s="219">
        <v>5.6696167900000001</v>
      </c>
      <c r="C41" s="37">
        <f t="shared" si="0"/>
        <v>4.9888380864637837E-2</v>
      </c>
      <c r="D41" s="219">
        <v>10.06629738</v>
      </c>
      <c r="E41" s="37">
        <f t="shared" si="1"/>
        <v>8.193511666683638E-2</v>
      </c>
      <c r="F41" s="219">
        <v>11.96065046</v>
      </c>
      <c r="G41" s="37">
        <f t="shared" si="2"/>
        <v>0.1076532814158659</v>
      </c>
      <c r="H41" s="37">
        <f t="shared" si="3"/>
        <v>18.818767303296191</v>
      </c>
      <c r="I41" s="38">
        <f t="shared" si="4"/>
        <v>110.96047410287144</v>
      </c>
    </row>
    <row r="42" spans="1:9" x14ac:dyDescent="0.25">
      <c r="A42" s="16" t="s">
        <v>393</v>
      </c>
      <c r="B42" s="219">
        <v>9.8609143499999998</v>
      </c>
      <c r="C42" s="37">
        <f t="shared" si="0"/>
        <v>8.6768659856175684E-2</v>
      </c>
      <c r="D42" s="219">
        <v>15.546943050000001</v>
      </c>
      <c r="E42" s="37">
        <f t="shared" si="1"/>
        <v>0.12654509841377357</v>
      </c>
      <c r="F42" s="219">
        <v>11.071424449999999</v>
      </c>
      <c r="G42" s="37">
        <f t="shared" si="2"/>
        <v>9.9649695137930497E-2</v>
      </c>
      <c r="H42" s="37">
        <f t="shared" si="3"/>
        <v>-28.787129312858728</v>
      </c>
      <c r="I42" s="38">
        <f t="shared" si="4"/>
        <v>12.275840323062926</v>
      </c>
    </row>
    <row r="43" spans="1:9" x14ac:dyDescent="0.25">
      <c r="A43" s="16" t="s">
        <v>418</v>
      </c>
      <c r="B43" s="219">
        <v>194.75500193000002</v>
      </c>
      <c r="C43" s="37">
        <f t="shared" si="0"/>
        <v>1.7136981336576571</v>
      </c>
      <c r="D43" s="219">
        <v>10.220152240000001</v>
      </c>
      <c r="E43" s="37">
        <f t="shared" si="1"/>
        <v>8.3187425775934021E-2</v>
      </c>
      <c r="F43" s="219">
        <v>11.04618219</v>
      </c>
      <c r="G43" s="37">
        <f t="shared" si="2"/>
        <v>9.942249912309499E-2</v>
      </c>
      <c r="H43" s="37">
        <f t="shared" si="3"/>
        <v>8.0823644364812264</v>
      </c>
      <c r="I43" s="38">
        <f t="shared" si="4"/>
        <v>-94.328165089197412</v>
      </c>
    </row>
    <row r="44" spans="1:9" x14ac:dyDescent="0.25">
      <c r="A44" s="16" t="s">
        <v>394</v>
      </c>
      <c r="B44" s="219">
        <v>6.7703264599999997</v>
      </c>
      <c r="C44" s="37">
        <f t="shared" si="0"/>
        <v>5.957380146223519E-2</v>
      </c>
      <c r="D44" s="219">
        <v>6.50986434</v>
      </c>
      <c r="E44" s="37">
        <f t="shared" si="1"/>
        <v>5.2987357123278012E-2</v>
      </c>
      <c r="F44" s="219">
        <v>10.4712026</v>
      </c>
      <c r="G44" s="37">
        <f t="shared" si="2"/>
        <v>9.4247325764617862E-2</v>
      </c>
      <c r="H44" s="37" t="s">
        <v>314</v>
      </c>
      <c r="I44" s="38" t="s">
        <v>314</v>
      </c>
    </row>
    <row r="45" spans="1:9" x14ac:dyDescent="0.25">
      <c r="A45" s="16" t="s">
        <v>298</v>
      </c>
      <c r="B45" s="219">
        <v>10.14900926</v>
      </c>
      <c r="C45" s="37">
        <f t="shared" si="0"/>
        <v>8.9303679263588495E-2</v>
      </c>
      <c r="D45" s="219">
        <v>19.239015569999999</v>
      </c>
      <c r="E45" s="37">
        <f t="shared" si="1"/>
        <v>0.15659690209579635</v>
      </c>
      <c r="F45" s="219">
        <v>9.1223215900000003</v>
      </c>
      <c r="G45" s="37">
        <f t="shared" si="2"/>
        <v>8.2106559051998179E-2</v>
      </c>
      <c r="H45" s="37" t="s">
        <v>314</v>
      </c>
      <c r="I45" s="38" t="s">
        <v>314</v>
      </c>
    </row>
    <row r="46" spans="1:9" x14ac:dyDescent="0.25">
      <c r="A46" s="16" t="s">
        <v>353</v>
      </c>
      <c r="B46" s="219">
        <v>96.522273810000002</v>
      </c>
      <c r="C46" s="37">
        <f t="shared" si="0"/>
        <v>0.8493237084819163</v>
      </c>
      <c r="D46" s="219">
        <v>116.32076879</v>
      </c>
      <c r="E46" s="37">
        <f t="shared" si="1"/>
        <v>0.94679854983429368</v>
      </c>
      <c r="F46" s="219">
        <v>8.4919983699999992</v>
      </c>
      <c r="G46" s="37">
        <f t="shared" si="2"/>
        <v>7.6433258656459765E-2</v>
      </c>
      <c r="H46" s="37" t="s">
        <v>314</v>
      </c>
      <c r="I46" s="38">
        <f t="shared" si="4"/>
        <v>-91.202032406824415</v>
      </c>
    </row>
    <row r="47" spans="1:9" x14ac:dyDescent="0.25">
      <c r="A47" s="16" t="s">
        <v>361</v>
      </c>
      <c r="B47" s="219">
        <v>12.44916211</v>
      </c>
      <c r="C47" s="37">
        <f t="shared" si="0"/>
        <v>0.10954330138938692</v>
      </c>
      <c r="D47" s="219">
        <v>7.0062496699999999</v>
      </c>
      <c r="E47" s="37">
        <f t="shared" si="1"/>
        <v>5.7027709637208622E-2</v>
      </c>
      <c r="F47" s="219">
        <v>8.3144975399999996</v>
      </c>
      <c r="G47" s="37">
        <f t="shared" si="2"/>
        <v>7.4835640962719399E-2</v>
      </c>
      <c r="H47" s="37">
        <f t="shared" si="3"/>
        <v>18.67258421580058</v>
      </c>
      <c r="I47" s="38">
        <f t="shared" si="4"/>
        <v>-33.212392396101585</v>
      </c>
    </row>
    <row r="48" spans="1:9" x14ac:dyDescent="0.25">
      <c r="A48" s="16" t="s">
        <v>380</v>
      </c>
      <c r="B48" s="219">
        <v>14.62965556</v>
      </c>
      <c r="C48" s="37">
        <f t="shared" si="0"/>
        <v>0.12873001042734433</v>
      </c>
      <c r="D48" s="219">
        <v>25.750929899999999</v>
      </c>
      <c r="E48" s="37">
        <f t="shared" si="1"/>
        <v>0.20960094521229267</v>
      </c>
      <c r="F48" s="219">
        <v>6.84251085</v>
      </c>
      <c r="G48" s="37">
        <f t="shared" si="2"/>
        <v>6.1586846684437403E-2</v>
      </c>
      <c r="H48" s="37">
        <f t="shared" si="3"/>
        <v>-73.428101910991572</v>
      </c>
      <c r="I48" s="38">
        <f t="shared" si="4"/>
        <v>-53.228489748531025</v>
      </c>
    </row>
    <row r="49" spans="1:9" x14ac:dyDescent="0.25">
      <c r="A49" s="16" t="s">
        <v>304</v>
      </c>
      <c r="B49" s="219">
        <v>7.8018382000000006</v>
      </c>
      <c r="C49" s="37">
        <f t="shared" si="0"/>
        <v>6.8650332109285381E-2</v>
      </c>
      <c r="D49" s="219">
        <v>13.36621149</v>
      </c>
      <c r="E49" s="37">
        <f t="shared" si="1"/>
        <v>0.10879492791487141</v>
      </c>
      <c r="F49" s="219">
        <v>6.3454747500000002</v>
      </c>
      <c r="G49" s="37">
        <f t="shared" si="2"/>
        <v>5.7113213136990318E-2</v>
      </c>
      <c r="H49" s="37">
        <f t="shared" si="3"/>
        <v>-52.526003686628783</v>
      </c>
      <c r="I49" s="38">
        <f t="shared" si="4"/>
        <v>-18.666927109562469</v>
      </c>
    </row>
    <row r="50" spans="1:9" x14ac:dyDescent="0.25">
      <c r="A50" s="16" t="s">
        <v>412</v>
      </c>
      <c r="B50" s="219">
        <v>0.33572416999999999</v>
      </c>
      <c r="C50" s="37">
        <f t="shared" si="0"/>
        <v>2.9541212182039589E-3</v>
      </c>
      <c r="D50" s="219">
        <v>11.428788619999999</v>
      </c>
      <c r="E50" s="37">
        <f t="shared" si="1"/>
        <v>9.3025180321099535E-2</v>
      </c>
      <c r="F50" s="219">
        <v>6.1256768899999994</v>
      </c>
      <c r="G50" s="37">
        <f t="shared" si="2"/>
        <v>5.5134895907813036E-2</v>
      </c>
      <c r="H50" s="37" t="s">
        <v>314</v>
      </c>
      <c r="I50" s="38">
        <f t="shared" si="4"/>
        <v>1724.6159905615375</v>
      </c>
    </row>
    <row r="51" spans="1:9" x14ac:dyDescent="0.25">
      <c r="A51" s="16" t="s">
        <v>301</v>
      </c>
      <c r="B51" s="219">
        <v>5.3948294000000008</v>
      </c>
      <c r="C51" s="37">
        <f t="shared" si="0"/>
        <v>4.7470457665084211E-2</v>
      </c>
      <c r="D51" s="219">
        <v>7.7869141500000003</v>
      </c>
      <c r="E51" s="37">
        <f t="shared" si="1"/>
        <v>6.3381966106279386E-2</v>
      </c>
      <c r="F51" s="219">
        <v>5.6960219699999994</v>
      </c>
      <c r="G51" s="37">
        <f t="shared" si="2"/>
        <v>5.126773482245587E-2</v>
      </c>
      <c r="H51" s="37">
        <f t="shared" si="3"/>
        <v>-26.851357800059994</v>
      </c>
      <c r="I51" s="38">
        <f t="shared" si="4"/>
        <v>5.5829859976665563</v>
      </c>
    </row>
    <row r="52" spans="1:9" x14ac:dyDescent="0.25">
      <c r="A52" s="16" t="s">
        <v>360</v>
      </c>
      <c r="B52" s="219">
        <v>5.1554089599999999</v>
      </c>
      <c r="C52" s="37">
        <f t="shared" si="0"/>
        <v>4.5363737133536752E-2</v>
      </c>
      <c r="D52" s="219">
        <v>6.9147704699999997</v>
      </c>
      <c r="E52" s="37">
        <f t="shared" si="1"/>
        <v>5.6283110243644026E-2</v>
      </c>
      <c r="F52" s="219">
        <v>5.4860634099999999</v>
      </c>
      <c r="G52" s="37">
        <f t="shared" si="2"/>
        <v>4.9377977403246918E-2</v>
      </c>
      <c r="H52" s="37">
        <f t="shared" si="3"/>
        <v>-20.661670061190041</v>
      </c>
      <c r="I52" s="38">
        <f t="shared" si="4"/>
        <v>6.4137385135785596</v>
      </c>
    </row>
    <row r="53" spans="1:9" x14ac:dyDescent="0.25">
      <c r="A53" s="16" t="s">
        <v>378</v>
      </c>
      <c r="B53" s="219">
        <v>3.50079904</v>
      </c>
      <c r="C53" s="37">
        <f t="shared" si="0"/>
        <v>3.08044092408719E-2</v>
      </c>
      <c r="D53" s="219">
        <v>3.7014281000000002</v>
      </c>
      <c r="E53" s="37">
        <f t="shared" si="1"/>
        <v>3.0127953880039905E-2</v>
      </c>
      <c r="F53" s="219">
        <v>4.5181491200000004</v>
      </c>
      <c r="G53" s="37">
        <f t="shared" si="2"/>
        <v>4.0666147741784849E-2</v>
      </c>
      <c r="H53" s="37">
        <f t="shared" si="3"/>
        <v>22.065024577946012</v>
      </c>
      <c r="I53" s="38">
        <f t="shared" si="4"/>
        <v>29.060510711291787</v>
      </c>
    </row>
    <row r="54" spans="1:9" x14ac:dyDescent="0.25">
      <c r="A54" s="16" t="s">
        <v>310</v>
      </c>
      <c r="B54" s="219">
        <v>1.4854092800000001</v>
      </c>
      <c r="C54" s="37">
        <f t="shared" si="0"/>
        <v>1.307048900222187E-2</v>
      </c>
      <c r="D54" s="219">
        <v>5.17379532</v>
      </c>
      <c r="E54" s="37">
        <f t="shared" si="1"/>
        <v>4.2112358412615472E-2</v>
      </c>
      <c r="F54" s="219">
        <v>4.0302538399999994</v>
      </c>
      <c r="G54" s="37">
        <f t="shared" si="2"/>
        <v>3.6274787250566813E-2</v>
      </c>
      <c r="H54" s="37">
        <f t="shared" si="3"/>
        <v>-22.102565124280961</v>
      </c>
      <c r="I54" s="38" t="s">
        <v>314</v>
      </c>
    </row>
    <row r="55" spans="1:9" x14ac:dyDescent="0.25">
      <c r="A55" s="16" t="s">
        <v>307</v>
      </c>
      <c r="B55" s="219">
        <v>2.7068714599999999</v>
      </c>
      <c r="C55" s="37">
        <f t="shared" si="0"/>
        <v>2.3818441236854435E-2</v>
      </c>
      <c r="D55" s="219">
        <v>3.6608190999999999</v>
      </c>
      <c r="E55" s="37">
        <f t="shared" si="1"/>
        <v>2.9797414951264131E-2</v>
      </c>
      <c r="F55" s="219">
        <v>3.8562259000000001</v>
      </c>
      <c r="G55" s="37">
        <f t="shared" si="2"/>
        <v>3.4708427723407508E-2</v>
      </c>
      <c r="H55" s="37">
        <f t="shared" si="3"/>
        <v>5.3377890210417833</v>
      </c>
      <c r="I55" s="38" t="s">
        <v>314</v>
      </c>
    </row>
    <row r="56" spans="1:9" x14ac:dyDescent="0.25">
      <c r="A56" s="16" t="s">
        <v>396</v>
      </c>
      <c r="B56" s="219">
        <v>2.2767857200000003</v>
      </c>
      <c r="C56" s="37">
        <f t="shared" si="0"/>
        <v>2.0034008885198164E-2</v>
      </c>
      <c r="D56" s="219">
        <v>2.9072471099999997</v>
      </c>
      <c r="E56" s="37">
        <f t="shared" si="1"/>
        <v>2.3663679121028798E-2</v>
      </c>
      <c r="F56" s="219">
        <v>3.8302575399999998</v>
      </c>
      <c r="G56" s="37">
        <f t="shared" si="2"/>
        <v>3.4474696357681391E-2</v>
      </c>
      <c r="H56" s="37">
        <f t="shared" si="3"/>
        <v>31.748605986231439</v>
      </c>
      <c r="I56" s="38">
        <f t="shared" si="4"/>
        <v>68.230918981694913</v>
      </c>
    </row>
    <row r="57" spans="1:9" x14ac:dyDescent="0.25">
      <c r="A57" s="16" t="s">
        <v>387</v>
      </c>
      <c r="B57" s="219">
        <v>1.7898821899999999</v>
      </c>
      <c r="C57" s="37">
        <f t="shared" si="0"/>
        <v>1.5749622541517846E-2</v>
      </c>
      <c r="D57" s="219">
        <v>2.3890695099999997</v>
      </c>
      <c r="E57" s="37">
        <f t="shared" si="1"/>
        <v>1.9445947366501463E-2</v>
      </c>
      <c r="F57" s="219">
        <v>3.7638434900000002</v>
      </c>
      <c r="G57" s="37">
        <f t="shared" si="2"/>
        <v>3.3876928666155909E-2</v>
      </c>
      <c r="H57" s="37">
        <f t="shared" si="3"/>
        <v>57.544327372877511</v>
      </c>
      <c r="I57" s="38">
        <f t="shared" si="4"/>
        <v>110.28442603811821</v>
      </c>
    </row>
    <row r="58" spans="1:9" x14ac:dyDescent="0.25">
      <c r="A58" s="16" t="s">
        <v>305</v>
      </c>
      <c r="B58" s="219">
        <v>29.064561600000001</v>
      </c>
      <c r="C58" s="37">
        <f t="shared" si="0"/>
        <v>0.2557463709579087</v>
      </c>
      <c r="D58" s="219">
        <v>0</v>
      </c>
      <c r="E58" s="37">
        <f t="shared" si="1"/>
        <v>0</v>
      </c>
      <c r="F58" s="219">
        <v>3.2834639600000002</v>
      </c>
      <c r="G58" s="37">
        <f t="shared" si="2"/>
        <v>2.9553214592037618E-2</v>
      </c>
      <c r="H58" s="37" t="s">
        <v>314</v>
      </c>
      <c r="I58" s="38">
        <f t="shared" si="4"/>
        <v>-88.702860875080262</v>
      </c>
    </row>
    <row r="59" spans="1:9" x14ac:dyDescent="0.25">
      <c r="A59" s="16" t="s">
        <v>442</v>
      </c>
      <c r="B59" s="219">
        <v>1.9051508500000001</v>
      </c>
      <c r="C59" s="37">
        <f t="shared" si="0"/>
        <v>1.6763900406289809E-2</v>
      </c>
      <c r="D59" s="219">
        <v>0.33902229</v>
      </c>
      <c r="E59" s="37">
        <f t="shared" si="1"/>
        <v>2.7594884032531965E-3</v>
      </c>
      <c r="F59" s="219">
        <v>2.47383431</v>
      </c>
      <c r="G59" s="37">
        <f t="shared" si="2"/>
        <v>2.2266044981524725E-2</v>
      </c>
      <c r="H59" s="37">
        <f t="shared" si="3"/>
        <v>629.69665504884654</v>
      </c>
      <c r="I59" s="38">
        <f t="shared" si="4"/>
        <v>29.849786435546566</v>
      </c>
    </row>
    <row r="60" spans="1:9" x14ac:dyDescent="0.25">
      <c r="A60" s="16" t="s">
        <v>424</v>
      </c>
      <c r="B60" s="219">
        <v>2.6187845299999997</v>
      </c>
      <c r="C60" s="37">
        <f t="shared" si="0"/>
        <v>2.3043342235315619E-2</v>
      </c>
      <c r="D60" s="219">
        <v>2.22526826</v>
      </c>
      <c r="E60" s="37">
        <f t="shared" si="1"/>
        <v>1.8112679132683045E-2</v>
      </c>
      <c r="F60" s="219">
        <v>2.3693785899999997</v>
      </c>
      <c r="G60" s="37">
        <f t="shared" si="2"/>
        <v>2.1325878637038397E-2</v>
      </c>
      <c r="H60" s="37">
        <f t="shared" si="3"/>
        <v>6.4760879661313053</v>
      </c>
      <c r="I60" s="38">
        <f t="shared" si="4"/>
        <v>-9.523728933895903</v>
      </c>
    </row>
    <row r="61" spans="1:9" x14ac:dyDescent="0.25">
      <c r="A61" s="16" t="s">
        <v>420</v>
      </c>
      <c r="B61" s="219">
        <v>0.14004204000000001</v>
      </c>
      <c r="C61" s="37">
        <f t="shared" si="0"/>
        <v>1.2322650520055424E-3</v>
      </c>
      <c r="D61" s="219">
        <v>0.27965800000000002</v>
      </c>
      <c r="E61" s="37">
        <f t="shared" si="1"/>
        <v>2.2762898801638749E-3</v>
      </c>
      <c r="F61" s="219">
        <v>2.3128622599999997</v>
      </c>
      <c r="G61" s="37">
        <f t="shared" si="2"/>
        <v>2.0817196571758654E-2</v>
      </c>
      <c r="H61" s="37">
        <f t="shared" si="3"/>
        <v>727.03239671312815</v>
      </c>
      <c r="I61" s="38">
        <f t="shared" si="4"/>
        <v>1551.5485349970622</v>
      </c>
    </row>
    <row r="62" spans="1:9" x14ac:dyDescent="0.25">
      <c r="A62" s="16" t="s">
        <v>417</v>
      </c>
      <c r="B62" s="219">
        <v>0.36619323999999998</v>
      </c>
      <c r="C62" s="37">
        <f t="shared" si="0"/>
        <v>3.2222262110197623E-3</v>
      </c>
      <c r="D62" s="219">
        <v>1.8410813899999998</v>
      </c>
      <c r="E62" s="37">
        <f t="shared" si="1"/>
        <v>1.4985571435878966E-2</v>
      </c>
      <c r="F62" s="219">
        <v>2.10954621</v>
      </c>
      <c r="G62" s="37">
        <f t="shared" si="2"/>
        <v>1.8987225867388428E-2</v>
      </c>
      <c r="H62" s="37" t="s">
        <v>314</v>
      </c>
      <c r="I62" s="38">
        <f t="shared" si="4"/>
        <v>476.07459110932797</v>
      </c>
    </row>
    <row r="63" spans="1:9" x14ac:dyDescent="0.25">
      <c r="A63" s="16" t="s">
        <v>391</v>
      </c>
      <c r="B63" s="219">
        <v>0.68271777</v>
      </c>
      <c r="C63" s="37">
        <f t="shared" si="0"/>
        <v>6.0074049789203146E-3</v>
      </c>
      <c r="D63" s="219">
        <v>0.58567075999999996</v>
      </c>
      <c r="E63" s="37">
        <f t="shared" si="1"/>
        <v>4.7670956099803525E-3</v>
      </c>
      <c r="F63" s="219">
        <v>1.76486301</v>
      </c>
      <c r="G63" s="37">
        <f t="shared" si="2"/>
        <v>1.5884863027422855E-2</v>
      </c>
      <c r="H63" s="37">
        <f t="shared" si="3"/>
        <v>201.34046814971609</v>
      </c>
      <c r="I63" s="38">
        <f t="shared" si="4"/>
        <v>158.50550367247655</v>
      </c>
    </row>
    <row r="64" spans="1:9" x14ac:dyDescent="0.25">
      <c r="A64" s="16" t="s">
        <v>440</v>
      </c>
      <c r="B64" s="219">
        <v>1.66027086</v>
      </c>
      <c r="C64" s="37">
        <f t="shared" si="0"/>
        <v>1.4609139924276929E-2</v>
      </c>
      <c r="D64" s="219">
        <v>1.3914265100000001</v>
      </c>
      <c r="E64" s="37">
        <f t="shared" si="1"/>
        <v>1.132558369045312E-2</v>
      </c>
      <c r="F64" s="219">
        <v>1.7151717900000001</v>
      </c>
      <c r="G64" s="37">
        <f t="shared" si="2"/>
        <v>1.5437611190372034E-2</v>
      </c>
      <c r="H64" s="37">
        <f t="shared" si="3"/>
        <v>23.267149049790635</v>
      </c>
      <c r="I64" s="38">
        <f t="shared" si="4"/>
        <v>3.3067453824974224</v>
      </c>
    </row>
    <row r="65" spans="1:9" x14ac:dyDescent="0.25">
      <c r="A65" s="16" t="s">
        <v>415</v>
      </c>
      <c r="B65" s="219">
        <v>3.8882010600000001</v>
      </c>
      <c r="C65" s="37">
        <f t="shared" si="0"/>
        <v>3.421325682922717E-2</v>
      </c>
      <c r="D65" s="219">
        <v>0.90229081000000011</v>
      </c>
      <c r="E65" s="37">
        <f t="shared" si="1"/>
        <v>7.3442398921821144E-3</v>
      </c>
      <c r="F65" s="219">
        <v>1.6822216999999999</v>
      </c>
      <c r="G65" s="37">
        <f t="shared" si="2"/>
        <v>1.5141039919159742E-2</v>
      </c>
      <c r="H65" s="37">
        <f t="shared" si="3"/>
        <v>86.438970823608386</v>
      </c>
      <c r="I65" s="38">
        <f t="shared" si="4"/>
        <v>-56.735218317130951</v>
      </c>
    </row>
    <row r="66" spans="1:9" x14ac:dyDescent="0.25">
      <c r="A66" s="16" t="s">
        <v>439</v>
      </c>
      <c r="B66" s="219">
        <v>1.5515283799999999</v>
      </c>
      <c r="C66" s="37">
        <f t="shared" si="0"/>
        <v>1.3652287554999733E-2</v>
      </c>
      <c r="D66" s="219">
        <v>0.49489129999999998</v>
      </c>
      <c r="E66" s="37">
        <f t="shared" si="1"/>
        <v>4.0281917841475815E-3</v>
      </c>
      <c r="F66" s="219">
        <v>1.2339831399999999</v>
      </c>
      <c r="G66" s="37">
        <f t="shared" si="2"/>
        <v>1.1106614533809712E-2</v>
      </c>
      <c r="H66" s="37">
        <f t="shared" si="3"/>
        <v>149.34427822837054</v>
      </c>
      <c r="I66" s="38">
        <f t="shared" si="4"/>
        <v>-20.466608545052857</v>
      </c>
    </row>
    <row r="67" spans="1:9" x14ac:dyDescent="0.25">
      <c r="A67" s="16" t="s">
        <v>413</v>
      </c>
      <c r="B67" s="219">
        <v>2.89508E-3</v>
      </c>
      <c r="C67" s="37">
        <f t="shared" si="0"/>
        <v>2.5474535409225724E-5</v>
      </c>
      <c r="D67" s="219">
        <v>4.4901200000000002E-3</v>
      </c>
      <c r="E67" s="37">
        <f t="shared" si="1"/>
        <v>3.654754992426971E-5</v>
      </c>
      <c r="F67" s="219">
        <v>1.00914807</v>
      </c>
      <c r="G67" s="37">
        <f t="shared" si="2"/>
        <v>9.0829592866463488E-3</v>
      </c>
      <c r="H67" s="37">
        <f t="shared" si="3"/>
        <v>22374.857464833902</v>
      </c>
      <c r="I67" s="38">
        <f t="shared" si="4"/>
        <v>34757.346601821017</v>
      </c>
    </row>
    <row r="68" spans="1:9" x14ac:dyDescent="0.25">
      <c r="A68" s="16" t="s">
        <v>358</v>
      </c>
      <c r="B68" s="219">
        <v>2.3571400599999999</v>
      </c>
      <c r="C68" s="37">
        <f t="shared" si="0"/>
        <v>2.0741066886916581E-2</v>
      </c>
      <c r="D68" s="219">
        <v>5.4212040799999999</v>
      </c>
      <c r="E68" s="37">
        <f t="shared" si="1"/>
        <v>4.4126154036741694E-2</v>
      </c>
      <c r="F68" s="219">
        <v>0.90044000000000002</v>
      </c>
      <c r="G68" s="37">
        <f t="shared" si="2"/>
        <v>8.1045191515530905E-3</v>
      </c>
      <c r="H68" s="37">
        <f t="shared" si="3"/>
        <v>-83.390405771258116</v>
      </c>
      <c r="I68" s="38" t="s">
        <v>314</v>
      </c>
    </row>
    <row r="69" spans="1:9" x14ac:dyDescent="0.25">
      <c r="A69" s="16" t="s">
        <v>433</v>
      </c>
      <c r="B69" s="219">
        <v>0</v>
      </c>
      <c r="C69" s="37">
        <f t="shared" ref="C69:C132" si="5">(B69/$B$184)*100</f>
        <v>0</v>
      </c>
      <c r="D69" s="219">
        <v>1.0713855700000001</v>
      </c>
      <c r="E69" s="37">
        <f t="shared" ref="E69:E132" si="6">(D69/$D$184)*100</f>
        <v>8.7205949078681989E-3</v>
      </c>
      <c r="F69" s="219">
        <v>0.85611782999999997</v>
      </c>
      <c r="G69" s="37">
        <f t="shared" ref="G69:G132" si="7">(F69/$F$184)*100</f>
        <v>7.7055920985530111E-3</v>
      </c>
      <c r="H69" s="37">
        <f t="shared" ref="H69:H132" si="8">((F69/D69)-1)*100</f>
        <v>-20.09246213760375</v>
      </c>
      <c r="I69" s="38" t="s">
        <v>314</v>
      </c>
    </row>
    <row r="70" spans="1:9" x14ac:dyDescent="0.25">
      <c r="A70" s="16" t="s">
        <v>452</v>
      </c>
      <c r="B70" s="219">
        <v>5.538245E-2</v>
      </c>
      <c r="C70" s="37">
        <f t="shared" si="5"/>
        <v>4.873240751808839E-4</v>
      </c>
      <c r="D70" s="219">
        <v>1.1822804499999999</v>
      </c>
      <c r="E70" s="37">
        <f t="shared" si="6"/>
        <v>9.6232291722410657E-3</v>
      </c>
      <c r="F70" s="219">
        <v>0.83803022999999999</v>
      </c>
      <c r="G70" s="37">
        <f t="shared" si="7"/>
        <v>7.5427924665890465E-3</v>
      </c>
      <c r="H70" s="37">
        <f t="shared" si="8"/>
        <v>-29.11747546870118</v>
      </c>
      <c r="I70" s="38">
        <f t="shared" ref="I70:I132" si="9">((F70/B70)-1)*100</f>
        <v>1413.1692982163122</v>
      </c>
    </row>
    <row r="71" spans="1:9" x14ac:dyDescent="0.25">
      <c r="A71" s="16" t="s">
        <v>309</v>
      </c>
      <c r="B71" s="219">
        <v>0.90758799999999995</v>
      </c>
      <c r="C71" s="37">
        <f t="shared" si="5"/>
        <v>7.9860945614588751E-3</v>
      </c>
      <c r="D71" s="219">
        <v>535.98803799000007</v>
      </c>
      <c r="E71" s="37">
        <f t="shared" si="6"/>
        <v>4.3627006799931616</v>
      </c>
      <c r="F71" s="219">
        <v>0.74301200000000001</v>
      </c>
      <c r="G71" s="37">
        <f t="shared" si="7"/>
        <v>6.6875693925567111E-3</v>
      </c>
      <c r="H71" s="37" t="s">
        <v>314</v>
      </c>
      <c r="I71" s="38">
        <f t="shared" si="9"/>
        <v>-18.13333803443853</v>
      </c>
    </row>
    <row r="72" spans="1:9" x14ac:dyDescent="0.25">
      <c r="A72" s="16" t="s">
        <v>414</v>
      </c>
      <c r="B72" s="219">
        <v>1.34111808</v>
      </c>
      <c r="C72" s="37">
        <f t="shared" si="5"/>
        <v>1.1800834525095272E-2</v>
      </c>
      <c r="D72" s="219">
        <v>5.8186579400000005</v>
      </c>
      <c r="E72" s="37">
        <f t="shared" si="6"/>
        <v>4.7361249043321417E-2</v>
      </c>
      <c r="F72" s="219">
        <v>0.73311936</v>
      </c>
      <c r="G72" s="37">
        <f t="shared" si="7"/>
        <v>6.5985294894655338E-3</v>
      </c>
      <c r="H72" s="37" t="s">
        <v>314</v>
      </c>
      <c r="I72" s="38" t="s">
        <v>314</v>
      </c>
    </row>
    <row r="73" spans="1:9" x14ac:dyDescent="0.25">
      <c r="A73" s="16" t="s">
        <v>386</v>
      </c>
      <c r="B73" s="219">
        <v>11.504578130000001</v>
      </c>
      <c r="C73" s="37">
        <f t="shared" si="5"/>
        <v>0.10123166991616429</v>
      </c>
      <c r="D73" s="219">
        <v>5.97323541</v>
      </c>
      <c r="E73" s="37">
        <f t="shared" si="6"/>
        <v>4.8619439871627181E-2</v>
      </c>
      <c r="F73" s="219">
        <v>0.70973069</v>
      </c>
      <c r="G73" s="37">
        <f t="shared" si="7"/>
        <v>6.3880169356647747E-3</v>
      </c>
      <c r="H73" s="37">
        <f t="shared" si="8"/>
        <v>-88.118153039610405</v>
      </c>
      <c r="I73" s="38">
        <f t="shared" si="9"/>
        <v>-93.830884696682048</v>
      </c>
    </row>
    <row r="74" spans="1:9" x14ac:dyDescent="0.25">
      <c r="A74" s="16" t="s">
        <v>426</v>
      </c>
      <c r="B74" s="219">
        <v>4.9518834500000004</v>
      </c>
      <c r="C74" s="37">
        <f t="shared" si="5"/>
        <v>4.3572865098506386E-2</v>
      </c>
      <c r="D74" s="219">
        <v>0.58742523999999996</v>
      </c>
      <c r="E74" s="37">
        <f t="shared" si="6"/>
        <v>4.7813762851941855E-3</v>
      </c>
      <c r="F74" s="219">
        <v>0.53603344999999991</v>
      </c>
      <c r="G74" s="37">
        <f t="shared" si="7"/>
        <v>4.8246339138621952E-3</v>
      </c>
      <c r="H74" s="37">
        <f t="shared" si="8"/>
        <v>-8.7486519986781701</v>
      </c>
      <c r="I74" s="38">
        <f t="shared" si="9"/>
        <v>-89.175160211010223</v>
      </c>
    </row>
    <row r="75" spans="1:9" x14ac:dyDescent="0.25">
      <c r="A75" s="16" t="s">
        <v>423</v>
      </c>
      <c r="B75" s="219">
        <v>10.62483289</v>
      </c>
      <c r="C75" s="37">
        <f t="shared" si="5"/>
        <v>9.3490570786786936E-2</v>
      </c>
      <c r="D75" s="219">
        <v>1.56046185</v>
      </c>
      <c r="E75" s="37">
        <f t="shared" si="6"/>
        <v>1.2701455054161865E-2</v>
      </c>
      <c r="F75" s="219">
        <v>0.53317181000000002</v>
      </c>
      <c r="G75" s="37">
        <f t="shared" si="7"/>
        <v>4.7988773768526784E-3</v>
      </c>
      <c r="H75" s="37">
        <f t="shared" si="8"/>
        <v>-65.832435442109656</v>
      </c>
      <c r="I75" s="38">
        <f t="shared" si="9"/>
        <v>-94.981833450747104</v>
      </c>
    </row>
    <row r="76" spans="1:9" x14ac:dyDescent="0.25">
      <c r="A76" s="16" t="s">
        <v>384</v>
      </c>
      <c r="B76" s="219">
        <v>19.124319100000001</v>
      </c>
      <c r="C76" s="37">
        <f t="shared" si="5"/>
        <v>0.16827968280333597</v>
      </c>
      <c r="D76" s="219">
        <v>458.08029194</v>
      </c>
      <c r="E76" s="37">
        <f t="shared" si="6"/>
        <v>3.7285667953197668</v>
      </c>
      <c r="F76" s="219">
        <v>0.51754684000000006</v>
      </c>
      <c r="G76" s="37">
        <f t="shared" si="7"/>
        <v>4.6582429441226333E-3</v>
      </c>
      <c r="H76" s="37">
        <f t="shared" si="8"/>
        <v>-99.887018313359832</v>
      </c>
      <c r="I76" s="38" t="s">
        <v>314</v>
      </c>
    </row>
    <row r="77" spans="1:9" x14ac:dyDescent="0.25">
      <c r="A77" s="16" t="s">
        <v>448</v>
      </c>
      <c r="B77" s="219">
        <v>0.21062579000000001</v>
      </c>
      <c r="C77" s="37">
        <f t="shared" si="5"/>
        <v>1.853349180489362E-3</v>
      </c>
      <c r="D77" s="219">
        <v>6.6839389999999999E-2</v>
      </c>
      <c r="E77" s="37">
        <f t="shared" si="6"/>
        <v>5.4404246276997794E-4</v>
      </c>
      <c r="F77" s="219">
        <v>0.51075137000000004</v>
      </c>
      <c r="G77" s="37">
        <f t="shared" si="7"/>
        <v>4.59707949429943E-3</v>
      </c>
      <c r="H77" s="37">
        <f t="shared" si="8"/>
        <v>664.1472640609079</v>
      </c>
      <c r="I77" s="38">
        <f t="shared" si="9"/>
        <v>142.49232252137784</v>
      </c>
    </row>
    <row r="78" spans="1:9" x14ac:dyDescent="0.25">
      <c r="A78" s="16" t="s">
        <v>407</v>
      </c>
      <c r="B78" s="219">
        <v>1.6252854800000001</v>
      </c>
      <c r="C78" s="37">
        <f t="shared" si="5"/>
        <v>1.4301294786451646E-2</v>
      </c>
      <c r="D78" s="219">
        <v>1.09711325</v>
      </c>
      <c r="E78" s="37">
        <f t="shared" si="6"/>
        <v>8.9300066093896818E-3</v>
      </c>
      <c r="F78" s="219">
        <v>0.50742567999999999</v>
      </c>
      <c r="G78" s="37">
        <f t="shared" si="7"/>
        <v>4.5671462191260387E-3</v>
      </c>
      <c r="H78" s="37">
        <f t="shared" si="8"/>
        <v>-53.749015427532207</v>
      </c>
      <c r="I78" s="38">
        <f t="shared" si="9"/>
        <v>-68.77928916217229</v>
      </c>
    </row>
    <row r="79" spans="1:9" x14ac:dyDescent="0.25">
      <c r="A79" s="16" t="s">
        <v>462</v>
      </c>
      <c r="B79" s="219">
        <v>2.1285800000000001E-3</v>
      </c>
      <c r="C79" s="37">
        <f t="shared" si="5"/>
        <v>1.8729909564284821E-5</v>
      </c>
      <c r="D79" s="219">
        <v>0.17684423000000002</v>
      </c>
      <c r="E79" s="37">
        <f t="shared" si="6"/>
        <v>1.4394322033139506E-3</v>
      </c>
      <c r="F79" s="219">
        <v>0.40157965999999995</v>
      </c>
      <c r="G79" s="37">
        <f t="shared" si="7"/>
        <v>3.6144663112968973E-3</v>
      </c>
      <c r="H79" s="37">
        <f t="shared" si="8"/>
        <v>127.0810079582466</v>
      </c>
      <c r="I79" s="38">
        <f t="shared" si="9"/>
        <v>18766.082552687702</v>
      </c>
    </row>
    <row r="80" spans="1:9" x14ac:dyDescent="0.25">
      <c r="A80" s="16" t="s">
        <v>430</v>
      </c>
      <c r="B80" s="219">
        <v>7.0427039999999996E-2</v>
      </c>
      <c r="C80" s="37">
        <f t="shared" si="5"/>
        <v>6.1970519786912854E-4</v>
      </c>
      <c r="D80" s="219">
        <v>0.28983104999999998</v>
      </c>
      <c r="E80" s="37">
        <f t="shared" si="6"/>
        <v>2.3590939149685328E-3</v>
      </c>
      <c r="F80" s="219">
        <v>0.39804828999999997</v>
      </c>
      <c r="G80" s="37">
        <f t="shared" si="7"/>
        <v>3.5826817884011797E-3</v>
      </c>
      <c r="H80" s="37">
        <f t="shared" si="8"/>
        <v>37.338042283599357</v>
      </c>
      <c r="I80" s="38">
        <f t="shared" si="9"/>
        <v>465.19241757143277</v>
      </c>
    </row>
    <row r="81" spans="1:9" x14ac:dyDescent="0.25">
      <c r="A81" s="16" t="s">
        <v>300</v>
      </c>
      <c r="B81" s="219">
        <v>0.36972428999999996</v>
      </c>
      <c r="C81" s="37">
        <f t="shared" si="5"/>
        <v>3.2532968060488276E-3</v>
      </c>
      <c r="D81" s="219">
        <v>112.47066378</v>
      </c>
      <c r="E81" s="37">
        <f t="shared" si="6"/>
        <v>0.91546043302078839</v>
      </c>
      <c r="F81" s="219">
        <v>0.33605157000000002</v>
      </c>
      <c r="G81" s="37">
        <f t="shared" si="7"/>
        <v>3.0246728099312383E-3</v>
      </c>
      <c r="H81" s="37">
        <f t="shared" si="8"/>
        <v>-99.701209578830856</v>
      </c>
      <c r="I81" s="38">
        <f t="shared" si="9"/>
        <v>-9.1075217157087334</v>
      </c>
    </row>
    <row r="82" spans="1:9" x14ac:dyDescent="0.25">
      <c r="A82" s="16" t="s">
        <v>449</v>
      </c>
      <c r="B82" s="219">
        <v>8.3419720000000003E-2</v>
      </c>
      <c r="C82" s="37">
        <f t="shared" si="5"/>
        <v>7.3403104956260132E-4</v>
      </c>
      <c r="D82" s="219">
        <v>0.10260625999999999</v>
      </c>
      <c r="E82" s="37">
        <f t="shared" si="6"/>
        <v>8.3516863912158189E-4</v>
      </c>
      <c r="F82" s="219">
        <v>0.33099706000000001</v>
      </c>
      <c r="G82" s="37">
        <f t="shared" si="7"/>
        <v>2.9791790812022652E-3</v>
      </c>
      <c r="H82" s="37" t="s">
        <v>314</v>
      </c>
      <c r="I82" s="38" t="s">
        <v>314</v>
      </c>
    </row>
    <row r="83" spans="1:9" x14ac:dyDescent="0.25">
      <c r="A83" s="16" t="s">
        <v>406</v>
      </c>
      <c r="B83" s="219">
        <v>0.27467916999999997</v>
      </c>
      <c r="C83" s="37">
        <f t="shared" si="5"/>
        <v>2.4169709446169819E-3</v>
      </c>
      <c r="D83" s="219">
        <v>0.12017613000000001</v>
      </c>
      <c r="E83" s="37">
        <f t="shared" si="6"/>
        <v>9.7817944974310867E-4</v>
      </c>
      <c r="F83" s="219">
        <v>0.28780805999999998</v>
      </c>
      <c r="G83" s="37">
        <f t="shared" si="7"/>
        <v>2.5904512618734627E-3</v>
      </c>
      <c r="H83" s="37">
        <f t="shared" si="8"/>
        <v>139.48854069439577</v>
      </c>
      <c r="I83" s="38">
        <f t="shared" si="9"/>
        <v>4.7797180980268639</v>
      </c>
    </row>
    <row r="84" spans="1:9" x14ac:dyDescent="0.25">
      <c r="A84" s="16" t="s">
        <v>429</v>
      </c>
      <c r="B84" s="219">
        <v>2.2749040000000002E-2</v>
      </c>
      <c r="C84" s="37">
        <f t="shared" si="5"/>
        <v>2.0017451158720742E-4</v>
      </c>
      <c r="D84" s="219">
        <v>62.171167070000003</v>
      </c>
      <c r="E84" s="37">
        <f t="shared" si="6"/>
        <v>0.5060452353925815</v>
      </c>
      <c r="F84" s="219">
        <v>0.28563945000000002</v>
      </c>
      <c r="G84" s="37">
        <f t="shared" si="7"/>
        <v>2.5709324252188837E-3</v>
      </c>
      <c r="H84" s="37">
        <f t="shared" si="8"/>
        <v>-99.540559613947096</v>
      </c>
      <c r="I84" s="38">
        <f t="shared" si="9"/>
        <v>1155.6110060028907</v>
      </c>
    </row>
    <row r="85" spans="1:9" x14ac:dyDescent="0.25">
      <c r="A85" s="16" t="s">
        <v>638</v>
      </c>
      <c r="B85" s="219">
        <v>0</v>
      </c>
      <c r="C85" s="37">
        <f t="shared" si="5"/>
        <v>0</v>
      </c>
      <c r="D85" s="219">
        <v>0</v>
      </c>
      <c r="E85" s="37">
        <f t="shared" si="6"/>
        <v>0</v>
      </c>
      <c r="F85" s="219">
        <v>0.26900188000000003</v>
      </c>
      <c r="G85" s="37">
        <f t="shared" si="7"/>
        <v>2.4211839636886262E-3</v>
      </c>
      <c r="H85" s="37" t="s">
        <v>314</v>
      </c>
      <c r="I85" s="38" t="s">
        <v>314</v>
      </c>
    </row>
    <row r="86" spans="1:9" x14ac:dyDescent="0.25">
      <c r="A86" s="16" t="s">
        <v>419</v>
      </c>
      <c r="B86" s="219">
        <v>1.7403310000000002E-2</v>
      </c>
      <c r="C86" s="37">
        <f t="shared" si="5"/>
        <v>1.5313609186369022E-4</v>
      </c>
      <c r="D86" s="219">
        <v>0.13572844000000001</v>
      </c>
      <c r="E86" s="37">
        <f t="shared" si="6"/>
        <v>1.1047682327071985E-3</v>
      </c>
      <c r="F86" s="219">
        <v>0.22601969</v>
      </c>
      <c r="G86" s="37">
        <f t="shared" si="7"/>
        <v>2.0343175627838533E-3</v>
      </c>
      <c r="H86" s="37" t="s">
        <v>314</v>
      </c>
      <c r="I86" s="38">
        <f t="shared" si="9"/>
        <v>1198.7166809072526</v>
      </c>
    </row>
    <row r="87" spans="1:9" x14ac:dyDescent="0.25">
      <c r="A87" s="16" t="s">
        <v>453</v>
      </c>
      <c r="B87" s="219">
        <v>98.561043040000001</v>
      </c>
      <c r="C87" s="37">
        <f t="shared" si="5"/>
        <v>0.86726335054392312</v>
      </c>
      <c r="D87" s="219">
        <v>7.2554899999999992E-2</v>
      </c>
      <c r="E87" s="37">
        <f t="shared" si="6"/>
        <v>5.9056413414349635E-4</v>
      </c>
      <c r="F87" s="219">
        <v>0.20295482999999997</v>
      </c>
      <c r="G87" s="37">
        <f t="shared" si="7"/>
        <v>1.8267195000613052E-3</v>
      </c>
      <c r="H87" s="37">
        <f t="shared" si="8"/>
        <v>179.72587654314179</v>
      </c>
      <c r="I87" s="38">
        <f t="shared" si="9"/>
        <v>-99.794082100046737</v>
      </c>
    </row>
    <row r="88" spans="1:9" x14ac:dyDescent="0.25">
      <c r="A88" s="16" t="s">
        <v>523</v>
      </c>
      <c r="B88" s="219">
        <v>0</v>
      </c>
      <c r="C88" s="37">
        <f t="shared" si="5"/>
        <v>0</v>
      </c>
      <c r="D88" s="219">
        <v>0.16393187000000001</v>
      </c>
      <c r="E88" s="37">
        <f t="shared" si="6"/>
        <v>1.3343314216555217E-3</v>
      </c>
      <c r="F88" s="219">
        <v>0.18755007999999998</v>
      </c>
      <c r="G88" s="37">
        <f t="shared" si="7"/>
        <v>1.6880671840825755E-3</v>
      </c>
      <c r="H88" s="37">
        <f t="shared" si="8"/>
        <v>14.407332753539603</v>
      </c>
      <c r="I88" s="38" t="s">
        <v>314</v>
      </c>
    </row>
    <row r="89" spans="1:9" x14ac:dyDescent="0.25">
      <c r="A89" s="16" t="s">
        <v>427</v>
      </c>
      <c r="B89" s="219">
        <v>0.57794556000000008</v>
      </c>
      <c r="C89" s="37">
        <f t="shared" si="5"/>
        <v>5.0854880116697277E-3</v>
      </c>
      <c r="D89" s="219">
        <v>4.0243600000000003E-3</v>
      </c>
      <c r="E89" s="37">
        <f t="shared" si="6"/>
        <v>3.2756473772022586E-5</v>
      </c>
      <c r="F89" s="219">
        <v>0.16967664999999998</v>
      </c>
      <c r="G89" s="37">
        <f t="shared" si="7"/>
        <v>1.5271952151130232E-3</v>
      </c>
      <c r="H89" s="37">
        <f t="shared" si="8"/>
        <v>4116.2393523442233</v>
      </c>
      <c r="I89" s="38">
        <f t="shared" si="9"/>
        <v>-70.641413007827254</v>
      </c>
    </row>
    <row r="90" spans="1:9" x14ac:dyDescent="0.25">
      <c r="A90" s="16" t="s">
        <v>392</v>
      </c>
      <c r="B90" s="219">
        <v>0.85987268000000006</v>
      </c>
      <c r="C90" s="37">
        <f t="shared" si="5"/>
        <v>7.5662354871319009E-3</v>
      </c>
      <c r="D90" s="219">
        <v>8.4151980000000001E-2</v>
      </c>
      <c r="E90" s="37">
        <f t="shared" si="6"/>
        <v>6.8495913032973416E-4</v>
      </c>
      <c r="F90" s="219">
        <v>0.16280060000000002</v>
      </c>
      <c r="G90" s="37">
        <f t="shared" si="7"/>
        <v>1.4653064952515817E-3</v>
      </c>
      <c r="H90" s="37">
        <f t="shared" si="8"/>
        <v>93.460213295040731</v>
      </c>
      <c r="I90" s="38">
        <f t="shared" si="9"/>
        <v>-81.066894694223805</v>
      </c>
    </row>
    <row r="91" spans="1:9" x14ac:dyDescent="0.25">
      <c r="A91" s="16" t="s">
        <v>458</v>
      </c>
      <c r="B91" s="219">
        <v>1.552572E-2</v>
      </c>
      <c r="C91" s="37">
        <f t="shared" si="5"/>
        <v>1.366147062926496E-4</v>
      </c>
      <c r="D91" s="219">
        <v>0.11635367999999999</v>
      </c>
      <c r="E91" s="37">
        <f t="shared" si="6"/>
        <v>9.4706643222731263E-4</v>
      </c>
      <c r="F91" s="219">
        <v>0.16169784000000001</v>
      </c>
      <c r="G91" s="37">
        <f t="shared" si="7"/>
        <v>1.4553809704641813E-3</v>
      </c>
      <c r="H91" s="37">
        <f t="shared" si="8"/>
        <v>38.970971953787824</v>
      </c>
      <c r="I91" s="38" t="s">
        <v>314</v>
      </c>
    </row>
    <row r="92" spans="1:9" x14ac:dyDescent="0.25">
      <c r="A92" s="16" t="s">
        <v>447</v>
      </c>
      <c r="B92" s="219">
        <v>0.61388533999999995</v>
      </c>
      <c r="C92" s="37">
        <f t="shared" si="5"/>
        <v>5.401731154591435E-3</v>
      </c>
      <c r="D92" s="219">
        <v>1.4748417899999999</v>
      </c>
      <c r="E92" s="37">
        <f t="shared" si="6"/>
        <v>1.200454641533507E-2</v>
      </c>
      <c r="F92" s="219">
        <v>0.14366950000000001</v>
      </c>
      <c r="G92" s="37">
        <f t="shared" si="7"/>
        <v>1.2931147152992501E-3</v>
      </c>
      <c r="H92" s="37" t="s">
        <v>314</v>
      </c>
      <c r="I92" s="38">
        <f t="shared" si="9"/>
        <v>-76.596688234972348</v>
      </c>
    </row>
    <row r="93" spans="1:9" x14ac:dyDescent="0.25">
      <c r="A93" s="16" t="s">
        <v>428</v>
      </c>
      <c r="B93" s="219">
        <v>1.08534E-3</v>
      </c>
      <c r="C93" s="37">
        <f t="shared" si="5"/>
        <v>9.5501790144137815E-6</v>
      </c>
      <c r="D93" s="219">
        <v>9.5056599999999991E-3</v>
      </c>
      <c r="E93" s="37">
        <f t="shared" si="6"/>
        <v>7.7371781469790017E-5</v>
      </c>
      <c r="F93" s="219">
        <v>0.126003</v>
      </c>
      <c r="G93" s="37">
        <f t="shared" si="7"/>
        <v>1.1341052448282441E-3</v>
      </c>
      <c r="H93" s="37">
        <f t="shared" si="8"/>
        <v>1225.5576151471862</v>
      </c>
      <c r="I93" s="38">
        <f t="shared" si="9"/>
        <v>11509.541710431755</v>
      </c>
    </row>
    <row r="94" spans="1:9" x14ac:dyDescent="0.25">
      <c r="A94" s="16" t="s">
        <v>465</v>
      </c>
      <c r="B94" s="219">
        <v>2.5700000000000001E-4</v>
      </c>
      <c r="C94" s="37">
        <f t="shared" si="5"/>
        <v>2.2614074913891886E-6</v>
      </c>
      <c r="D94" s="219">
        <v>1.4710000000000001E-5</v>
      </c>
      <c r="E94" s="37">
        <f t="shared" si="6"/>
        <v>1.1973275978949503E-7</v>
      </c>
      <c r="F94" s="219">
        <v>0.12254087</v>
      </c>
      <c r="G94" s="37">
        <f t="shared" si="7"/>
        <v>1.1029439249288988E-3</v>
      </c>
      <c r="H94" s="37" t="s">
        <v>314</v>
      </c>
      <c r="I94" s="38" t="s">
        <v>314</v>
      </c>
    </row>
    <row r="95" spans="1:9" x14ac:dyDescent="0.25">
      <c r="A95" s="16" t="s">
        <v>644</v>
      </c>
      <c r="B95" s="219">
        <v>0</v>
      </c>
      <c r="C95" s="37">
        <f t="shared" si="5"/>
        <v>0</v>
      </c>
      <c r="D95" s="219">
        <v>0</v>
      </c>
      <c r="E95" s="37">
        <f t="shared" si="6"/>
        <v>0</v>
      </c>
      <c r="F95" s="219">
        <v>0.10876688000000001</v>
      </c>
      <c r="G95" s="37">
        <f t="shared" si="7"/>
        <v>9.7896946161285265E-4</v>
      </c>
      <c r="H95" s="37" t="s">
        <v>314</v>
      </c>
      <c r="I95" s="38" t="s">
        <v>314</v>
      </c>
    </row>
    <row r="96" spans="1:9" x14ac:dyDescent="0.25">
      <c r="A96" s="16" t="s">
        <v>446</v>
      </c>
      <c r="B96" s="219">
        <v>3.3372059999999995E-2</v>
      </c>
      <c r="C96" s="37">
        <f t="shared" si="5"/>
        <v>2.9364913029995902E-4</v>
      </c>
      <c r="D96" s="219">
        <v>5.6835699999999998E-3</v>
      </c>
      <c r="E96" s="37">
        <f t="shared" si="6"/>
        <v>4.6261694191487439E-5</v>
      </c>
      <c r="F96" s="219">
        <v>0.10361315</v>
      </c>
      <c r="G96" s="37">
        <f t="shared" si="7"/>
        <v>9.3258269127064885E-4</v>
      </c>
      <c r="H96" s="37" t="s">
        <v>314</v>
      </c>
      <c r="I96" s="38" t="s">
        <v>314</v>
      </c>
    </row>
    <row r="97" spans="1:9" x14ac:dyDescent="0.25">
      <c r="A97" s="16" t="s">
        <v>404</v>
      </c>
      <c r="B97" s="219">
        <v>0</v>
      </c>
      <c r="C97" s="37">
        <f t="shared" si="5"/>
        <v>0</v>
      </c>
      <c r="D97" s="219">
        <v>2.4564799999999998E-2</v>
      </c>
      <c r="E97" s="37">
        <f t="shared" si="6"/>
        <v>1.999463832547238E-4</v>
      </c>
      <c r="F97" s="219">
        <v>9.6187899999999993E-2</v>
      </c>
      <c r="G97" s="37">
        <f t="shared" si="7"/>
        <v>8.6575083036923451E-4</v>
      </c>
      <c r="H97" s="37">
        <f t="shared" si="8"/>
        <v>291.56801602292711</v>
      </c>
      <c r="I97" s="38" t="s">
        <v>314</v>
      </c>
    </row>
    <row r="98" spans="1:9" x14ac:dyDescent="0.25">
      <c r="A98" s="16" t="s">
        <v>521</v>
      </c>
      <c r="B98" s="219">
        <v>8.2121000000000006E-4</v>
      </c>
      <c r="C98" s="37">
        <f t="shared" si="5"/>
        <v>7.226032863827687E-6</v>
      </c>
      <c r="D98" s="219">
        <v>1.1764120000000001E-2</v>
      </c>
      <c r="E98" s="37">
        <f t="shared" si="6"/>
        <v>9.5754626383058749E-5</v>
      </c>
      <c r="F98" s="219">
        <v>9.2249609999999996E-2</v>
      </c>
      <c r="G98" s="37">
        <f t="shared" si="7"/>
        <v>8.3030377478599741E-4</v>
      </c>
      <c r="H98" s="37">
        <f t="shared" si="8"/>
        <v>684.16073620466284</v>
      </c>
      <c r="I98" s="38">
        <f t="shared" si="9"/>
        <v>11133.376359274727</v>
      </c>
    </row>
    <row r="99" spans="1:9" x14ac:dyDescent="0.25">
      <c r="A99" s="16" t="s">
        <v>601</v>
      </c>
      <c r="B99" s="219">
        <v>0</v>
      </c>
      <c r="C99" s="37">
        <f t="shared" si="5"/>
        <v>0</v>
      </c>
      <c r="D99" s="219">
        <v>0</v>
      </c>
      <c r="E99" s="37">
        <f t="shared" si="6"/>
        <v>0</v>
      </c>
      <c r="F99" s="219">
        <v>9.0054700000000001E-2</v>
      </c>
      <c r="G99" s="37">
        <f t="shared" si="7"/>
        <v>8.1054822179975133E-4</v>
      </c>
      <c r="H99" s="37" t="s">
        <v>314</v>
      </c>
      <c r="I99" s="38" t="s">
        <v>314</v>
      </c>
    </row>
    <row r="100" spans="1:9" x14ac:dyDescent="0.25">
      <c r="A100" s="16" t="s">
        <v>456</v>
      </c>
      <c r="B100" s="219">
        <v>0</v>
      </c>
      <c r="C100" s="37">
        <f t="shared" si="5"/>
        <v>0</v>
      </c>
      <c r="D100" s="219">
        <v>2.8130100000000003E-3</v>
      </c>
      <c r="E100" s="37">
        <f t="shared" si="6"/>
        <v>2.2896631585006624E-5</v>
      </c>
      <c r="F100" s="219">
        <v>8.4166429999999987E-2</v>
      </c>
      <c r="G100" s="37">
        <f t="shared" si="7"/>
        <v>7.5755013532589899E-4</v>
      </c>
      <c r="H100" s="37">
        <f t="shared" si="8"/>
        <v>2892.0416208971874</v>
      </c>
      <c r="I100" s="38" t="s">
        <v>314</v>
      </c>
    </row>
    <row r="101" spans="1:9" x14ac:dyDescent="0.25">
      <c r="A101" s="16" t="s">
        <v>411</v>
      </c>
      <c r="B101" s="219">
        <v>373.68851788999996</v>
      </c>
      <c r="C101" s="37">
        <f t="shared" si="5"/>
        <v>3.2881790420333408</v>
      </c>
      <c r="D101" s="219">
        <v>296.11174441000003</v>
      </c>
      <c r="E101" s="37">
        <f t="shared" si="6"/>
        <v>2.4102159323107326</v>
      </c>
      <c r="F101" s="219">
        <v>8.1361880000000011E-2</v>
      </c>
      <c r="G101" s="37">
        <f t="shared" si="7"/>
        <v>7.323074437678962E-4</v>
      </c>
      <c r="H101" s="37">
        <f t="shared" si="8"/>
        <v>-99.972523251260398</v>
      </c>
      <c r="I101" s="38">
        <f t="shared" si="9"/>
        <v>-99.978227353503016</v>
      </c>
    </row>
    <row r="102" spans="1:9" x14ac:dyDescent="0.25">
      <c r="A102" s="16" t="s">
        <v>306</v>
      </c>
      <c r="B102" s="219">
        <v>0.65038129</v>
      </c>
      <c r="C102" s="37">
        <f t="shared" si="5"/>
        <v>5.7228681769080324E-3</v>
      </c>
      <c r="D102" s="219">
        <v>0.98144637999999995</v>
      </c>
      <c r="E102" s="37">
        <f t="shared" si="6"/>
        <v>7.9885305005308951E-3</v>
      </c>
      <c r="F102" s="219">
        <v>7.4348649999999988E-2</v>
      </c>
      <c r="G102" s="37">
        <f t="shared" si="7"/>
        <v>6.6918401872097819E-4</v>
      </c>
      <c r="H102" s="37">
        <f t="shared" si="8"/>
        <v>-92.424583602825052</v>
      </c>
      <c r="I102" s="38">
        <f t="shared" si="9"/>
        <v>-88.568451899961644</v>
      </c>
    </row>
    <row r="103" spans="1:9" x14ac:dyDescent="0.25">
      <c r="A103" s="16" t="s">
        <v>403</v>
      </c>
      <c r="B103" s="219">
        <v>7.3733000000000002E-3</v>
      </c>
      <c r="C103" s="37">
        <f t="shared" si="5"/>
        <v>6.4879516950427642E-5</v>
      </c>
      <c r="D103" s="219">
        <v>47.900994149999995</v>
      </c>
      <c r="E103" s="37">
        <f t="shared" si="6"/>
        <v>0.389892469492859</v>
      </c>
      <c r="F103" s="219">
        <v>6.0819089999999999E-2</v>
      </c>
      <c r="G103" s="37">
        <f t="shared" si="7"/>
        <v>5.4740957719007493E-4</v>
      </c>
      <c r="H103" s="37">
        <f t="shared" si="8"/>
        <v>-99.873031674855127</v>
      </c>
      <c r="I103" s="38">
        <f t="shared" si="9"/>
        <v>724.85576336240206</v>
      </c>
    </row>
    <row r="104" spans="1:9" x14ac:dyDescent="0.25">
      <c r="A104" s="16" t="s">
        <v>421</v>
      </c>
      <c r="B104" s="219">
        <v>0.15202415</v>
      </c>
      <c r="C104" s="37">
        <f t="shared" si="5"/>
        <v>1.3376986446773295E-3</v>
      </c>
      <c r="D104" s="219">
        <v>0.81917434999999994</v>
      </c>
      <c r="E104" s="37">
        <f t="shared" si="6"/>
        <v>6.6677094272104501E-3</v>
      </c>
      <c r="F104" s="219">
        <v>6.019364E-2</v>
      </c>
      <c r="G104" s="37">
        <f t="shared" si="7"/>
        <v>5.4178013880068878E-4</v>
      </c>
      <c r="H104" s="37">
        <f t="shared" si="8"/>
        <v>-92.651913478492091</v>
      </c>
      <c r="I104" s="38">
        <f t="shared" si="9"/>
        <v>-60.405211935077418</v>
      </c>
    </row>
    <row r="105" spans="1:9" x14ac:dyDescent="0.25">
      <c r="A105" s="16" t="s">
        <v>451</v>
      </c>
      <c r="B105" s="219">
        <v>9.0823699999999993E-2</v>
      </c>
      <c r="C105" s="37">
        <f t="shared" si="5"/>
        <v>7.9918052753184517E-4</v>
      </c>
      <c r="D105" s="219">
        <v>0.11168627</v>
      </c>
      <c r="E105" s="37">
        <f t="shared" si="6"/>
        <v>9.0907582173315338E-4</v>
      </c>
      <c r="F105" s="219">
        <v>5.6136709999999999E-2</v>
      </c>
      <c r="G105" s="37">
        <f t="shared" si="7"/>
        <v>5.05265249544869E-4</v>
      </c>
      <c r="H105" s="37">
        <f t="shared" si="8"/>
        <v>-49.737143160032119</v>
      </c>
      <c r="I105" s="38">
        <f t="shared" si="9"/>
        <v>-38.191562334500794</v>
      </c>
    </row>
    <row r="106" spans="1:9" x14ac:dyDescent="0.25">
      <c r="A106" s="16" t="s">
        <v>450</v>
      </c>
      <c r="B106" s="219">
        <v>5.0294099999999998E-3</v>
      </c>
      <c r="C106" s="37">
        <f t="shared" si="5"/>
        <v>4.4255040666411274E-5</v>
      </c>
      <c r="D106" s="219">
        <v>0</v>
      </c>
      <c r="E106" s="37">
        <f t="shared" si="6"/>
        <v>0</v>
      </c>
      <c r="F106" s="219">
        <v>5.5964260000000002E-2</v>
      </c>
      <c r="G106" s="37">
        <f t="shared" si="7"/>
        <v>5.0371309245757256E-4</v>
      </c>
      <c r="H106" s="37" t="s">
        <v>314</v>
      </c>
      <c r="I106" s="38" t="s">
        <v>314</v>
      </c>
    </row>
    <row r="107" spans="1:9" x14ac:dyDescent="0.25">
      <c r="A107" s="16" t="s">
        <v>432</v>
      </c>
      <c r="B107" s="219">
        <v>2.167736E-2</v>
      </c>
      <c r="C107" s="37">
        <f t="shared" si="5"/>
        <v>1.9074453034062389E-4</v>
      </c>
      <c r="D107" s="219">
        <v>0</v>
      </c>
      <c r="E107" s="37">
        <f t="shared" si="6"/>
        <v>0</v>
      </c>
      <c r="F107" s="219">
        <v>5.428024E-2</v>
      </c>
      <c r="G107" s="37">
        <f t="shared" si="7"/>
        <v>4.8855586672171176E-4</v>
      </c>
      <c r="H107" s="37" t="s">
        <v>314</v>
      </c>
      <c r="I107" s="38">
        <f t="shared" si="9"/>
        <v>150.4006022873634</v>
      </c>
    </row>
    <row r="108" spans="1:9" x14ac:dyDescent="0.25">
      <c r="A108" s="16" t="s">
        <v>434</v>
      </c>
      <c r="B108" s="219">
        <v>0.90297004000000003</v>
      </c>
      <c r="C108" s="37">
        <f t="shared" si="5"/>
        <v>7.9454599725914208E-3</v>
      </c>
      <c r="D108" s="219">
        <v>0.30795329999999999</v>
      </c>
      <c r="E108" s="37">
        <f t="shared" si="6"/>
        <v>2.5066008494413526E-3</v>
      </c>
      <c r="F108" s="219">
        <v>5.4092800000000003E-2</v>
      </c>
      <c r="G108" s="37">
        <f t="shared" si="7"/>
        <v>4.8686879032598624E-4</v>
      </c>
      <c r="H108" s="37">
        <f t="shared" si="8"/>
        <v>-82.434739293262965</v>
      </c>
      <c r="I108" s="38" t="s">
        <v>314</v>
      </c>
    </row>
    <row r="109" spans="1:9" x14ac:dyDescent="0.25">
      <c r="A109" s="16" t="s">
        <v>463</v>
      </c>
      <c r="B109" s="219">
        <v>0</v>
      </c>
      <c r="C109" s="37">
        <f t="shared" si="5"/>
        <v>0</v>
      </c>
      <c r="D109" s="219">
        <v>0.13342018999999999</v>
      </c>
      <c r="E109" s="37">
        <f t="shared" si="6"/>
        <v>1.08598011966953E-3</v>
      </c>
      <c r="F109" s="219">
        <v>4.6575949999999998E-2</v>
      </c>
      <c r="G109" s="37">
        <f t="shared" si="7"/>
        <v>4.1921247254317801E-4</v>
      </c>
      <c r="H109" s="37">
        <f t="shared" si="8"/>
        <v>-65.090778239785152</v>
      </c>
      <c r="I109" s="38" t="s">
        <v>314</v>
      </c>
    </row>
    <row r="110" spans="1:9" x14ac:dyDescent="0.25">
      <c r="A110" s="16" t="s">
        <v>402</v>
      </c>
      <c r="B110" s="219">
        <v>0.14763767000000003</v>
      </c>
      <c r="C110" s="37">
        <f t="shared" si="5"/>
        <v>1.2991009064172955E-3</v>
      </c>
      <c r="D110" s="219">
        <v>0.72255776000000005</v>
      </c>
      <c r="E110" s="37">
        <f t="shared" si="6"/>
        <v>5.8812939981043918E-3</v>
      </c>
      <c r="F110" s="219">
        <v>4.5725160000000001E-2</v>
      </c>
      <c r="G110" s="37">
        <f t="shared" si="7"/>
        <v>4.1155483422307914E-4</v>
      </c>
      <c r="H110" s="37">
        <f t="shared" si="8"/>
        <v>-93.671764040012533</v>
      </c>
      <c r="I110" s="38">
        <f t="shared" si="9"/>
        <v>-69.028798679903318</v>
      </c>
    </row>
    <row r="111" spans="1:9" x14ac:dyDescent="0.25">
      <c r="A111" s="16" t="s">
        <v>410</v>
      </c>
      <c r="B111" s="219">
        <v>0.15067914999999998</v>
      </c>
      <c r="C111" s="37">
        <f t="shared" si="5"/>
        <v>1.3258636521640281E-3</v>
      </c>
      <c r="D111" s="219">
        <v>3.0834490000000003E-2</v>
      </c>
      <c r="E111" s="37">
        <f t="shared" si="6"/>
        <v>2.5097882966700112E-4</v>
      </c>
      <c r="F111" s="219">
        <v>4.1693190000000005E-2</v>
      </c>
      <c r="G111" s="37">
        <f t="shared" si="7"/>
        <v>3.7526460046681824E-4</v>
      </c>
      <c r="H111" s="37">
        <f t="shared" si="8"/>
        <v>35.216084326350149</v>
      </c>
      <c r="I111" s="38" t="s">
        <v>314</v>
      </c>
    </row>
    <row r="112" spans="1:9" x14ac:dyDescent="0.25">
      <c r="A112" s="16" t="s">
        <v>385</v>
      </c>
      <c r="B112" s="219">
        <v>1.7019850600000002</v>
      </c>
      <c r="C112" s="37">
        <f t="shared" si="5"/>
        <v>1.4976193637807306E-2</v>
      </c>
      <c r="D112" s="219">
        <v>0.1052651</v>
      </c>
      <c r="E112" s="37">
        <f t="shared" si="6"/>
        <v>8.5681039650014777E-4</v>
      </c>
      <c r="F112" s="219">
        <v>3.9582150000000003E-2</v>
      </c>
      <c r="G112" s="37">
        <f t="shared" si="7"/>
        <v>3.5626392956182221E-4</v>
      </c>
      <c r="H112" s="37">
        <f t="shared" si="8"/>
        <v>-62.397651263334183</v>
      </c>
      <c r="I112" s="38">
        <f t="shared" si="9"/>
        <v>-97.674353851261188</v>
      </c>
    </row>
    <row r="113" spans="1:12" x14ac:dyDescent="0.25">
      <c r="A113" s="16" t="s">
        <v>435</v>
      </c>
      <c r="B113" s="219">
        <v>0.16937833999999999</v>
      </c>
      <c r="C113" s="37">
        <f t="shared" si="5"/>
        <v>1.4904025173348833E-3</v>
      </c>
      <c r="D113" s="219">
        <v>4.1453259999999999E-2</v>
      </c>
      <c r="E113" s="37">
        <f t="shared" si="6"/>
        <v>3.3741082407012118E-4</v>
      </c>
      <c r="F113" s="219">
        <v>3.376908E-2</v>
      </c>
      <c r="G113" s="37">
        <f t="shared" si="7"/>
        <v>3.0394268978535879E-4</v>
      </c>
      <c r="H113" s="37">
        <f t="shared" si="8"/>
        <v>-18.536973931603928</v>
      </c>
      <c r="I113" s="38">
        <f t="shared" si="9"/>
        <v>-80.062928943570938</v>
      </c>
    </row>
    <row r="114" spans="1:12" x14ac:dyDescent="0.25">
      <c r="A114" s="16" t="s">
        <v>374</v>
      </c>
      <c r="B114" s="219">
        <v>0.46830078000000003</v>
      </c>
      <c r="C114" s="37">
        <f t="shared" si="5"/>
        <v>4.1206960782700398E-3</v>
      </c>
      <c r="D114" s="219">
        <v>0.12520951999999999</v>
      </c>
      <c r="E114" s="37">
        <f t="shared" si="6"/>
        <v>1.0191489722309974E-3</v>
      </c>
      <c r="F114" s="219">
        <v>3.3583480000000006E-2</v>
      </c>
      <c r="G114" s="37">
        <f t="shared" si="7"/>
        <v>3.0227217453222897E-4</v>
      </c>
      <c r="H114" s="37">
        <f t="shared" si="8"/>
        <v>-73.17817367241723</v>
      </c>
      <c r="I114" s="38">
        <f t="shared" si="9"/>
        <v>-92.828651705427433</v>
      </c>
    </row>
    <row r="115" spans="1:12" x14ac:dyDescent="0.25">
      <c r="A115" s="16" t="s">
        <v>460</v>
      </c>
      <c r="B115" s="219">
        <v>2.0438699999999997E-3</v>
      </c>
      <c r="C115" s="37">
        <f t="shared" si="5"/>
        <v>1.7984525017220311E-5</v>
      </c>
      <c r="D115" s="219">
        <v>2.60085E-3</v>
      </c>
      <c r="E115" s="37">
        <f t="shared" si="6"/>
        <v>2.1169744955710953E-5</v>
      </c>
      <c r="F115" s="219">
        <v>3.0285919999999997E-2</v>
      </c>
      <c r="G115" s="37">
        <f t="shared" si="7"/>
        <v>2.7259208682688997E-4</v>
      </c>
      <c r="H115" s="37">
        <f t="shared" si="8"/>
        <v>1064.4623872964607</v>
      </c>
      <c r="I115" s="38">
        <f t="shared" si="9"/>
        <v>1381.7928733236458</v>
      </c>
    </row>
    <row r="116" spans="1:12" x14ac:dyDescent="0.25">
      <c r="A116" s="16" t="s">
        <v>366</v>
      </c>
      <c r="B116" s="219">
        <v>4.0065533100000001</v>
      </c>
      <c r="C116" s="37">
        <f t="shared" si="5"/>
        <v>3.5254667976202921E-2</v>
      </c>
      <c r="D116" s="219">
        <v>0.66523969999999999</v>
      </c>
      <c r="E116" s="37">
        <f t="shared" si="6"/>
        <v>5.4147508635306414E-3</v>
      </c>
      <c r="F116" s="219">
        <v>2.9619070000000001E-2</v>
      </c>
      <c r="G116" s="37">
        <f t="shared" si="7"/>
        <v>2.6659002272910092E-4</v>
      </c>
      <c r="H116" s="37">
        <f t="shared" si="8"/>
        <v>-95.547609380498486</v>
      </c>
      <c r="I116" s="38">
        <f t="shared" si="9"/>
        <v>-99.260734409147304</v>
      </c>
    </row>
    <row r="117" spans="1:12" x14ac:dyDescent="0.25">
      <c r="A117" s="16" t="s">
        <v>455</v>
      </c>
      <c r="B117" s="219">
        <v>0.12316745</v>
      </c>
      <c r="C117" s="37">
        <f t="shared" si="5"/>
        <v>1.0837813000984565E-3</v>
      </c>
      <c r="D117" s="219">
        <v>1.1351690000000001E-2</v>
      </c>
      <c r="E117" s="37">
        <f t="shared" si="6"/>
        <v>9.2397632357227254E-5</v>
      </c>
      <c r="F117" s="219">
        <v>2.956116E-2</v>
      </c>
      <c r="G117" s="37">
        <f t="shared" si="7"/>
        <v>2.6606879676838559E-4</v>
      </c>
      <c r="H117" s="37">
        <f t="shared" si="8"/>
        <v>160.41197389992149</v>
      </c>
      <c r="I117" s="38">
        <f t="shared" si="9"/>
        <v>-75.999210830458864</v>
      </c>
      <c r="L117" s="40"/>
    </row>
    <row r="118" spans="1:12" x14ac:dyDescent="0.25">
      <c r="A118" s="16" t="s">
        <v>408</v>
      </c>
      <c r="B118" s="219">
        <v>5.4422350000000001E-2</v>
      </c>
      <c r="C118" s="37">
        <f t="shared" si="5"/>
        <v>4.7887591435410277E-4</v>
      </c>
      <c r="D118" s="219">
        <v>1.1047909999999999E-2</v>
      </c>
      <c r="E118" s="37">
        <f t="shared" si="6"/>
        <v>8.9925000285925218E-5</v>
      </c>
      <c r="F118" s="219">
        <v>2.8506980000000001E-2</v>
      </c>
      <c r="G118" s="37">
        <f t="shared" si="7"/>
        <v>2.5658052214799537E-4</v>
      </c>
      <c r="H118" s="37">
        <f t="shared" si="8"/>
        <v>158.03052342026683</v>
      </c>
      <c r="I118" s="38">
        <f t="shared" si="9"/>
        <v>-47.618983744729867</v>
      </c>
    </row>
    <row r="119" spans="1:12" x14ac:dyDescent="0.25">
      <c r="A119" s="16" t="s">
        <v>445</v>
      </c>
      <c r="B119" s="219">
        <v>0.14987147000000001</v>
      </c>
      <c r="C119" s="37">
        <f t="shared" si="5"/>
        <v>1.3187566731654088E-3</v>
      </c>
      <c r="D119" s="219">
        <v>2.4443860000000001E-2</v>
      </c>
      <c r="E119" s="37">
        <f t="shared" si="6"/>
        <v>1.9896198624799771E-4</v>
      </c>
      <c r="F119" s="219">
        <v>2.3924569999999999E-2</v>
      </c>
      <c r="G119" s="37">
        <f t="shared" si="7"/>
        <v>2.1533598658175172E-4</v>
      </c>
      <c r="H119" s="37">
        <f t="shared" si="8"/>
        <v>-2.1244189747445907</v>
      </c>
      <c r="I119" s="38">
        <f t="shared" si="9"/>
        <v>-84.036608168319162</v>
      </c>
    </row>
    <row r="120" spans="1:12" x14ac:dyDescent="0.25">
      <c r="A120" s="16" t="s">
        <v>526</v>
      </c>
      <c r="B120" s="219">
        <v>1.6123800000000001E-3</v>
      </c>
      <c r="C120" s="37">
        <f t="shared" si="5"/>
        <v>1.4187736229440077E-5</v>
      </c>
      <c r="D120" s="219">
        <v>2.7774529999999999E-2</v>
      </c>
      <c r="E120" s="37">
        <f t="shared" si="6"/>
        <v>2.2607213655718037E-4</v>
      </c>
      <c r="F120" s="219">
        <v>2.3394189999999999E-2</v>
      </c>
      <c r="G120" s="37">
        <f t="shared" si="7"/>
        <v>2.1056223722854583E-4</v>
      </c>
      <c r="H120" s="37" t="s">
        <v>314</v>
      </c>
      <c r="I120" s="38" t="s">
        <v>314</v>
      </c>
    </row>
    <row r="121" spans="1:12" x14ac:dyDescent="0.25">
      <c r="A121" s="16" t="s">
        <v>422</v>
      </c>
      <c r="B121" s="219">
        <v>0</v>
      </c>
      <c r="C121" s="37">
        <f t="shared" si="5"/>
        <v>0</v>
      </c>
      <c r="D121" s="219">
        <v>0</v>
      </c>
      <c r="E121" s="37">
        <f t="shared" si="6"/>
        <v>0</v>
      </c>
      <c r="F121" s="219">
        <v>2.3136E-2</v>
      </c>
      <c r="G121" s="37">
        <f t="shared" si="7"/>
        <v>2.0823836689877427E-4</v>
      </c>
      <c r="H121" s="37" t="s">
        <v>314</v>
      </c>
      <c r="I121" s="38" t="s">
        <v>314</v>
      </c>
    </row>
    <row r="122" spans="1:12" x14ac:dyDescent="0.25">
      <c r="A122" s="16" t="s">
        <v>444</v>
      </c>
      <c r="B122" s="219">
        <v>1.7667080000000002E-2</v>
      </c>
      <c r="C122" s="37">
        <f t="shared" si="5"/>
        <v>1.5545707028393816E-4</v>
      </c>
      <c r="D122" s="219">
        <v>0.14069026000000001</v>
      </c>
      <c r="E122" s="37">
        <f t="shared" si="6"/>
        <v>1.1451552077023522E-3</v>
      </c>
      <c r="F122" s="219">
        <v>2.2418400000000002E-2</v>
      </c>
      <c r="G122" s="37">
        <f t="shared" si="7"/>
        <v>2.0177952128645754E-4</v>
      </c>
      <c r="H122" s="37">
        <f t="shared" si="8"/>
        <v>-84.065421444242133</v>
      </c>
      <c r="I122" s="38">
        <f t="shared" si="9"/>
        <v>26.893634941371182</v>
      </c>
    </row>
    <row r="123" spans="1:12" x14ac:dyDescent="0.25">
      <c r="A123" s="16" t="s">
        <v>454</v>
      </c>
      <c r="B123" s="219">
        <v>2.0403380000000002E-2</v>
      </c>
      <c r="C123" s="37">
        <f t="shared" si="5"/>
        <v>1.7953446062902859E-4</v>
      </c>
      <c r="D123" s="219">
        <v>4.3602299999999997E-3</v>
      </c>
      <c r="E123" s="37">
        <f t="shared" si="6"/>
        <v>3.5490303957644448E-5</v>
      </c>
      <c r="F123" s="219">
        <v>2.115643E-2</v>
      </c>
      <c r="G123" s="37">
        <f t="shared" si="7"/>
        <v>1.9042100763348179E-4</v>
      </c>
      <c r="H123" s="37">
        <f t="shared" si="8"/>
        <v>385.2136240519423</v>
      </c>
      <c r="I123" s="38" t="s">
        <v>314</v>
      </c>
    </row>
    <row r="124" spans="1:12" x14ac:dyDescent="0.25">
      <c r="A124" s="16" t="s">
        <v>535</v>
      </c>
      <c r="B124" s="219">
        <v>0</v>
      </c>
      <c r="C124" s="37">
        <f t="shared" si="5"/>
        <v>0</v>
      </c>
      <c r="D124" s="219">
        <v>0</v>
      </c>
      <c r="E124" s="37">
        <f t="shared" si="6"/>
        <v>0</v>
      </c>
      <c r="F124" s="219">
        <v>1.0189399999999999E-2</v>
      </c>
      <c r="G124" s="37">
        <f t="shared" si="7"/>
        <v>9.1710927371990426E-5</v>
      </c>
      <c r="H124" s="37" t="s">
        <v>314</v>
      </c>
      <c r="I124" s="38" t="s">
        <v>314</v>
      </c>
    </row>
    <row r="125" spans="1:12" x14ac:dyDescent="0.25">
      <c r="A125" s="16" t="s">
        <v>522</v>
      </c>
      <c r="B125" s="219">
        <v>0</v>
      </c>
      <c r="C125" s="37">
        <f t="shared" si="5"/>
        <v>0</v>
      </c>
      <c r="D125" s="219">
        <v>5.17834E-3</v>
      </c>
      <c r="E125" s="37">
        <f t="shared" si="6"/>
        <v>4.2149350056310923E-5</v>
      </c>
      <c r="F125" s="219">
        <v>9.930389999999999E-3</v>
      </c>
      <c r="G125" s="37">
        <f t="shared" si="7"/>
        <v>8.9379676533018625E-5</v>
      </c>
      <c r="H125" s="37">
        <f t="shared" si="8"/>
        <v>91.767825210395586</v>
      </c>
      <c r="I125" s="38" t="s">
        <v>314</v>
      </c>
    </row>
    <row r="126" spans="1:12" x14ac:dyDescent="0.25">
      <c r="A126" s="16" t="s">
        <v>311</v>
      </c>
      <c r="B126" s="219">
        <v>4.862E-4</v>
      </c>
      <c r="C126" s="37">
        <f t="shared" si="5"/>
        <v>4.2781958066670175E-6</v>
      </c>
      <c r="D126" s="219">
        <v>9.0399999999999996E-4</v>
      </c>
      <c r="E126" s="37">
        <f t="shared" si="6"/>
        <v>7.3581519272402108E-6</v>
      </c>
      <c r="F126" s="219">
        <v>8.953319999999999E-3</v>
      </c>
      <c r="G126" s="37">
        <f t="shared" si="7"/>
        <v>8.058543979608116E-5</v>
      </c>
      <c r="H126" s="37">
        <f t="shared" si="8"/>
        <v>890.41150442477863</v>
      </c>
      <c r="I126" s="38">
        <f t="shared" si="9"/>
        <v>1741.4890991361578</v>
      </c>
    </row>
    <row r="127" spans="1:12" x14ac:dyDescent="0.25">
      <c r="A127" s="16" t="s">
        <v>565</v>
      </c>
      <c r="B127" s="219">
        <v>0</v>
      </c>
      <c r="C127" s="37">
        <f t="shared" si="5"/>
        <v>0</v>
      </c>
      <c r="D127" s="219">
        <v>0</v>
      </c>
      <c r="E127" s="37">
        <f t="shared" si="6"/>
        <v>0</v>
      </c>
      <c r="F127" s="219">
        <v>8.921440000000001E-3</v>
      </c>
      <c r="G127" s="37">
        <f t="shared" si="7"/>
        <v>8.0298499999368985E-5</v>
      </c>
      <c r="H127" s="37" t="s">
        <v>314</v>
      </c>
      <c r="I127" s="38" t="s">
        <v>314</v>
      </c>
    </row>
    <row r="128" spans="1:12" x14ac:dyDescent="0.25">
      <c r="A128" s="16" t="s">
        <v>595</v>
      </c>
      <c r="B128" s="219">
        <v>0</v>
      </c>
      <c r="C128" s="37">
        <f t="shared" si="5"/>
        <v>0</v>
      </c>
      <c r="D128" s="219">
        <v>0</v>
      </c>
      <c r="E128" s="37">
        <f t="shared" si="6"/>
        <v>0</v>
      </c>
      <c r="F128" s="219">
        <v>8.5859999999999999E-3</v>
      </c>
      <c r="G128" s="37">
        <f t="shared" si="7"/>
        <v>7.727933169920798E-5</v>
      </c>
      <c r="H128" s="37" t="s">
        <v>314</v>
      </c>
      <c r="I128" s="38" t="s">
        <v>314</v>
      </c>
    </row>
    <row r="129" spans="1:9" x14ac:dyDescent="0.25">
      <c r="A129" s="16" t="s">
        <v>382</v>
      </c>
      <c r="B129" s="219">
        <v>6.6686200000000001E-3</v>
      </c>
      <c r="C129" s="37">
        <f t="shared" si="5"/>
        <v>5.8678860798551636E-5</v>
      </c>
      <c r="D129" s="219">
        <v>5.1823440000000005E-2</v>
      </c>
      <c r="E129" s="37">
        <f t="shared" si="6"/>
        <v>4.2181940808873612E-4</v>
      </c>
      <c r="F129" s="219">
        <v>8.5349999999999992E-3</v>
      </c>
      <c r="G129" s="37">
        <f t="shared" si="7"/>
        <v>7.6820300029436299E-5</v>
      </c>
      <c r="H129" s="37">
        <f t="shared" si="8"/>
        <v>-83.530618577230697</v>
      </c>
      <c r="I129" s="38">
        <f t="shared" si="9"/>
        <v>27.987499662598836</v>
      </c>
    </row>
    <row r="130" spans="1:9" x14ac:dyDescent="0.25">
      <c r="A130" s="16" t="s">
        <v>464</v>
      </c>
      <c r="B130" s="219">
        <v>0</v>
      </c>
      <c r="C130" s="37">
        <f t="shared" si="5"/>
        <v>0</v>
      </c>
      <c r="D130" s="219">
        <v>0</v>
      </c>
      <c r="E130" s="37">
        <f t="shared" si="6"/>
        <v>0</v>
      </c>
      <c r="F130" s="219">
        <v>7.53734E-3</v>
      </c>
      <c r="G130" s="37">
        <f t="shared" si="7"/>
        <v>6.7840740506604739E-5</v>
      </c>
      <c r="H130" s="37" t="s">
        <v>314</v>
      </c>
      <c r="I130" s="38" t="s">
        <v>314</v>
      </c>
    </row>
    <row r="131" spans="1:9" x14ac:dyDescent="0.25">
      <c r="A131" s="16" t="s">
        <v>614</v>
      </c>
      <c r="B131" s="219">
        <v>0</v>
      </c>
      <c r="C131" s="37">
        <f t="shared" si="5"/>
        <v>0</v>
      </c>
      <c r="D131" s="219">
        <v>0</v>
      </c>
      <c r="E131" s="37">
        <f t="shared" si="6"/>
        <v>0</v>
      </c>
      <c r="F131" s="219">
        <v>6.1804600000000005E-3</v>
      </c>
      <c r="G131" s="37">
        <f t="shared" si="7"/>
        <v>5.5627977916804922E-5</v>
      </c>
      <c r="H131" s="37" t="s">
        <v>314</v>
      </c>
      <c r="I131" s="38" t="s">
        <v>314</v>
      </c>
    </row>
    <row r="132" spans="1:9" x14ac:dyDescent="0.25">
      <c r="A132" s="16" t="s">
        <v>457</v>
      </c>
      <c r="B132" s="219">
        <v>2.0347939999999998E-2</v>
      </c>
      <c r="C132" s="37">
        <f t="shared" si="5"/>
        <v>1.7904663015695611E-4</v>
      </c>
      <c r="D132" s="219">
        <v>5.1422200000000003E-3</v>
      </c>
      <c r="E132" s="37">
        <f t="shared" si="6"/>
        <v>4.1855349561164999E-5</v>
      </c>
      <c r="F132" s="219">
        <v>4.6414500000000001E-3</v>
      </c>
      <c r="G132" s="37">
        <f t="shared" si="7"/>
        <v>4.1775932228661648E-5</v>
      </c>
      <c r="H132" s="37">
        <f t="shared" si="8"/>
        <v>-9.7384009241144867</v>
      </c>
      <c r="I132" s="38">
        <f t="shared" si="9"/>
        <v>-77.189582827549131</v>
      </c>
    </row>
    <row r="133" spans="1:9" x14ac:dyDescent="0.25">
      <c r="A133" s="16" t="s">
        <v>302</v>
      </c>
      <c r="B133" s="219">
        <v>1.8830100000000001E-3</v>
      </c>
      <c r="C133" s="37">
        <f t="shared" ref="C133:C184" si="10">(B133/$B$184)*100</f>
        <v>1.6569077511131343E-5</v>
      </c>
      <c r="D133" s="219">
        <v>4.9837900000000001E-3</v>
      </c>
      <c r="E133" s="37">
        <f t="shared" ref="E133:E184" si="11">(D133/$D$184)*100</f>
        <v>4.0565800877721781E-5</v>
      </c>
      <c r="F133" s="219">
        <v>4.2452100000000001E-3</v>
      </c>
      <c r="G133" s="37">
        <f t="shared" ref="G133:G184" si="12">(F133/$F$184)*100</f>
        <v>3.8209526173165002E-5</v>
      </c>
      <c r="H133" s="37" t="s">
        <v>314</v>
      </c>
      <c r="I133" s="38" t="s">
        <v>314</v>
      </c>
    </row>
    <row r="134" spans="1:9" x14ac:dyDescent="0.25">
      <c r="A134" s="16" t="s">
        <v>642</v>
      </c>
      <c r="B134" s="219">
        <v>0</v>
      </c>
      <c r="C134" s="37">
        <f t="shared" si="10"/>
        <v>0</v>
      </c>
      <c r="D134" s="219">
        <v>0</v>
      </c>
      <c r="E134" s="37">
        <f t="shared" si="11"/>
        <v>0</v>
      </c>
      <c r="F134" s="219">
        <v>2.5300100000000001E-3</v>
      </c>
      <c r="G134" s="37">
        <f t="shared" si="12"/>
        <v>2.2771661075275236E-5</v>
      </c>
      <c r="H134" s="37" t="s">
        <v>314</v>
      </c>
      <c r="I134" s="38" t="s">
        <v>314</v>
      </c>
    </row>
    <row r="135" spans="1:9" x14ac:dyDescent="0.25">
      <c r="A135" s="16" t="s">
        <v>645</v>
      </c>
      <c r="B135" s="219">
        <v>0</v>
      </c>
      <c r="C135" s="37">
        <f t="shared" si="10"/>
        <v>0</v>
      </c>
      <c r="D135" s="219">
        <v>0</v>
      </c>
      <c r="E135" s="37">
        <f t="shared" si="11"/>
        <v>0</v>
      </c>
      <c r="F135" s="219">
        <v>2.4327300000000001E-3</v>
      </c>
      <c r="G135" s="37">
        <f t="shared" si="12"/>
        <v>2.1896080666738207E-5</v>
      </c>
      <c r="H135" s="37" t="s">
        <v>314</v>
      </c>
      <c r="I135" s="38" t="s">
        <v>314</v>
      </c>
    </row>
    <row r="136" spans="1:9" x14ac:dyDescent="0.25">
      <c r="A136" s="16" t="s">
        <v>416</v>
      </c>
      <c r="B136" s="219">
        <v>344.66440358</v>
      </c>
      <c r="C136" s="37">
        <f t="shared" si="10"/>
        <v>3.0327885769299558</v>
      </c>
      <c r="D136" s="219">
        <v>3.8604470000000002E-2</v>
      </c>
      <c r="E136" s="37">
        <f t="shared" si="11"/>
        <v>3.1422295943648996E-4</v>
      </c>
      <c r="F136" s="219">
        <v>2.1715700000000003E-3</v>
      </c>
      <c r="G136" s="37">
        <f t="shared" si="12"/>
        <v>1.9545478492668194E-5</v>
      </c>
      <c r="H136" s="37">
        <f t="shared" ref="H136:H168" si="13">((F136/D136)-1)*100</f>
        <v>-94.374822397509931</v>
      </c>
      <c r="I136" s="38" t="s">
        <v>314</v>
      </c>
    </row>
    <row r="137" spans="1:9" x14ac:dyDescent="0.25">
      <c r="A137" s="16" t="s">
        <v>504</v>
      </c>
      <c r="B137" s="219">
        <v>0</v>
      </c>
      <c r="C137" s="37">
        <f t="shared" si="10"/>
        <v>0</v>
      </c>
      <c r="D137" s="219">
        <v>7.5603999999999992E-4</v>
      </c>
      <c r="E137" s="37">
        <f t="shared" si="11"/>
        <v>6.1538243175560706E-6</v>
      </c>
      <c r="F137" s="219">
        <v>2.1376799999999999E-3</v>
      </c>
      <c r="G137" s="37">
        <f t="shared" si="12"/>
        <v>1.9240447447794422E-5</v>
      </c>
      <c r="H137" s="37">
        <f t="shared" si="13"/>
        <v>182.7469446061055</v>
      </c>
      <c r="I137" s="38" t="s">
        <v>314</v>
      </c>
    </row>
    <row r="138" spans="1:9" x14ac:dyDescent="0.25">
      <c r="A138" s="16" t="s">
        <v>308</v>
      </c>
      <c r="B138" s="219">
        <v>1.8932500000000001E-2</v>
      </c>
      <c r="C138" s="37">
        <f t="shared" si="10"/>
        <v>1.6659181840749345E-4</v>
      </c>
      <c r="D138" s="219">
        <v>7.3721099999999994E-3</v>
      </c>
      <c r="E138" s="37">
        <f t="shared" si="11"/>
        <v>6.0005647571157998E-5</v>
      </c>
      <c r="F138" s="219">
        <v>1.89146E-3</v>
      </c>
      <c r="G138" s="37">
        <f t="shared" si="12"/>
        <v>1.702431455110458E-5</v>
      </c>
      <c r="H138" s="37">
        <f t="shared" si="13"/>
        <v>-74.343030692705341</v>
      </c>
      <c r="I138" s="38">
        <f t="shared" ref="I138:I166" si="14">((F138/B138)-1)*100</f>
        <v>-90.009454641489512</v>
      </c>
    </row>
    <row r="139" spans="1:9" x14ac:dyDescent="0.25">
      <c r="A139" s="16" t="s">
        <v>600</v>
      </c>
      <c r="B139" s="219">
        <v>0</v>
      </c>
      <c r="C139" s="37">
        <f t="shared" si="10"/>
        <v>0</v>
      </c>
      <c r="D139" s="219">
        <v>0</v>
      </c>
      <c r="E139" s="37">
        <f t="shared" si="11"/>
        <v>0</v>
      </c>
      <c r="F139" s="219">
        <v>1.69236E-3</v>
      </c>
      <c r="G139" s="37">
        <f t="shared" si="12"/>
        <v>1.5232290914799861E-5</v>
      </c>
      <c r="H139" s="37" t="s">
        <v>314</v>
      </c>
      <c r="I139" s="38" t="s">
        <v>314</v>
      </c>
    </row>
    <row r="140" spans="1:9" x14ac:dyDescent="0.25">
      <c r="A140" s="16" t="s">
        <v>641</v>
      </c>
      <c r="B140" s="219">
        <v>2.877E-4</v>
      </c>
      <c r="C140" s="37">
        <f t="shared" si="10"/>
        <v>2.5315444952243951E-6</v>
      </c>
      <c r="D140" s="219">
        <v>0</v>
      </c>
      <c r="E140" s="37">
        <f t="shared" si="11"/>
        <v>0</v>
      </c>
      <c r="F140" s="219">
        <v>1.3359999999999999E-3</v>
      </c>
      <c r="G140" s="37">
        <f t="shared" si="12"/>
        <v>1.202482962382272E-5</v>
      </c>
      <c r="H140" s="37" t="s">
        <v>314</v>
      </c>
      <c r="I140" s="38">
        <f t="shared" si="14"/>
        <v>364.3726103580118</v>
      </c>
    </row>
    <row r="141" spans="1:9" x14ac:dyDescent="0.25">
      <c r="A141" s="16" t="s">
        <v>431</v>
      </c>
      <c r="B141" s="219">
        <v>1.123771E-2</v>
      </c>
      <c r="C141" s="37">
        <f t="shared" si="10"/>
        <v>9.8883430272603878E-5</v>
      </c>
      <c r="D141" s="219">
        <v>0</v>
      </c>
      <c r="E141" s="37">
        <f t="shared" si="11"/>
        <v>0</v>
      </c>
      <c r="F141" s="219">
        <v>1.1946300000000001E-3</v>
      </c>
      <c r="G141" s="37">
        <f t="shared" si="12"/>
        <v>1.0752411836457587E-5</v>
      </c>
      <c r="H141" s="37" t="s">
        <v>314</v>
      </c>
      <c r="I141" s="38">
        <f t="shared" si="14"/>
        <v>-89.369453385075786</v>
      </c>
    </row>
    <row r="142" spans="1:9" x14ac:dyDescent="0.25">
      <c r="A142" s="16" t="s">
        <v>533</v>
      </c>
      <c r="B142" s="219">
        <v>0</v>
      </c>
      <c r="C142" s="37">
        <f t="shared" si="10"/>
        <v>0</v>
      </c>
      <c r="D142" s="219">
        <v>5.3429999999999997E-3</v>
      </c>
      <c r="E142" s="37">
        <f t="shared" si="11"/>
        <v>4.3489608127482795E-5</v>
      </c>
      <c r="F142" s="219">
        <v>1.04414E-3</v>
      </c>
      <c r="G142" s="37">
        <f t="shared" si="12"/>
        <v>9.3979083857921068E-6</v>
      </c>
      <c r="H142" s="37">
        <f t="shared" si="13"/>
        <v>-80.457795246116419</v>
      </c>
      <c r="I142" s="38" t="s">
        <v>314</v>
      </c>
    </row>
    <row r="143" spans="1:9" x14ac:dyDescent="0.25">
      <c r="A143" s="16" t="s">
        <v>512</v>
      </c>
      <c r="B143" s="219">
        <v>0</v>
      </c>
      <c r="C143" s="37">
        <f t="shared" si="10"/>
        <v>0</v>
      </c>
      <c r="D143" s="219">
        <v>0</v>
      </c>
      <c r="E143" s="37">
        <f t="shared" si="11"/>
        <v>0</v>
      </c>
      <c r="F143" s="219">
        <v>8.1216999999999997E-4</v>
      </c>
      <c r="G143" s="37">
        <f t="shared" si="12"/>
        <v>7.3100343380090549E-6</v>
      </c>
      <c r="H143" s="37" t="s">
        <v>314</v>
      </c>
      <c r="I143" s="38" t="s">
        <v>314</v>
      </c>
    </row>
    <row r="144" spans="1:9" x14ac:dyDescent="0.25">
      <c r="A144" s="16" t="s">
        <v>438</v>
      </c>
      <c r="B144" s="219">
        <v>9.3012499999999998E-2</v>
      </c>
      <c r="C144" s="37">
        <f t="shared" si="10"/>
        <v>8.1844032798769216E-4</v>
      </c>
      <c r="D144" s="219">
        <v>1.8665660000000001E-2</v>
      </c>
      <c r="E144" s="37">
        <f t="shared" si="11"/>
        <v>1.5193004657324173E-4</v>
      </c>
      <c r="F144" s="219">
        <v>8.0203999999999996E-4</v>
      </c>
      <c r="G144" s="37">
        <f t="shared" si="12"/>
        <v>7.2188580475230331E-6</v>
      </c>
      <c r="H144" s="37">
        <f t="shared" si="13"/>
        <v>-95.703125418549362</v>
      </c>
      <c r="I144" s="38">
        <f t="shared" si="14"/>
        <v>-99.137707297406266</v>
      </c>
    </row>
    <row r="145" spans="1:9" x14ac:dyDescent="0.25">
      <c r="A145" s="16" t="s">
        <v>441</v>
      </c>
      <c r="B145" s="219">
        <v>8.6557820000000008E-2</v>
      </c>
      <c r="C145" s="37">
        <f t="shared" si="10"/>
        <v>7.6164397893508534E-4</v>
      </c>
      <c r="D145" s="219">
        <v>0</v>
      </c>
      <c r="E145" s="37">
        <f t="shared" si="11"/>
        <v>0</v>
      </c>
      <c r="F145" s="219">
        <v>7.6629999999999992E-4</v>
      </c>
      <c r="G145" s="37">
        <f t="shared" si="12"/>
        <v>6.8971758538438237E-6</v>
      </c>
      <c r="H145" s="37" t="s">
        <v>314</v>
      </c>
      <c r="I145" s="38" t="s">
        <v>314</v>
      </c>
    </row>
    <row r="146" spans="1:9" x14ac:dyDescent="0.25">
      <c r="A146" s="16" t="s">
        <v>569</v>
      </c>
      <c r="B146" s="219">
        <v>0</v>
      </c>
      <c r="C146" s="37">
        <f t="shared" si="10"/>
        <v>0</v>
      </c>
      <c r="D146" s="219">
        <v>0</v>
      </c>
      <c r="E146" s="37">
        <f t="shared" si="11"/>
        <v>0</v>
      </c>
      <c r="F146" s="219">
        <v>7.5244000000000005E-4</v>
      </c>
      <c r="G146" s="37">
        <f t="shared" si="12"/>
        <v>6.772427247117641E-6</v>
      </c>
      <c r="H146" s="37" t="s">
        <v>314</v>
      </c>
      <c r="I146" s="38" t="s">
        <v>314</v>
      </c>
    </row>
    <row r="147" spans="1:9" x14ac:dyDescent="0.25">
      <c r="A147" s="16" t="s">
        <v>610</v>
      </c>
      <c r="B147" s="219">
        <v>7.4426000000000006E-3</v>
      </c>
      <c r="C147" s="37">
        <f t="shared" si="10"/>
        <v>6.5489305040518191E-5</v>
      </c>
      <c r="D147" s="219">
        <v>2.3128800000000002E-3</v>
      </c>
      <c r="E147" s="37">
        <f t="shared" si="11"/>
        <v>1.8825799147649714E-5</v>
      </c>
      <c r="F147" s="219">
        <v>6.3735000000000007E-4</v>
      </c>
      <c r="G147" s="37">
        <f t="shared" si="12"/>
        <v>5.7365457789995589E-6</v>
      </c>
      <c r="H147" s="37">
        <f t="shared" si="13"/>
        <v>-72.443447130849847</v>
      </c>
      <c r="I147" s="38">
        <f t="shared" si="14"/>
        <v>-91.436460376750063</v>
      </c>
    </row>
    <row r="148" spans="1:9" x14ac:dyDescent="0.25">
      <c r="A148" s="16" t="s">
        <v>538</v>
      </c>
      <c r="B148" s="219">
        <v>0</v>
      </c>
      <c r="C148" s="37">
        <f t="shared" si="10"/>
        <v>0</v>
      </c>
      <c r="D148" s="219">
        <v>0</v>
      </c>
      <c r="E148" s="37">
        <f t="shared" si="11"/>
        <v>0</v>
      </c>
      <c r="F148" s="219">
        <v>5.8799999999999998E-4</v>
      </c>
      <c r="G148" s="37">
        <f t="shared" si="12"/>
        <v>5.2923651338381425E-6</v>
      </c>
      <c r="H148" s="37" t="s">
        <v>314</v>
      </c>
      <c r="I148" s="38" t="s">
        <v>314</v>
      </c>
    </row>
    <row r="149" spans="1:9" x14ac:dyDescent="0.25">
      <c r="A149" s="16" t="s">
        <v>529</v>
      </c>
      <c r="B149" s="219">
        <v>6.7290999999999998E-4</v>
      </c>
      <c r="C149" s="37">
        <f t="shared" si="10"/>
        <v>5.921103949535793E-6</v>
      </c>
      <c r="D149" s="219">
        <v>0</v>
      </c>
      <c r="E149" s="37">
        <f t="shared" si="11"/>
        <v>0</v>
      </c>
      <c r="F149" s="219">
        <v>5.3496000000000001E-4</v>
      </c>
      <c r="G149" s="37">
        <f t="shared" si="12"/>
        <v>4.8149721972756003E-6</v>
      </c>
      <c r="H149" s="37" t="s">
        <v>314</v>
      </c>
      <c r="I149" s="38">
        <f t="shared" si="14"/>
        <v>-20.500512698577811</v>
      </c>
    </row>
    <row r="150" spans="1:9" x14ac:dyDescent="0.25">
      <c r="A150" s="16" t="s">
        <v>530</v>
      </c>
      <c r="B150" s="219">
        <v>0</v>
      </c>
      <c r="C150" s="37">
        <f t="shared" si="10"/>
        <v>0</v>
      </c>
      <c r="D150" s="219">
        <v>2.8533900000000001E-2</v>
      </c>
      <c r="E150" s="37">
        <f t="shared" si="11"/>
        <v>2.3225306557154808E-4</v>
      </c>
      <c r="F150" s="219">
        <v>4.0504000000000001E-4</v>
      </c>
      <c r="G150" s="37">
        <f t="shared" si="12"/>
        <v>3.6456115200846963E-6</v>
      </c>
      <c r="H150" s="37">
        <f t="shared" si="13"/>
        <v>-98.580495480814051</v>
      </c>
      <c r="I150" s="38" t="s">
        <v>314</v>
      </c>
    </row>
    <row r="151" spans="1:9" x14ac:dyDescent="0.25">
      <c r="A151" s="16" t="s">
        <v>647</v>
      </c>
      <c r="B151" s="219">
        <v>4.9849999999999999E-5</v>
      </c>
      <c r="C151" s="37">
        <f t="shared" si="10"/>
        <v>4.3864265932198848E-7</v>
      </c>
      <c r="D151" s="219">
        <v>0</v>
      </c>
      <c r="E151" s="37">
        <f t="shared" si="11"/>
        <v>0</v>
      </c>
      <c r="F151" s="219">
        <v>3.9238000000000001E-4</v>
      </c>
      <c r="G151" s="37">
        <f t="shared" si="12"/>
        <v>3.5316636585296096E-6</v>
      </c>
      <c r="H151" s="37" t="s">
        <v>314</v>
      </c>
      <c r="I151" s="38">
        <f t="shared" si="14"/>
        <v>687.12136409227696</v>
      </c>
    </row>
    <row r="152" spans="1:9" x14ac:dyDescent="0.25">
      <c r="A152" s="16" t="s">
        <v>466</v>
      </c>
      <c r="B152" s="219">
        <v>0</v>
      </c>
      <c r="C152" s="37">
        <f t="shared" si="10"/>
        <v>0</v>
      </c>
      <c r="D152" s="219">
        <v>8.5227800000000006E-3</v>
      </c>
      <c r="E152" s="37">
        <f t="shared" si="11"/>
        <v>6.9371581949606557E-5</v>
      </c>
      <c r="F152" s="219">
        <v>3.7676999999999996E-4</v>
      </c>
      <c r="G152" s="37">
        <f t="shared" si="12"/>
        <v>3.3911639650955727E-6</v>
      </c>
      <c r="H152" s="37">
        <f t="shared" si="13"/>
        <v>-95.579259349648822</v>
      </c>
      <c r="I152" s="38" t="s">
        <v>314</v>
      </c>
    </row>
    <row r="153" spans="1:9" x14ac:dyDescent="0.25">
      <c r="A153" s="16" t="s">
        <v>531</v>
      </c>
      <c r="B153" s="219">
        <v>1.0559100000000002E-3</v>
      </c>
      <c r="C153" s="37">
        <f t="shared" si="10"/>
        <v>9.2912170592714336E-6</v>
      </c>
      <c r="D153" s="219">
        <v>1.62634E-3</v>
      </c>
      <c r="E153" s="37">
        <f t="shared" si="11"/>
        <v>1.3237673457243191E-5</v>
      </c>
      <c r="F153" s="219">
        <v>3.5495999999999998E-4</v>
      </c>
      <c r="G153" s="37">
        <f t="shared" si="12"/>
        <v>3.194860421610862E-6</v>
      </c>
      <c r="H153" s="37">
        <f t="shared" si="13"/>
        <v>-78.174305495775798</v>
      </c>
      <c r="I153" s="38" t="s">
        <v>314</v>
      </c>
    </row>
    <row r="154" spans="1:9" x14ac:dyDescent="0.25">
      <c r="A154" s="16" t="s">
        <v>639</v>
      </c>
      <c r="B154" s="219">
        <v>0</v>
      </c>
      <c r="C154" s="37">
        <f t="shared" si="10"/>
        <v>0</v>
      </c>
      <c r="D154" s="219">
        <v>0</v>
      </c>
      <c r="E154" s="37">
        <f t="shared" si="11"/>
        <v>0</v>
      </c>
      <c r="F154" s="219">
        <v>3.2606999999999997E-4</v>
      </c>
      <c r="G154" s="37">
        <f t="shared" si="12"/>
        <v>2.934832481616672E-6</v>
      </c>
      <c r="H154" s="37" t="s">
        <v>314</v>
      </c>
      <c r="I154" s="38" t="s">
        <v>314</v>
      </c>
    </row>
    <row r="155" spans="1:9" x14ac:dyDescent="0.25">
      <c r="A155" s="16" t="s">
        <v>534</v>
      </c>
      <c r="B155" s="219">
        <v>4.3199999999999998E-4</v>
      </c>
      <c r="C155" s="37">
        <f t="shared" si="10"/>
        <v>3.8012764057592585E-6</v>
      </c>
      <c r="D155" s="219">
        <v>3.679E-3</v>
      </c>
      <c r="E155" s="37">
        <f t="shared" si="11"/>
        <v>2.9945399270261878E-5</v>
      </c>
      <c r="F155" s="219">
        <v>3.2539999999999999E-4</v>
      </c>
      <c r="G155" s="37">
        <f t="shared" si="12"/>
        <v>2.9288020655628089E-6</v>
      </c>
      <c r="H155" s="37">
        <f t="shared" si="13"/>
        <v>-91.155205218809471</v>
      </c>
      <c r="I155" s="38" t="s">
        <v>314</v>
      </c>
    </row>
    <row r="156" spans="1:9" x14ac:dyDescent="0.25">
      <c r="A156" s="16" t="s">
        <v>646</v>
      </c>
      <c r="B156" s="219">
        <v>0</v>
      </c>
      <c r="C156" s="37">
        <f t="shared" si="10"/>
        <v>0</v>
      </c>
      <c r="D156" s="219">
        <v>0</v>
      </c>
      <c r="E156" s="37">
        <f t="shared" si="11"/>
        <v>0</v>
      </c>
      <c r="F156" s="219">
        <v>2.2477E-4</v>
      </c>
      <c r="G156" s="37">
        <f t="shared" si="12"/>
        <v>2.0230695767564617E-6</v>
      </c>
      <c r="H156" s="37" t="s">
        <v>314</v>
      </c>
      <c r="I156" s="38" t="s">
        <v>314</v>
      </c>
    </row>
    <row r="157" spans="1:9" x14ac:dyDescent="0.25">
      <c r="A157" s="16" t="s">
        <v>461</v>
      </c>
      <c r="B157" s="219">
        <v>3.3574499999999997E-3</v>
      </c>
      <c r="C157" s="37">
        <f t="shared" si="10"/>
        <v>2.9543045066010234E-5</v>
      </c>
      <c r="D157" s="219">
        <v>0</v>
      </c>
      <c r="E157" s="37">
        <f t="shared" si="11"/>
        <v>0</v>
      </c>
      <c r="F157" s="219">
        <v>0</v>
      </c>
      <c r="G157" s="37">
        <f t="shared" si="12"/>
        <v>0</v>
      </c>
      <c r="H157" s="37" t="s">
        <v>314</v>
      </c>
      <c r="I157" s="38">
        <f t="shared" si="14"/>
        <v>-100</v>
      </c>
    </row>
    <row r="158" spans="1:9" x14ac:dyDescent="0.25">
      <c r="A158" s="16" t="s">
        <v>651</v>
      </c>
      <c r="B158" s="219">
        <v>0.66572868000000007</v>
      </c>
      <c r="C158" s="37">
        <f t="shared" si="10"/>
        <v>5.8579137127806845E-3</v>
      </c>
      <c r="D158" s="219">
        <v>0</v>
      </c>
      <c r="E158" s="37">
        <f t="shared" si="11"/>
        <v>0</v>
      </c>
      <c r="F158" s="219">
        <v>0</v>
      </c>
      <c r="G158" s="37">
        <f t="shared" si="12"/>
        <v>0</v>
      </c>
      <c r="H158" s="37" t="s">
        <v>314</v>
      </c>
      <c r="I158" s="38">
        <f t="shared" si="14"/>
        <v>-100</v>
      </c>
    </row>
    <row r="159" spans="1:9" x14ac:dyDescent="0.25">
      <c r="A159" s="16" t="s">
        <v>566</v>
      </c>
      <c r="B159" s="219">
        <v>0.50966820000000002</v>
      </c>
      <c r="C159" s="37">
        <f t="shared" si="10"/>
        <v>4.484698387559701E-3</v>
      </c>
      <c r="D159" s="219">
        <v>0</v>
      </c>
      <c r="E159" s="37">
        <f t="shared" si="11"/>
        <v>0</v>
      </c>
      <c r="F159" s="219">
        <v>0</v>
      </c>
      <c r="G159" s="37">
        <f t="shared" si="12"/>
        <v>0</v>
      </c>
      <c r="H159" s="37" t="s">
        <v>314</v>
      </c>
      <c r="I159" s="38" t="s">
        <v>314</v>
      </c>
    </row>
    <row r="160" spans="1:9" x14ac:dyDescent="0.25">
      <c r="A160" s="16" t="s">
        <v>506</v>
      </c>
      <c r="B160" s="219">
        <v>0</v>
      </c>
      <c r="C160" s="37">
        <f t="shared" si="10"/>
        <v>0</v>
      </c>
      <c r="D160" s="219">
        <v>4.6281919999999997E-2</v>
      </c>
      <c r="E160" s="37">
        <f t="shared" si="11"/>
        <v>3.7671393677475356E-4</v>
      </c>
      <c r="F160" s="219">
        <v>0</v>
      </c>
      <c r="G160" s="37">
        <f t="shared" si="12"/>
        <v>0</v>
      </c>
      <c r="H160" s="37" t="s">
        <v>314</v>
      </c>
      <c r="I160" s="38" t="s">
        <v>314</v>
      </c>
    </row>
    <row r="161" spans="1:9" x14ac:dyDescent="0.25">
      <c r="A161" s="16" t="s">
        <v>303</v>
      </c>
      <c r="B161" s="219">
        <v>3.8699999999999997E-4</v>
      </c>
      <c r="C161" s="37">
        <f t="shared" si="10"/>
        <v>3.4053101134926686E-6</v>
      </c>
      <c r="D161" s="219">
        <v>0</v>
      </c>
      <c r="E161" s="37">
        <f t="shared" si="11"/>
        <v>0</v>
      </c>
      <c r="F161" s="219">
        <v>0</v>
      </c>
      <c r="G161" s="37">
        <f t="shared" si="12"/>
        <v>0</v>
      </c>
      <c r="H161" s="37" t="s">
        <v>314</v>
      </c>
      <c r="I161" s="38">
        <f t="shared" si="14"/>
        <v>-100</v>
      </c>
    </row>
    <row r="162" spans="1:9" x14ac:dyDescent="0.25">
      <c r="A162" s="16" t="s">
        <v>652</v>
      </c>
      <c r="B162" s="219">
        <v>0</v>
      </c>
      <c r="C162" s="37">
        <f t="shared" si="10"/>
        <v>0</v>
      </c>
      <c r="D162" s="219">
        <v>0</v>
      </c>
      <c r="E162" s="37">
        <f t="shared" si="11"/>
        <v>0</v>
      </c>
      <c r="F162" s="219">
        <v>0</v>
      </c>
      <c r="G162" s="37">
        <f t="shared" si="12"/>
        <v>0</v>
      </c>
      <c r="H162" s="37" t="s">
        <v>314</v>
      </c>
      <c r="I162" s="38" t="s">
        <v>314</v>
      </c>
    </row>
    <row r="163" spans="1:9" x14ac:dyDescent="0.25">
      <c r="A163" s="16" t="s">
        <v>405</v>
      </c>
      <c r="B163" s="219">
        <v>0</v>
      </c>
      <c r="C163" s="37">
        <f t="shared" si="10"/>
        <v>0</v>
      </c>
      <c r="D163" s="219">
        <v>0</v>
      </c>
      <c r="E163" s="37">
        <f t="shared" si="11"/>
        <v>0</v>
      </c>
      <c r="F163" s="219">
        <v>0</v>
      </c>
      <c r="G163" s="37">
        <f t="shared" si="12"/>
        <v>0</v>
      </c>
      <c r="H163" s="37" t="s">
        <v>314</v>
      </c>
      <c r="I163" s="38" t="s">
        <v>314</v>
      </c>
    </row>
    <row r="164" spans="1:9" x14ac:dyDescent="0.25">
      <c r="A164" s="16" t="s">
        <v>567</v>
      </c>
      <c r="B164" s="219">
        <v>0.12401947000000001</v>
      </c>
      <c r="C164" s="37">
        <f t="shared" si="10"/>
        <v>1.0912784378837228E-3</v>
      </c>
      <c r="D164" s="219">
        <v>0</v>
      </c>
      <c r="E164" s="37">
        <f t="shared" si="11"/>
        <v>0</v>
      </c>
      <c r="F164" s="219">
        <v>0</v>
      </c>
      <c r="G164" s="37">
        <f t="shared" si="12"/>
        <v>0</v>
      </c>
      <c r="H164" s="37" t="s">
        <v>314</v>
      </c>
      <c r="I164" s="38">
        <f t="shared" si="14"/>
        <v>-100</v>
      </c>
    </row>
    <row r="165" spans="1:9" x14ac:dyDescent="0.25">
      <c r="A165" s="16" t="s">
        <v>509</v>
      </c>
      <c r="B165" s="219">
        <v>0</v>
      </c>
      <c r="C165" s="37">
        <f t="shared" si="10"/>
        <v>0</v>
      </c>
      <c r="D165" s="219">
        <v>3.3093E-4</v>
      </c>
      <c r="E165" s="37">
        <f t="shared" si="11"/>
        <v>2.6936208155769943E-6</v>
      </c>
      <c r="F165" s="219">
        <v>0</v>
      </c>
      <c r="G165" s="37">
        <f t="shared" si="12"/>
        <v>0</v>
      </c>
      <c r="H165" s="37">
        <f t="shared" si="13"/>
        <v>-100</v>
      </c>
      <c r="I165" s="38" t="s">
        <v>314</v>
      </c>
    </row>
    <row r="166" spans="1:9" x14ac:dyDescent="0.25">
      <c r="A166" s="16" t="s">
        <v>653</v>
      </c>
      <c r="B166" s="219">
        <v>1.44904E-3</v>
      </c>
      <c r="C166" s="37">
        <f t="shared" si="10"/>
        <v>1.2750466581021748E-5</v>
      </c>
      <c r="D166" s="219">
        <v>0</v>
      </c>
      <c r="E166" s="37">
        <f t="shared" si="11"/>
        <v>0</v>
      </c>
      <c r="F166" s="219">
        <v>0</v>
      </c>
      <c r="G166" s="37">
        <f t="shared" si="12"/>
        <v>0</v>
      </c>
      <c r="H166" s="37" t="s">
        <v>314</v>
      </c>
      <c r="I166" s="38">
        <f t="shared" si="14"/>
        <v>-100</v>
      </c>
    </row>
    <row r="167" spans="1:9" x14ac:dyDescent="0.25">
      <c r="A167" s="16" t="s">
        <v>592</v>
      </c>
      <c r="B167" s="219">
        <v>0</v>
      </c>
      <c r="C167" s="37">
        <f t="shared" si="10"/>
        <v>0</v>
      </c>
      <c r="D167" s="219">
        <v>0</v>
      </c>
      <c r="E167" s="37">
        <f t="shared" si="11"/>
        <v>0</v>
      </c>
      <c r="F167" s="219">
        <v>0</v>
      </c>
      <c r="G167" s="37">
        <f t="shared" si="12"/>
        <v>0</v>
      </c>
      <c r="H167" s="37" t="s">
        <v>314</v>
      </c>
      <c r="I167" s="38" t="s">
        <v>314</v>
      </c>
    </row>
    <row r="168" spans="1:9" x14ac:dyDescent="0.25">
      <c r="A168" s="16" t="s">
        <v>297</v>
      </c>
      <c r="B168" s="219">
        <v>0</v>
      </c>
      <c r="C168" s="37">
        <f t="shared" si="10"/>
        <v>0</v>
      </c>
      <c r="D168" s="219">
        <v>2.1957000000000001E-2</v>
      </c>
      <c r="E168" s="37">
        <f t="shared" si="11"/>
        <v>1.7872006843629791E-4</v>
      </c>
      <c r="F168" s="219">
        <v>0</v>
      </c>
      <c r="G168" s="37">
        <f t="shared" si="12"/>
        <v>0</v>
      </c>
      <c r="H168" s="37">
        <f t="shared" si="13"/>
        <v>-100</v>
      </c>
      <c r="I168" s="38" t="s">
        <v>314</v>
      </c>
    </row>
    <row r="169" spans="1:9" s="5" customFormat="1" x14ac:dyDescent="0.25">
      <c r="A169" s="16" t="s">
        <v>615</v>
      </c>
      <c r="B169" s="219">
        <v>0</v>
      </c>
      <c r="C169" s="37">
        <f t="shared" si="10"/>
        <v>0</v>
      </c>
      <c r="D169" s="219">
        <v>0</v>
      </c>
      <c r="E169" s="37">
        <f t="shared" si="11"/>
        <v>0</v>
      </c>
      <c r="F169" s="219">
        <v>0</v>
      </c>
      <c r="G169" s="37">
        <f t="shared" si="12"/>
        <v>0</v>
      </c>
      <c r="H169" s="37" t="s">
        <v>314</v>
      </c>
      <c r="I169" s="38" t="s">
        <v>314</v>
      </c>
    </row>
    <row r="170" spans="1:9" x14ac:dyDescent="0.25">
      <c r="A170" s="16" t="s">
        <v>594</v>
      </c>
      <c r="B170" s="219">
        <v>0</v>
      </c>
      <c r="C170" s="37">
        <f t="shared" si="10"/>
        <v>0</v>
      </c>
      <c r="D170" s="219">
        <v>3.1199999999999999E-3</v>
      </c>
      <c r="E170" s="37">
        <f t="shared" si="11"/>
        <v>2.5395391607289226E-5</v>
      </c>
      <c r="F170" s="219">
        <v>0</v>
      </c>
      <c r="G170" s="37">
        <f t="shared" si="12"/>
        <v>0</v>
      </c>
      <c r="H170" s="37">
        <f>((F170/D170)-1)*100</f>
        <v>-100</v>
      </c>
      <c r="I170" s="38" t="s">
        <v>314</v>
      </c>
    </row>
    <row r="171" spans="1:9" x14ac:dyDescent="0.25">
      <c r="A171" s="11" t="s">
        <v>532</v>
      </c>
      <c r="B171" s="219">
        <v>7.5708199999999998E-3</v>
      </c>
      <c r="C171" s="37">
        <f t="shared" si="10"/>
        <v>6.6617544995949794E-5</v>
      </c>
      <c r="D171" s="219">
        <v>3.6539999999999999E-4</v>
      </c>
      <c r="E171" s="37">
        <f t="shared" si="11"/>
        <v>2.9741910555459878E-6</v>
      </c>
      <c r="F171" s="219">
        <v>0</v>
      </c>
      <c r="G171" s="37">
        <f t="shared" si="12"/>
        <v>0</v>
      </c>
      <c r="H171" s="37">
        <f t="shared" ref="H171:H181" si="15">((F171/D171)-1)*100</f>
        <v>-100</v>
      </c>
      <c r="I171" s="37">
        <f t="shared" ref="I171:I183" si="16">((F171/B171)-1)*100</f>
        <v>-100</v>
      </c>
    </row>
    <row r="172" spans="1:9" x14ac:dyDescent="0.25">
      <c r="A172" s="11" t="s">
        <v>505</v>
      </c>
      <c r="B172" s="219">
        <v>0</v>
      </c>
      <c r="C172" s="37">
        <f t="shared" si="10"/>
        <v>0</v>
      </c>
      <c r="D172" s="219">
        <v>1.6954881799999999</v>
      </c>
      <c r="E172" s="37">
        <f t="shared" si="11"/>
        <v>1.3800508428407077E-2</v>
      </c>
      <c r="F172" s="219">
        <v>0</v>
      </c>
      <c r="G172" s="37">
        <f t="shared" si="12"/>
        <v>0</v>
      </c>
      <c r="H172" s="37">
        <f t="shared" si="15"/>
        <v>-100</v>
      </c>
      <c r="I172" s="37" t="s">
        <v>314</v>
      </c>
    </row>
    <row r="173" spans="1:9" x14ac:dyDescent="0.25">
      <c r="A173" s="11" t="s">
        <v>409</v>
      </c>
      <c r="B173" s="219">
        <v>0</v>
      </c>
      <c r="C173" s="37">
        <f t="shared" si="10"/>
        <v>0</v>
      </c>
      <c r="D173" s="219">
        <v>3.0899999999999999E-3</v>
      </c>
      <c r="E173" s="37">
        <f t="shared" si="11"/>
        <v>2.5151205149526825E-5</v>
      </c>
      <c r="F173" s="219">
        <v>0</v>
      </c>
      <c r="G173" s="37">
        <f t="shared" si="12"/>
        <v>0</v>
      </c>
      <c r="H173" s="37">
        <f t="shared" si="15"/>
        <v>-100</v>
      </c>
      <c r="I173" s="37" t="s">
        <v>314</v>
      </c>
    </row>
    <row r="174" spans="1:9" x14ac:dyDescent="0.25">
      <c r="A174" s="11" t="s">
        <v>436</v>
      </c>
      <c r="B174" s="219">
        <v>0</v>
      </c>
      <c r="C174" s="37">
        <f t="shared" si="10"/>
        <v>0</v>
      </c>
      <c r="D174" s="219">
        <v>3.0640900000000002E-3</v>
      </c>
      <c r="E174" s="37">
        <f t="shared" si="11"/>
        <v>2.4940309445506039E-5</v>
      </c>
      <c r="F174" s="219">
        <v>0</v>
      </c>
      <c r="G174" s="37">
        <f t="shared" si="12"/>
        <v>0</v>
      </c>
      <c r="H174" s="37">
        <f t="shared" si="15"/>
        <v>-100</v>
      </c>
      <c r="I174" s="37" t="s">
        <v>314</v>
      </c>
    </row>
    <row r="175" spans="1:9" x14ac:dyDescent="0.25">
      <c r="A175" s="11" t="s">
        <v>459</v>
      </c>
      <c r="B175" s="219">
        <v>0</v>
      </c>
      <c r="C175" s="37">
        <f t="shared" si="10"/>
        <v>0</v>
      </c>
      <c r="D175" s="219">
        <v>2.1304899999999996E-3</v>
      </c>
      <c r="E175" s="37">
        <f t="shared" si="11"/>
        <v>1.7341226879940259E-5</v>
      </c>
      <c r="F175" s="219">
        <v>0</v>
      </c>
      <c r="G175" s="37">
        <f t="shared" si="12"/>
        <v>0</v>
      </c>
      <c r="H175" s="37" t="s">
        <v>314</v>
      </c>
      <c r="I175" s="37" t="s">
        <v>314</v>
      </c>
    </row>
    <row r="176" spans="1:9" x14ac:dyDescent="0.25">
      <c r="A176" s="11" t="s">
        <v>596</v>
      </c>
      <c r="B176" s="219">
        <v>0.62963360999999995</v>
      </c>
      <c r="C176" s="37">
        <f t="shared" si="10"/>
        <v>5.5403041341806174E-3</v>
      </c>
      <c r="D176" s="219">
        <v>2.8502630000000001E-2</v>
      </c>
      <c r="E176" s="37">
        <f t="shared" si="11"/>
        <v>2.3199854188707373E-4</v>
      </c>
      <c r="F176" s="219">
        <v>0</v>
      </c>
      <c r="G176" s="37">
        <f t="shared" si="12"/>
        <v>0</v>
      </c>
      <c r="H176" s="37">
        <f t="shared" si="15"/>
        <v>-100</v>
      </c>
      <c r="I176" s="37">
        <f t="shared" si="16"/>
        <v>-100</v>
      </c>
    </row>
    <row r="177" spans="1:9" x14ac:dyDescent="0.25">
      <c r="A177" s="11" t="s">
        <v>401</v>
      </c>
      <c r="B177" s="219">
        <v>8.7938149999999993E-2</v>
      </c>
      <c r="C177" s="37">
        <f t="shared" si="10"/>
        <v>7.7378984898407053E-4</v>
      </c>
      <c r="D177" s="219">
        <v>5.9739599999999997E-2</v>
      </c>
      <c r="E177" s="37">
        <f t="shared" si="11"/>
        <v>4.8625337707141513E-4</v>
      </c>
      <c r="F177" s="219">
        <v>0</v>
      </c>
      <c r="G177" s="37">
        <f t="shared" si="12"/>
        <v>0</v>
      </c>
      <c r="H177" s="37" t="s">
        <v>314</v>
      </c>
      <c r="I177" s="37" t="s">
        <v>314</v>
      </c>
    </row>
    <row r="178" spans="1:9" x14ac:dyDescent="0.25">
      <c r="A178" s="11" t="s">
        <v>397</v>
      </c>
      <c r="B178" s="219">
        <v>121.23558423999999</v>
      </c>
      <c r="C178" s="37">
        <f t="shared" si="10"/>
        <v>1.0667823284952569</v>
      </c>
      <c r="D178" s="219">
        <v>0</v>
      </c>
      <c r="E178" s="37">
        <f t="shared" si="11"/>
        <v>0</v>
      </c>
      <c r="F178" s="219">
        <v>0</v>
      </c>
      <c r="G178" s="37">
        <f t="shared" si="12"/>
        <v>0</v>
      </c>
      <c r="H178" s="37" t="s">
        <v>314</v>
      </c>
      <c r="I178" s="37">
        <f t="shared" si="16"/>
        <v>-100</v>
      </c>
    </row>
    <row r="179" spans="1:9" x14ac:dyDescent="0.25">
      <c r="A179" s="11" t="s">
        <v>654</v>
      </c>
      <c r="B179" s="219">
        <v>7.9600000000000005E-4</v>
      </c>
      <c r="C179" s="37">
        <f t="shared" si="10"/>
        <v>7.004203747649005E-6</v>
      </c>
      <c r="D179" s="219">
        <v>0</v>
      </c>
      <c r="E179" s="37">
        <f t="shared" si="11"/>
        <v>0</v>
      </c>
      <c r="F179" s="219">
        <v>0</v>
      </c>
      <c r="G179" s="37">
        <f t="shared" si="12"/>
        <v>0</v>
      </c>
      <c r="H179" s="37" t="s">
        <v>314</v>
      </c>
      <c r="I179" s="37">
        <f t="shared" si="16"/>
        <v>-100</v>
      </c>
    </row>
    <row r="180" spans="1:9" x14ac:dyDescent="0.25">
      <c r="A180" s="11" t="s">
        <v>655</v>
      </c>
      <c r="B180" s="219">
        <v>2.2450698199999999</v>
      </c>
      <c r="C180" s="37">
        <f t="shared" si="10"/>
        <v>1.9754932722333762E-2</v>
      </c>
      <c r="D180" s="219">
        <v>0</v>
      </c>
      <c r="E180" s="37">
        <f t="shared" si="11"/>
        <v>0</v>
      </c>
      <c r="F180" s="219">
        <v>0</v>
      </c>
      <c r="G180" s="37">
        <f t="shared" si="12"/>
        <v>0</v>
      </c>
      <c r="H180" s="37" t="s">
        <v>314</v>
      </c>
      <c r="I180" s="37">
        <f t="shared" si="16"/>
        <v>-100</v>
      </c>
    </row>
    <row r="181" spans="1:9" x14ac:dyDescent="0.25">
      <c r="A181" s="11" t="s">
        <v>611</v>
      </c>
      <c r="B181" s="219">
        <v>0</v>
      </c>
      <c r="C181" s="37">
        <f t="shared" si="10"/>
        <v>0</v>
      </c>
      <c r="D181" s="219">
        <v>7.5044500000000002E-3</v>
      </c>
      <c r="E181" s="37">
        <f t="shared" si="11"/>
        <v>6.1082835431833842E-5</v>
      </c>
      <c r="F181" s="219">
        <v>0</v>
      </c>
      <c r="G181" s="37">
        <f t="shared" si="12"/>
        <v>0</v>
      </c>
      <c r="H181" s="37">
        <f t="shared" si="15"/>
        <v>-100</v>
      </c>
      <c r="I181" s="37" t="s">
        <v>314</v>
      </c>
    </row>
    <row r="182" spans="1:9" x14ac:dyDescent="0.25">
      <c r="A182" s="11" t="s">
        <v>613</v>
      </c>
      <c r="B182" s="219">
        <v>0</v>
      </c>
      <c r="C182" s="37">
        <f t="shared" si="10"/>
        <v>0</v>
      </c>
      <c r="D182" s="219">
        <v>0</v>
      </c>
      <c r="E182" s="37">
        <f t="shared" si="11"/>
        <v>0</v>
      </c>
      <c r="F182" s="219">
        <v>0</v>
      </c>
      <c r="G182" s="37">
        <f t="shared" si="12"/>
        <v>0</v>
      </c>
      <c r="H182" s="37" t="s">
        <v>314</v>
      </c>
      <c r="I182" s="37" t="s">
        <v>314</v>
      </c>
    </row>
    <row r="183" spans="1:9" x14ac:dyDescent="0.25">
      <c r="A183" s="11" t="s">
        <v>312</v>
      </c>
      <c r="B183" s="219">
        <v>6.3182899999999998E-3</v>
      </c>
      <c r="C183" s="37">
        <f t="shared" si="10"/>
        <v>5.559621921700154E-5</v>
      </c>
      <c r="D183" s="219">
        <v>0</v>
      </c>
      <c r="E183" s="37">
        <f t="shared" si="11"/>
        <v>0</v>
      </c>
      <c r="F183" s="219">
        <v>0</v>
      </c>
      <c r="G183" s="37">
        <f t="shared" si="12"/>
        <v>0</v>
      </c>
      <c r="H183" s="37" t="s">
        <v>314</v>
      </c>
      <c r="I183" s="37">
        <f t="shared" si="16"/>
        <v>-100</v>
      </c>
    </row>
    <row r="184" spans="1:9" x14ac:dyDescent="0.25">
      <c r="A184" s="88" t="s">
        <v>262</v>
      </c>
      <c r="B184" s="281">
        <f>SUM(B4:B183)</f>
        <v>11364.603724829984</v>
      </c>
      <c r="C184" s="47">
        <f t="shared" si="10"/>
        <v>100</v>
      </c>
      <c r="D184" s="281">
        <f t="shared" ref="D184:F184" si="17">SUM(D4:D183)</f>
        <v>12285.693594519993</v>
      </c>
      <c r="E184" s="47">
        <f t="shared" si="11"/>
        <v>100</v>
      </c>
      <c r="F184" s="281">
        <f t="shared" si="17"/>
        <v>11110.344527071002</v>
      </c>
      <c r="G184" s="47">
        <f t="shared" si="12"/>
        <v>100</v>
      </c>
      <c r="H184" s="47">
        <f>((F184/D184)-1)*100</f>
        <v>-9.5668108471568374</v>
      </c>
      <c r="I184" s="47">
        <f>((F184/B184)-1)*100</f>
        <v>-2.2372904846955866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>
      <selection activeCell="J17" sqref="J17"/>
    </sheetView>
  </sheetViews>
  <sheetFormatPr defaultColWidth="9.1796875" defaultRowHeight="11.5" x14ac:dyDescent="0.25"/>
  <cols>
    <col min="1" max="1" width="45.81640625" style="2" customWidth="1"/>
    <col min="2" max="2" width="15.6328125" style="2" bestFit="1" customWidth="1"/>
    <col min="3" max="3" width="10.36328125" style="2" bestFit="1" customWidth="1"/>
    <col min="4" max="4" width="15.90625" style="2" customWidth="1"/>
    <col min="5" max="5" width="10.7265625" style="3" bestFit="1" customWidth="1"/>
    <col min="6" max="6" width="21.54296875" style="3" bestFit="1" customWidth="1"/>
    <col min="7" max="7" width="16.08984375" style="3" bestFit="1" customWidth="1"/>
    <col min="8" max="8" width="15.81640625" style="2" bestFit="1" customWidth="1"/>
    <col min="9" max="9" width="23" style="2" bestFit="1" customWidth="1"/>
    <col min="10" max="10" width="17.1796875" style="2" bestFit="1" customWidth="1"/>
    <col min="11" max="12" width="14.26953125" style="2" bestFit="1" customWidth="1"/>
    <col min="13" max="13" width="8.1796875" style="2" customWidth="1"/>
    <col min="14" max="16384" width="9.1796875" style="2"/>
  </cols>
  <sheetData>
    <row r="1" spans="1:17" x14ac:dyDescent="0.25">
      <c r="A1" s="5" t="s">
        <v>475</v>
      </c>
      <c r="E1" s="2"/>
      <c r="F1" s="2"/>
      <c r="G1" s="2"/>
      <c r="N1" s="320" t="s">
        <v>313</v>
      </c>
      <c r="O1" s="320"/>
    </row>
    <row r="2" spans="1:17" ht="14" customHeight="1" x14ac:dyDescent="0.25">
      <c r="A2" s="334" t="s">
        <v>510</v>
      </c>
      <c r="B2" s="336">
        <v>44805</v>
      </c>
      <c r="C2" s="337"/>
      <c r="D2" s="336">
        <v>45139</v>
      </c>
      <c r="E2" s="337"/>
      <c r="F2" s="336">
        <v>45192</v>
      </c>
      <c r="G2" s="338"/>
      <c r="H2" s="338"/>
      <c r="I2" s="338"/>
      <c r="J2" s="337"/>
      <c r="K2" s="334" t="s">
        <v>293</v>
      </c>
      <c r="L2" s="334" t="s">
        <v>605</v>
      </c>
    </row>
    <row r="3" spans="1:17" ht="18.5" customHeight="1" x14ac:dyDescent="0.25">
      <c r="A3" s="335"/>
      <c r="B3" s="44" t="s">
        <v>294</v>
      </c>
      <c r="C3" s="194" t="s">
        <v>295</v>
      </c>
      <c r="D3" s="44" t="s">
        <v>294</v>
      </c>
      <c r="E3" s="194" t="s">
        <v>295</v>
      </c>
      <c r="F3" s="44" t="s">
        <v>580</v>
      </c>
      <c r="G3" s="44" t="s">
        <v>579</v>
      </c>
      <c r="H3" s="44" t="s">
        <v>606</v>
      </c>
      <c r="I3" s="44" t="s">
        <v>578</v>
      </c>
      <c r="J3" s="44" t="s">
        <v>577</v>
      </c>
      <c r="K3" s="335"/>
      <c r="L3" s="335"/>
      <c r="M3" s="41"/>
      <c r="N3" s="4"/>
    </row>
    <row r="4" spans="1:17" x14ac:dyDescent="0.25">
      <c r="A4" s="10" t="s">
        <v>151</v>
      </c>
      <c r="B4" s="253">
        <v>2540.7287044899999</v>
      </c>
      <c r="C4" s="282">
        <f t="shared" ref="C4:C67" si="0">(B4/$B$268)*100</f>
        <v>29.059229783047698</v>
      </c>
      <c r="D4" s="196">
        <v>2284.0921976199998</v>
      </c>
      <c r="E4" s="282">
        <f t="shared" ref="E4:E67" si="1">(D4/$D$268)*100</f>
        <v>30.98338144317357</v>
      </c>
      <c r="F4" s="144">
        <v>1377.78647189</v>
      </c>
      <c r="G4" s="144">
        <v>361.56633052999996</v>
      </c>
      <c r="H4" s="196">
        <v>1739.35280242</v>
      </c>
      <c r="I4" s="282">
        <f t="shared" ref="I4:J35" si="2">(F4/$H$268)*100</f>
        <v>17.743273645675966</v>
      </c>
      <c r="J4" s="282">
        <f t="shared" si="2"/>
        <v>4.6562878026058208</v>
      </c>
      <c r="K4" s="282">
        <f>((H4/D4)-1)*100</f>
        <v>-23.849273499888156</v>
      </c>
      <c r="L4" s="283">
        <f>((H4/B4)-1)*100</f>
        <v>-31.541183466530718</v>
      </c>
      <c r="N4" s="42"/>
      <c r="P4" s="9"/>
    </row>
    <row r="5" spans="1:17" x14ac:dyDescent="0.25">
      <c r="A5" s="11" t="s">
        <v>70</v>
      </c>
      <c r="B5" s="198">
        <v>675.63650138000003</v>
      </c>
      <c r="C5" s="282">
        <f t="shared" si="0"/>
        <v>7.727498142056402</v>
      </c>
      <c r="D5" s="196">
        <v>1E-4</v>
      </c>
      <c r="E5" s="282">
        <f t="shared" si="1"/>
        <v>1.3564855865038168E-6</v>
      </c>
      <c r="F5" s="144">
        <v>1329.42735227</v>
      </c>
      <c r="G5" s="144">
        <v>0</v>
      </c>
      <c r="H5" s="196">
        <v>1329.42735227</v>
      </c>
      <c r="I5" s="282">
        <f t="shared" si="2"/>
        <v>17.12050000825986</v>
      </c>
      <c r="J5" s="282">
        <f t="shared" si="2"/>
        <v>0</v>
      </c>
      <c r="K5" s="282">
        <f>((H5/D5)-1)*100</f>
        <v>1329427252.27</v>
      </c>
      <c r="L5" s="283">
        <f>((H5/B5)-1)*100</f>
        <v>96.766656264814017</v>
      </c>
      <c r="N5" s="42"/>
    </row>
    <row r="6" spans="1:17" x14ac:dyDescent="0.25">
      <c r="A6" s="11" t="s">
        <v>9</v>
      </c>
      <c r="B6" s="198">
        <v>889.95918654999991</v>
      </c>
      <c r="C6" s="282">
        <f t="shared" si="0"/>
        <v>10.178783926748228</v>
      </c>
      <c r="D6" s="196">
        <v>1148.9168153099999</v>
      </c>
      <c r="E6" s="282">
        <f t="shared" si="1"/>
        <v>15.584891000598825</v>
      </c>
      <c r="F6" s="144">
        <v>911.37735580999993</v>
      </c>
      <c r="G6" s="144">
        <v>25.149905690000001</v>
      </c>
      <c r="H6" s="196">
        <v>936.52726150000001</v>
      </c>
      <c r="I6" s="282">
        <f t="shared" si="2"/>
        <v>11.736809838484515</v>
      </c>
      <c r="J6" s="282">
        <f t="shared" si="2"/>
        <v>0.32388303116989831</v>
      </c>
      <c r="K6" s="282">
        <f>((H6/D6)-1)*100</f>
        <v>-18.486068876334894</v>
      </c>
      <c r="L6" s="283">
        <f>((H6/B6)-1)*100</f>
        <v>5.23260792784499</v>
      </c>
      <c r="N6" s="42"/>
      <c r="Q6" s="42"/>
    </row>
    <row r="7" spans="1:17" x14ac:dyDescent="0.25">
      <c r="A7" s="11" t="s">
        <v>260</v>
      </c>
      <c r="B7" s="198">
        <v>563.69858495000005</v>
      </c>
      <c r="C7" s="282">
        <f t="shared" si="0"/>
        <v>6.4472238533350099</v>
      </c>
      <c r="D7" s="196">
        <v>936.97635584</v>
      </c>
      <c r="E7" s="282">
        <f t="shared" si="1"/>
        <v>12.709949215918313</v>
      </c>
      <c r="F7" s="144">
        <v>824.84318699999994</v>
      </c>
      <c r="G7" s="144">
        <v>0</v>
      </c>
      <c r="H7" s="196">
        <v>824.84318699999994</v>
      </c>
      <c r="I7" s="282">
        <f t="shared" si="2"/>
        <v>10.622414053489805</v>
      </c>
      <c r="J7" s="282">
        <f t="shared" si="2"/>
        <v>0</v>
      </c>
      <c r="K7" s="282" t="s">
        <v>314</v>
      </c>
      <c r="L7" s="283" t="s">
        <v>314</v>
      </c>
      <c r="N7" s="42"/>
    </row>
    <row r="8" spans="1:17" x14ac:dyDescent="0.25">
      <c r="A8" s="11" t="s">
        <v>80</v>
      </c>
      <c r="B8" s="198">
        <v>564.79477094000003</v>
      </c>
      <c r="C8" s="282">
        <f t="shared" si="0"/>
        <v>6.459761327529745</v>
      </c>
      <c r="D8" s="196">
        <v>323.35576391000001</v>
      </c>
      <c r="E8" s="282">
        <f t="shared" si="1"/>
        <v>4.3862743305684599</v>
      </c>
      <c r="F8" s="144">
        <v>81.204723430000001</v>
      </c>
      <c r="G8" s="144">
        <v>409.39746652999997</v>
      </c>
      <c r="H8" s="196">
        <v>490.60218995999998</v>
      </c>
      <c r="I8" s="282">
        <f t="shared" si="2"/>
        <v>1.045762647940238</v>
      </c>
      <c r="J8" s="282">
        <f t="shared" si="2"/>
        <v>5.2722620135206313</v>
      </c>
      <c r="K8" s="282">
        <f t="shared" ref="K8:K15" si="3">((H8/D8)-1)*100</f>
        <v>51.722110664633107</v>
      </c>
      <c r="L8" s="283">
        <f>((H8/B8)-1)*100</f>
        <v>-13.136201820091175</v>
      </c>
      <c r="N8" s="42"/>
    </row>
    <row r="9" spans="1:17" x14ac:dyDescent="0.25">
      <c r="A9" s="11" t="s">
        <v>123</v>
      </c>
      <c r="B9" s="198">
        <v>146.43025600000001</v>
      </c>
      <c r="C9" s="282">
        <f t="shared" si="0"/>
        <v>1.6747756062167349</v>
      </c>
      <c r="D9" s="196">
        <v>157.87335012</v>
      </c>
      <c r="E9" s="282">
        <f t="shared" si="1"/>
        <v>2.1415292393085061</v>
      </c>
      <c r="F9" s="144">
        <v>0.22350787999999999</v>
      </c>
      <c r="G9" s="144">
        <v>176.19531927</v>
      </c>
      <c r="H9" s="196">
        <v>176.41882715</v>
      </c>
      <c r="I9" s="282">
        <f t="shared" si="2"/>
        <v>2.8783571022909021E-3</v>
      </c>
      <c r="J9" s="282">
        <f t="shared" si="2"/>
        <v>2.2690611561937666</v>
      </c>
      <c r="K9" s="282">
        <f t="shared" si="3"/>
        <v>11.747059916004531</v>
      </c>
      <c r="L9" s="283" t="s">
        <v>314</v>
      </c>
      <c r="N9" s="42"/>
    </row>
    <row r="10" spans="1:17" x14ac:dyDescent="0.25">
      <c r="A10" s="11" t="s">
        <v>585</v>
      </c>
      <c r="B10" s="198">
        <v>3.4426055299999998</v>
      </c>
      <c r="C10" s="282">
        <f t="shared" si="0"/>
        <v>3.9374320041281864E-2</v>
      </c>
      <c r="D10" s="196">
        <v>399.00949052999999</v>
      </c>
      <c r="E10" s="282">
        <f t="shared" si="1"/>
        <v>5.4125062278217611</v>
      </c>
      <c r="F10" s="144">
        <v>3.9099776299999998</v>
      </c>
      <c r="G10" s="144">
        <v>152.6789751</v>
      </c>
      <c r="H10" s="196">
        <v>156.58895272999999</v>
      </c>
      <c r="I10" s="282">
        <f t="shared" si="2"/>
        <v>5.0353087690282107E-2</v>
      </c>
      <c r="J10" s="282">
        <f t="shared" si="2"/>
        <v>1.9662152956288652</v>
      </c>
      <c r="K10" s="282">
        <f t="shared" si="3"/>
        <v>-60.755581898063483</v>
      </c>
      <c r="L10" s="283">
        <f>((H10/B10)-1)*100</f>
        <v>4448.5592631927248</v>
      </c>
      <c r="N10" s="42"/>
    </row>
    <row r="11" spans="1:17" x14ac:dyDescent="0.25">
      <c r="A11" s="11" t="s">
        <v>0</v>
      </c>
      <c r="B11" s="198">
        <v>116.72819473</v>
      </c>
      <c r="C11" s="282">
        <f t="shared" si="0"/>
        <v>1.3350624278873131</v>
      </c>
      <c r="D11" s="196">
        <v>224.19632375999998</v>
      </c>
      <c r="E11" s="282">
        <f t="shared" si="1"/>
        <v>3.0411908172758313</v>
      </c>
      <c r="F11" s="144">
        <v>154.92527923</v>
      </c>
      <c r="G11" s="144">
        <v>1.1314606699999998</v>
      </c>
      <c r="H11" s="196">
        <v>156.0567399</v>
      </c>
      <c r="I11" s="282">
        <f t="shared" si="2"/>
        <v>1.9951434275877513</v>
      </c>
      <c r="J11" s="282">
        <f t="shared" si="2"/>
        <v>1.4571065035636876E-2</v>
      </c>
      <c r="K11" s="282">
        <f t="shared" si="3"/>
        <v>-30.392819434872965</v>
      </c>
      <c r="L11" s="283">
        <f>((H11/B11)-1)*100</f>
        <v>33.692412755092739</v>
      </c>
      <c r="N11" s="42"/>
    </row>
    <row r="12" spans="1:17" x14ac:dyDescent="0.25">
      <c r="A12" s="11" t="s">
        <v>249</v>
      </c>
      <c r="B12" s="198">
        <v>210.68785299999999</v>
      </c>
      <c r="C12" s="282">
        <f t="shared" si="0"/>
        <v>2.4097128992971046</v>
      </c>
      <c r="D12" s="196">
        <v>74.086167779999997</v>
      </c>
      <c r="E12" s="282">
        <f t="shared" si="1"/>
        <v>1.0049681875287346</v>
      </c>
      <c r="F12" s="144">
        <v>28.09228641</v>
      </c>
      <c r="G12" s="144">
        <v>112.56002704000001</v>
      </c>
      <c r="H12" s="196">
        <v>140.65231344999998</v>
      </c>
      <c r="I12" s="282">
        <f t="shared" si="2"/>
        <v>0.36177530791224766</v>
      </c>
      <c r="J12" s="282">
        <f t="shared" si="2"/>
        <v>1.4495594216393626</v>
      </c>
      <c r="K12" s="282">
        <f t="shared" si="3"/>
        <v>89.849627352394805</v>
      </c>
      <c r="L12" s="283">
        <f>((H12/B12)-1)*100</f>
        <v>-33.241375120947289</v>
      </c>
      <c r="N12" s="42"/>
    </row>
    <row r="13" spans="1:17" x14ac:dyDescent="0.25">
      <c r="A13" s="11" t="s">
        <v>218</v>
      </c>
      <c r="B13" s="198">
        <v>91.442251290000002</v>
      </c>
      <c r="C13" s="282">
        <f t="shared" si="0"/>
        <v>1.0458579805940704</v>
      </c>
      <c r="D13" s="196">
        <v>43.58722307</v>
      </c>
      <c r="E13" s="282">
        <f t="shared" si="1"/>
        <v>0.59125439850181638</v>
      </c>
      <c r="F13" s="144">
        <v>0</v>
      </c>
      <c r="G13" s="144">
        <v>126.8854522</v>
      </c>
      <c r="H13" s="196">
        <v>126.8854522</v>
      </c>
      <c r="I13" s="282">
        <f t="shared" si="2"/>
        <v>0</v>
      </c>
      <c r="J13" s="282">
        <f t="shared" si="2"/>
        <v>1.6340436968811249</v>
      </c>
      <c r="K13" s="282">
        <f t="shared" si="3"/>
        <v>191.10698792677181</v>
      </c>
      <c r="L13" s="283" t="s">
        <v>314</v>
      </c>
      <c r="N13" s="42"/>
    </row>
    <row r="14" spans="1:17" x14ac:dyDescent="0.25">
      <c r="A14" s="11" t="s">
        <v>1</v>
      </c>
      <c r="B14" s="198">
        <v>47.590424939999998</v>
      </c>
      <c r="C14" s="282">
        <f t="shared" si="0"/>
        <v>0.54430883996406121</v>
      </c>
      <c r="D14" s="196">
        <v>131.46098101000001</v>
      </c>
      <c r="E14" s="282">
        <f t="shared" si="1"/>
        <v>1.7832492592771694</v>
      </c>
      <c r="F14" s="144">
        <v>97.406124329999997</v>
      </c>
      <c r="G14" s="144">
        <v>0.30274192999999999</v>
      </c>
      <c r="H14" s="196">
        <v>97.708866260000008</v>
      </c>
      <c r="I14" s="282">
        <f t="shared" si="2"/>
        <v>1.2544059286495233</v>
      </c>
      <c r="J14" s="282">
        <f t="shared" si="2"/>
        <v>3.8987412183264197E-3</v>
      </c>
      <c r="K14" s="282">
        <f t="shared" si="3"/>
        <v>-25.674625649897244</v>
      </c>
      <c r="L14" s="283">
        <f>((H14/B14)-1)*100</f>
        <v>105.31202733152148</v>
      </c>
      <c r="N14" s="4"/>
    </row>
    <row r="15" spans="1:17" x14ac:dyDescent="0.25">
      <c r="A15" s="11" t="s">
        <v>47</v>
      </c>
      <c r="B15" s="198">
        <v>115.10763003</v>
      </c>
      <c r="C15" s="282">
        <f t="shared" si="0"/>
        <v>1.3165274454185538</v>
      </c>
      <c r="D15" s="196">
        <v>100.64872151</v>
      </c>
      <c r="E15" s="282">
        <f t="shared" si="1"/>
        <v>1.3652854002835164</v>
      </c>
      <c r="F15" s="144">
        <v>92.658058449999999</v>
      </c>
      <c r="G15" s="144">
        <v>5.1999999999999998E-2</v>
      </c>
      <c r="H15" s="196">
        <v>92.710058450000005</v>
      </c>
      <c r="I15" s="282">
        <f t="shared" si="2"/>
        <v>1.193259855643761</v>
      </c>
      <c r="J15" s="282">
        <f t="shared" si="2"/>
        <v>6.6966126348264293E-4</v>
      </c>
      <c r="K15" s="282">
        <f t="shared" si="3"/>
        <v>-7.8874951821531596</v>
      </c>
      <c r="L15" s="283">
        <f>((H15/B15)-1)*100</f>
        <v>-19.45793825671036</v>
      </c>
      <c r="N15" s="4"/>
    </row>
    <row r="16" spans="1:17" x14ac:dyDescent="0.25">
      <c r="A16" s="11" t="s">
        <v>209</v>
      </c>
      <c r="B16" s="198">
        <v>1.68941282</v>
      </c>
      <c r="C16" s="282">
        <f t="shared" si="0"/>
        <v>1.9322423227654695E-2</v>
      </c>
      <c r="D16" s="196">
        <v>1.9261321899999999</v>
      </c>
      <c r="E16" s="282">
        <f t="shared" si="1"/>
        <v>2.6127705534360304E-2</v>
      </c>
      <c r="F16" s="144">
        <v>0</v>
      </c>
      <c r="G16" s="144">
        <v>89.798445650000005</v>
      </c>
      <c r="H16" s="196">
        <v>89.798445650000005</v>
      </c>
      <c r="I16" s="282">
        <f t="shared" si="2"/>
        <v>0</v>
      </c>
      <c r="J16" s="282">
        <f t="shared" si="2"/>
        <v>1.1564334725530085</v>
      </c>
      <c r="K16" s="282" t="s">
        <v>314</v>
      </c>
      <c r="L16" s="283" t="s">
        <v>314</v>
      </c>
      <c r="N16" s="4"/>
    </row>
    <row r="17" spans="1:14" x14ac:dyDescent="0.25">
      <c r="A17" s="11" t="s">
        <v>97</v>
      </c>
      <c r="B17" s="198">
        <v>155.27521353999998</v>
      </c>
      <c r="C17" s="282">
        <f t="shared" si="0"/>
        <v>1.7759385730151727</v>
      </c>
      <c r="D17" s="196">
        <v>0.27629274999999998</v>
      </c>
      <c r="E17" s="282">
        <f t="shared" si="1"/>
        <v>3.7478713303050236E-3</v>
      </c>
      <c r="F17" s="144">
        <v>1.71603E-2</v>
      </c>
      <c r="G17" s="144">
        <v>81.707024680000004</v>
      </c>
      <c r="H17" s="196">
        <v>81.724184980000004</v>
      </c>
      <c r="I17" s="282">
        <f t="shared" si="2"/>
        <v>2.2099208037963843E-4</v>
      </c>
      <c r="J17" s="282">
        <f t="shared" si="2"/>
        <v>1.0522313342810825</v>
      </c>
      <c r="K17" s="282">
        <f t="shared" ref="K17:K23" si="4">((H17/D17)-1)*100</f>
        <v>29478.838018731949</v>
      </c>
      <c r="L17" s="283">
        <f>((H17/B17)-1)*100</f>
        <v>-47.368170929001948</v>
      </c>
      <c r="N17" s="4"/>
    </row>
    <row r="18" spans="1:14" x14ac:dyDescent="0.25">
      <c r="A18" s="11" t="s">
        <v>11</v>
      </c>
      <c r="B18" s="198">
        <v>76.985514760000001</v>
      </c>
      <c r="C18" s="282">
        <f t="shared" si="0"/>
        <v>0.88051107519805449</v>
      </c>
      <c r="D18" s="196">
        <v>62.423898560000005</v>
      </c>
      <c r="E18" s="282">
        <f t="shared" si="1"/>
        <v>0.84677118650016359</v>
      </c>
      <c r="F18" s="144">
        <v>66.000188390000005</v>
      </c>
      <c r="G18" s="144">
        <v>5.5970202200000001</v>
      </c>
      <c r="H18" s="196">
        <v>71.597208609999996</v>
      </c>
      <c r="I18" s="282">
        <f t="shared" si="2"/>
        <v>0.84995710667961266</v>
      </c>
      <c r="J18" s="282">
        <f t="shared" si="2"/>
        <v>7.2078992928136534E-2</v>
      </c>
      <c r="K18" s="282">
        <f t="shared" si="4"/>
        <v>14.695189281045739</v>
      </c>
      <c r="L18" s="283">
        <f>((H18/B18)-1)*100</f>
        <v>-6.9991168686705407</v>
      </c>
      <c r="N18" s="4"/>
    </row>
    <row r="19" spans="1:14" x14ac:dyDescent="0.25">
      <c r="A19" s="11" t="s">
        <v>21</v>
      </c>
      <c r="B19" s="198">
        <v>41.416680200000002</v>
      </c>
      <c r="C19" s="282">
        <f t="shared" si="0"/>
        <v>0.47369749657092475</v>
      </c>
      <c r="D19" s="196">
        <v>77.19703598000001</v>
      </c>
      <c r="E19" s="282">
        <f t="shared" si="1"/>
        <v>1.0471666662768655</v>
      </c>
      <c r="F19" s="144">
        <v>60.093676789999996</v>
      </c>
      <c r="G19" s="144">
        <v>0.13898579999999999</v>
      </c>
      <c r="H19" s="196">
        <v>60.232662590000004</v>
      </c>
      <c r="I19" s="282">
        <f t="shared" si="2"/>
        <v>0.77389245243286486</v>
      </c>
      <c r="J19" s="282">
        <f t="shared" si="2"/>
        <v>1.7898732006566521E-3</v>
      </c>
      <c r="K19" s="282">
        <f t="shared" si="4"/>
        <v>-21.975420655263356</v>
      </c>
      <c r="L19" s="283">
        <f>((H19/B19)-1)*100</f>
        <v>45.430928551342454</v>
      </c>
      <c r="N19" s="4"/>
    </row>
    <row r="20" spans="1:14" x14ac:dyDescent="0.25">
      <c r="A20" s="11" t="s">
        <v>68</v>
      </c>
      <c r="B20" s="198">
        <v>0</v>
      </c>
      <c r="C20" s="282">
        <f t="shared" si="0"/>
        <v>0</v>
      </c>
      <c r="D20" s="196">
        <v>11.454540779999999</v>
      </c>
      <c r="E20" s="282">
        <f t="shared" si="1"/>
        <v>0.15537919468090183</v>
      </c>
      <c r="F20" s="144">
        <v>0</v>
      </c>
      <c r="G20" s="144">
        <v>59.481963890000003</v>
      </c>
      <c r="H20" s="196">
        <v>59.481963890000003</v>
      </c>
      <c r="I20" s="282">
        <f t="shared" si="2"/>
        <v>0</v>
      </c>
      <c r="J20" s="282">
        <f t="shared" si="2"/>
        <v>0.76601475178858347</v>
      </c>
      <c r="K20" s="282" t="s">
        <v>314</v>
      </c>
      <c r="L20" s="283" t="s">
        <v>314</v>
      </c>
      <c r="N20" s="4"/>
    </row>
    <row r="21" spans="1:14" x14ac:dyDescent="0.25">
      <c r="A21" s="11" t="s">
        <v>37</v>
      </c>
      <c r="B21" s="198">
        <v>142.62454074999999</v>
      </c>
      <c r="C21" s="282">
        <f t="shared" si="0"/>
        <v>1.6312482694557646</v>
      </c>
      <c r="D21" s="196">
        <v>31.61822063</v>
      </c>
      <c r="E21" s="282">
        <f t="shared" si="1"/>
        <v>0.4288966055549262</v>
      </c>
      <c r="F21" s="144">
        <v>34.791139039999997</v>
      </c>
      <c r="G21" s="144">
        <v>23.760519730000002</v>
      </c>
      <c r="H21" s="196">
        <v>58.551658770000003</v>
      </c>
      <c r="I21" s="282">
        <f t="shared" si="2"/>
        <v>0.44804381014474431</v>
      </c>
      <c r="J21" s="282">
        <f t="shared" si="2"/>
        <v>0.30599037814223207</v>
      </c>
      <c r="K21" s="282">
        <f t="shared" si="4"/>
        <v>85.183282307939294</v>
      </c>
      <c r="L21" s="283">
        <f>((H21/B21)-1)*100</f>
        <v>-58.946995753954766</v>
      </c>
      <c r="N21" s="4"/>
    </row>
    <row r="22" spans="1:14" x14ac:dyDescent="0.25">
      <c r="A22" s="11" t="s">
        <v>64</v>
      </c>
      <c r="B22" s="198">
        <v>140.37425452000002</v>
      </c>
      <c r="C22" s="282">
        <f t="shared" si="0"/>
        <v>1.6055109349187728</v>
      </c>
      <c r="D22" s="196">
        <v>86.466697139999994</v>
      </c>
      <c r="E22" s="282">
        <f t="shared" si="1"/>
        <v>1.1729082838300078</v>
      </c>
      <c r="F22" s="144">
        <v>32.1111097</v>
      </c>
      <c r="G22" s="144">
        <v>24.324928440000001</v>
      </c>
      <c r="H22" s="196">
        <v>56.436038140000001</v>
      </c>
      <c r="I22" s="282">
        <f t="shared" si="2"/>
        <v>0.41353012102945674</v>
      </c>
      <c r="J22" s="282">
        <f t="shared" si="2"/>
        <v>0.3132588906395245</v>
      </c>
      <c r="K22" s="282">
        <f t="shared" si="4"/>
        <v>-34.730896395148228</v>
      </c>
      <c r="L22" s="283">
        <f>((H22/B22)-1)*100</f>
        <v>-59.796019339173625</v>
      </c>
      <c r="N22" s="4"/>
    </row>
    <row r="23" spans="1:14" x14ac:dyDescent="0.25">
      <c r="A23" s="11" t="s">
        <v>71</v>
      </c>
      <c r="B23" s="198">
        <v>170.59100409999999</v>
      </c>
      <c r="C23" s="282">
        <f t="shared" si="0"/>
        <v>1.9511107889253365</v>
      </c>
      <c r="D23" s="196">
        <v>128.72583347</v>
      </c>
      <c r="E23" s="282">
        <f t="shared" si="1"/>
        <v>1.7461473771274556</v>
      </c>
      <c r="F23" s="144">
        <v>55.187599640000002</v>
      </c>
      <c r="G23" s="144">
        <v>0</v>
      </c>
      <c r="H23" s="196">
        <v>55.187599640000002</v>
      </c>
      <c r="I23" s="282">
        <f t="shared" si="2"/>
        <v>0.7107114942980125</v>
      </c>
      <c r="J23" s="282">
        <f t="shared" si="2"/>
        <v>0</v>
      </c>
      <c r="K23" s="282">
        <f t="shared" si="4"/>
        <v>-57.127797775835212</v>
      </c>
      <c r="L23" s="283" t="s">
        <v>314</v>
      </c>
      <c r="N23" s="4"/>
    </row>
    <row r="24" spans="1:14" x14ac:dyDescent="0.25">
      <c r="A24" s="11" t="s">
        <v>224</v>
      </c>
      <c r="B24" s="198">
        <v>0.27740500000000001</v>
      </c>
      <c r="C24" s="282">
        <f t="shared" si="0"/>
        <v>3.1727809520633041E-3</v>
      </c>
      <c r="D24" s="196">
        <v>0.85296400000000006</v>
      </c>
      <c r="E24" s="282">
        <f t="shared" si="1"/>
        <v>1.1570333718066416E-2</v>
      </c>
      <c r="F24" s="144">
        <v>0</v>
      </c>
      <c r="G24" s="144">
        <v>51.60765</v>
      </c>
      <c r="H24" s="196">
        <v>51.60765</v>
      </c>
      <c r="I24" s="282">
        <f t="shared" si="2"/>
        <v>0</v>
      </c>
      <c r="J24" s="282">
        <f t="shared" si="2"/>
        <v>0.66460854046865414</v>
      </c>
      <c r="K24" s="282" t="s">
        <v>314</v>
      </c>
      <c r="L24" s="283">
        <f t="shared" ref="L24:L31" si="5">((H24/B24)-1)*100</f>
        <v>18503.720192498331</v>
      </c>
      <c r="N24" s="4"/>
    </row>
    <row r="25" spans="1:14" x14ac:dyDescent="0.25">
      <c r="A25" s="11" t="s">
        <v>61</v>
      </c>
      <c r="B25" s="198">
        <v>29.565197859999998</v>
      </c>
      <c r="C25" s="282">
        <f t="shared" si="0"/>
        <v>0.33814782218846362</v>
      </c>
      <c r="D25" s="196">
        <v>64.61410918</v>
      </c>
      <c r="E25" s="282">
        <f t="shared" si="1"/>
        <v>0.87648107787453944</v>
      </c>
      <c r="F25" s="144">
        <v>48.15250735</v>
      </c>
      <c r="G25" s="144">
        <v>0</v>
      </c>
      <c r="H25" s="196">
        <v>48.15250735</v>
      </c>
      <c r="I25" s="282">
        <f t="shared" si="2"/>
        <v>0.62011286368958174</v>
      </c>
      <c r="J25" s="282">
        <f t="shared" si="2"/>
        <v>0</v>
      </c>
      <c r="K25" s="282">
        <f t="shared" ref="K25:K37" si="6">((H25/D25)-1)*100</f>
        <v>-25.476791429781652</v>
      </c>
      <c r="L25" s="283">
        <f t="shared" si="5"/>
        <v>62.868882454352025</v>
      </c>
      <c r="N25" s="4"/>
    </row>
    <row r="26" spans="1:14" x14ac:dyDescent="0.25">
      <c r="A26" s="11" t="s">
        <v>145</v>
      </c>
      <c r="B26" s="198">
        <v>36.92949634</v>
      </c>
      <c r="C26" s="282">
        <f t="shared" si="0"/>
        <v>0.42237595773992359</v>
      </c>
      <c r="D26" s="196">
        <v>71.790787690000002</v>
      </c>
      <c r="E26" s="282">
        <f t="shared" si="1"/>
        <v>0.97383168745240634</v>
      </c>
      <c r="F26" s="144">
        <v>45.42519798</v>
      </c>
      <c r="G26" s="144">
        <v>2.4964200000000002E-2</v>
      </c>
      <c r="H26" s="196">
        <v>45.45016218</v>
      </c>
      <c r="I26" s="282">
        <f t="shared" si="2"/>
        <v>0.58499029756223075</v>
      </c>
      <c r="J26" s="282">
        <f t="shared" si="2"/>
        <v>3.2149149449679608E-4</v>
      </c>
      <c r="K26" s="282">
        <f t="shared" si="6"/>
        <v>-36.690815573359536</v>
      </c>
      <c r="L26" s="283">
        <f t="shared" si="5"/>
        <v>23.072791899333001</v>
      </c>
      <c r="N26" s="4"/>
    </row>
    <row r="27" spans="1:14" x14ac:dyDescent="0.25">
      <c r="A27" s="11" t="s">
        <v>129</v>
      </c>
      <c r="B27" s="198">
        <v>72.465168599999998</v>
      </c>
      <c r="C27" s="282">
        <f t="shared" si="0"/>
        <v>0.82881024719141994</v>
      </c>
      <c r="D27" s="196">
        <v>78.811485739999995</v>
      </c>
      <c r="E27" s="282">
        <f t="shared" si="1"/>
        <v>1.0690664445726108</v>
      </c>
      <c r="F27" s="144">
        <v>9.7739999999999997E-3</v>
      </c>
      <c r="G27" s="144">
        <v>45.434940070000003</v>
      </c>
      <c r="H27" s="196">
        <v>45.444714070000003</v>
      </c>
      <c r="I27" s="282">
        <f t="shared" si="2"/>
        <v>1.2587056133229522E-4</v>
      </c>
      <c r="J27" s="282">
        <f t="shared" si="2"/>
        <v>0.58511575718335307</v>
      </c>
      <c r="K27" s="282">
        <f t="shared" si="6"/>
        <v>-42.337447843677708</v>
      </c>
      <c r="L27" s="283">
        <f t="shared" si="5"/>
        <v>-37.287506607691789</v>
      </c>
      <c r="N27" s="4"/>
    </row>
    <row r="28" spans="1:14" x14ac:dyDescent="0.25">
      <c r="A28" s="11" t="s">
        <v>35</v>
      </c>
      <c r="B28" s="198">
        <v>37.867904630000005</v>
      </c>
      <c r="C28" s="282">
        <f t="shared" si="0"/>
        <v>0.43310887152219246</v>
      </c>
      <c r="D28" s="196">
        <v>24.568222260000002</v>
      </c>
      <c r="E28" s="282">
        <f t="shared" si="1"/>
        <v>0.33326439381712225</v>
      </c>
      <c r="F28" s="144">
        <v>43.435792549999995</v>
      </c>
      <c r="G28" s="144">
        <v>9.4846249999999993E-2</v>
      </c>
      <c r="H28" s="196">
        <v>43.530638799999998</v>
      </c>
      <c r="I28" s="282">
        <f t="shared" si="2"/>
        <v>0.5593705330654416</v>
      </c>
      <c r="J28" s="282">
        <f t="shared" si="2"/>
        <v>1.221439607915204E-3</v>
      </c>
      <c r="K28" s="282">
        <f t="shared" si="6"/>
        <v>77.182696978743451</v>
      </c>
      <c r="L28" s="283">
        <f t="shared" si="5"/>
        <v>14.953914734204265</v>
      </c>
      <c r="N28" s="4"/>
    </row>
    <row r="29" spans="1:14" x14ac:dyDescent="0.25">
      <c r="A29" s="11" t="s">
        <v>62</v>
      </c>
      <c r="B29" s="198">
        <v>124.16315619</v>
      </c>
      <c r="C29" s="282">
        <f t="shared" si="0"/>
        <v>1.4200987614055007</v>
      </c>
      <c r="D29" s="196">
        <v>19.05778647</v>
      </c>
      <c r="E29" s="282">
        <f t="shared" si="1"/>
        <v>0.2585161265722245</v>
      </c>
      <c r="F29" s="144">
        <v>0</v>
      </c>
      <c r="G29" s="144">
        <v>42.70271838</v>
      </c>
      <c r="H29" s="196">
        <v>42.70271838</v>
      </c>
      <c r="I29" s="282">
        <f t="shared" si="2"/>
        <v>0</v>
      </c>
      <c r="J29" s="282">
        <f t="shared" si="2"/>
        <v>0.54992992970181309</v>
      </c>
      <c r="K29" s="282">
        <f t="shared" si="6"/>
        <v>124.06966542111752</v>
      </c>
      <c r="L29" s="283">
        <f t="shared" si="5"/>
        <v>-65.607576602954268</v>
      </c>
      <c r="N29" s="4"/>
    </row>
    <row r="30" spans="1:14" x14ac:dyDescent="0.25">
      <c r="A30" s="11" t="s">
        <v>66</v>
      </c>
      <c r="B30" s="198">
        <v>32.365584069999997</v>
      </c>
      <c r="C30" s="282">
        <f t="shared" si="0"/>
        <v>0.37017684843351595</v>
      </c>
      <c r="D30" s="196">
        <v>48.150403170000004</v>
      </c>
      <c r="E30" s="282">
        <f t="shared" si="1"/>
        <v>0.6531532788445269</v>
      </c>
      <c r="F30" s="144">
        <v>38.693249159999993</v>
      </c>
      <c r="G30" s="144">
        <v>0.103868</v>
      </c>
      <c r="H30" s="196">
        <v>38.797117159999999</v>
      </c>
      <c r="I30" s="282">
        <f t="shared" si="2"/>
        <v>0.49829557924489049</v>
      </c>
      <c r="J30" s="282">
        <f t="shared" si="2"/>
        <v>1.3376226176041377E-3</v>
      </c>
      <c r="K30" s="282">
        <f t="shared" si="6"/>
        <v>-19.425145781183296</v>
      </c>
      <c r="L30" s="283">
        <f t="shared" si="5"/>
        <v>19.871518697422363</v>
      </c>
      <c r="N30" s="4"/>
    </row>
    <row r="31" spans="1:14" x14ac:dyDescent="0.25">
      <c r="A31" s="11" t="s">
        <v>215</v>
      </c>
      <c r="B31" s="198">
        <v>27.89025397</v>
      </c>
      <c r="C31" s="282">
        <f t="shared" si="0"/>
        <v>0.31899088532731545</v>
      </c>
      <c r="D31" s="196">
        <v>45.656633740000004</v>
      </c>
      <c r="E31" s="282">
        <f t="shared" si="1"/>
        <v>0.61932565596593847</v>
      </c>
      <c r="F31" s="144">
        <v>0</v>
      </c>
      <c r="G31" s="144">
        <v>38.441638210000001</v>
      </c>
      <c r="H31" s="196">
        <v>38.441638210000001</v>
      </c>
      <c r="I31" s="282">
        <f t="shared" si="2"/>
        <v>0</v>
      </c>
      <c r="J31" s="282">
        <f t="shared" si="2"/>
        <v>0.49505530796252395</v>
      </c>
      <c r="K31" s="282">
        <f t="shared" si="6"/>
        <v>-15.802732131078923</v>
      </c>
      <c r="L31" s="283">
        <f t="shared" si="5"/>
        <v>37.831796911385382</v>
      </c>
      <c r="N31" s="4"/>
    </row>
    <row r="32" spans="1:14" x14ac:dyDescent="0.25">
      <c r="A32" s="11" t="s">
        <v>2</v>
      </c>
      <c r="B32" s="198">
        <v>76.58223704000001</v>
      </c>
      <c r="C32" s="282">
        <f t="shared" si="0"/>
        <v>0.87589864258722383</v>
      </c>
      <c r="D32" s="196">
        <v>22.110765449999999</v>
      </c>
      <c r="E32" s="282">
        <f t="shared" si="1"/>
        <v>0.29992934639491575</v>
      </c>
      <c r="F32" s="144">
        <v>4.1107753000000002</v>
      </c>
      <c r="G32" s="144">
        <v>31.029684059999997</v>
      </c>
      <c r="H32" s="196">
        <v>35.140459360000001</v>
      </c>
      <c r="I32" s="282">
        <f t="shared" si="2"/>
        <v>5.2938980409446938E-2</v>
      </c>
      <c r="J32" s="282">
        <f t="shared" si="2"/>
        <v>0.3996034121747466</v>
      </c>
      <c r="K32" s="282">
        <f t="shared" si="6"/>
        <v>58.929185149490174</v>
      </c>
      <c r="L32" s="283" t="s">
        <v>314</v>
      </c>
      <c r="N32" s="4"/>
    </row>
    <row r="33" spans="1:14" x14ac:dyDescent="0.25">
      <c r="A33" s="11" t="s">
        <v>184</v>
      </c>
      <c r="B33" s="198">
        <v>56.842610229999998</v>
      </c>
      <c r="C33" s="282">
        <f t="shared" si="0"/>
        <v>0.65012941728989271</v>
      </c>
      <c r="D33" s="196">
        <v>126.04300305</v>
      </c>
      <c r="E33" s="282">
        <f t="shared" si="1"/>
        <v>1.7097551691698158</v>
      </c>
      <c r="F33" s="144">
        <v>0</v>
      </c>
      <c r="G33" s="144">
        <v>32.801125480000003</v>
      </c>
      <c r="H33" s="196">
        <v>32.801125480000003</v>
      </c>
      <c r="I33" s="282">
        <f t="shared" si="2"/>
        <v>0</v>
      </c>
      <c r="J33" s="282">
        <f t="shared" si="2"/>
        <v>0.42241621408825991</v>
      </c>
      <c r="K33" s="282">
        <f t="shared" si="6"/>
        <v>-73.976242483695714</v>
      </c>
      <c r="L33" s="283">
        <f t="shared" ref="L33:L39" si="7">((H33/B33)-1)*100</f>
        <v>-42.294828919224315</v>
      </c>
      <c r="N33" s="4"/>
    </row>
    <row r="34" spans="1:14" x14ac:dyDescent="0.25">
      <c r="A34" s="11" t="s">
        <v>157</v>
      </c>
      <c r="B34" s="198">
        <v>58.030464350000003</v>
      </c>
      <c r="C34" s="282">
        <f t="shared" si="0"/>
        <v>0.66371533292142759</v>
      </c>
      <c r="D34" s="196">
        <v>107.76524648</v>
      </c>
      <c r="E34" s="282">
        <f t="shared" si="1"/>
        <v>1.4618200357615116</v>
      </c>
      <c r="F34" s="144">
        <v>9.0233100000000011E-2</v>
      </c>
      <c r="G34" s="144">
        <v>32.628319410000003</v>
      </c>
      <c r="H34" s="196">
        <v>32.718552510000002</v>
      </c>
      <c r="I34" s="282">
        <f t="shared" si="2"/>
        <v>1.1620309952683782E-3</v>
      </c>
      <c r="J34" s="282">
        <f t="shared" si="2"/>
        <v>0.42019080002722775</v>
      </c>
      <c r="K34" s="282">
        <f t="shared" si="6"/>
        <v>-69.639050084600143</v>
      </c>
      <c r="L34" s="283">
        <f t="shared" si="7"/>
        <v>-43.61831690219794</v>
      </c>
      <c r="N34" s="4"/>
    </row>
    <row r="35" spans="1:14" x14ac:dyDescent="0.25">
      <c r="A35" s="11" t="s">
        <v>210</v>
      </c>
      <c r="B35" s="198">
        <v>12.63723734</v>
      </c>
      <c r="C35" s="282">
        <f t="shared" si="0"/>
        <v>0.14453663747609138</v>
      </c>
      <c r="D35" s="196">
        <v>0.62927865000000005</v>
      </c>
      <c r="E35" s="282">
        <f t="shared" si="1"/>
        <v>8.5360741861957995E-3</v>
      </c>
      <c r="F35" s="144">
        <v>0</v>
      </c>
      <c r="G35" s="144">
        <v>29.425700120000002</v>
      </c>
      <c r="H35" s="196">
        <v>29.425700120000002</v>
      </c>
      <c r="I35" s="282">
        <f t="shared" si="2"/>
        <v>0</v>
      </c>
      <c r="J35" s="282">
        <f t="shared" si="2"/>
        <v>0.37894714463885687</v>
      </c>
      <c r="K35" s="282">
        <f t="shared" si="6"/>
        <v>4576.1001855060549</v>
      </c>
      <c r="L35" s="283">
        <f t="shared" si="7"/>
        <v>132.84915308870825</v>
      </c>
      <c r="N35" s="4"/>
    </row>
    <row r="36" spans="1:14" x14ac:dyDescent="0.25">
      <c r="A36" s="11" t="s">
        <v>175</v>
      </c>
      <c r="B36" s="198">
        <v>19.003870969999998</v>
      </c>
      <c r="C36" s="282">
        <f t="shared" si="0"/>
        <v>0.21735412061456993</v>
      </c>
      <c r="D36" s="196">
        <v>11.74913667</v>
      </c>
      <c r="E36" s="282">
        <f t="shared" si="1"/>
        <v>0.15937534546718449</v>
      </c>
      <c r="F36" s="144">
        <v>2.4211971400000003</v>
      </c>
      <c r="G36" s="144">
        <v>21.412209369999999</v>
      </c>
      <c r="H36" s="196">
        <v>23.833406510000003</v>
      </c>
      <c r="I36" s="282">
        <f t="shared" ref="I36:J67" si="8">(F36/$H$268)*100</f>
        <v>3.1180421844480034E-2</v>
      </c>
      <c r="J36" s="282">
        <f t="shared" si="8"/>
        <v>0.2757485996282516</v>
      </c>
      <c r="K36" s="282">
        <f t="shared" si="6"/>
        <v>102.8524067717735</v>
      </c>
      <c r="L36" s="283">
        <f t="shared" si="7"/>
        <v>25.413430493313882</v>
      </c>
      <c r="N36" s="4"/>
    </row>
    <row r="37" spans="1:14" x14ac:dyDescent="0.25">
      <c r="A37" s="11" t="s">
        <v>72</v>
      </c>
      <c r="B37" s="198">
        <v>21.80439397</v>
      </c>
      <c r="C37" s="282">
        <f t="shared" si="0"/>
        <v>0.24938471137614665</v>
      </c>
      <c r="D37" s="196">
        <v>25.866524010000003</v>
      </c>
      <c r="E37" s="282">
        <f t="shared" si="1"/>
        <v>0.35087566992519909</v>
      </c>
      <c r="F37" s="144">
        <v>23.48529744</v>
      </c>
      <c r="G37" s="144">
        <v>0</v>
      </c>
      <c r="H37" s="196">
        <v>23.48529744</v>
      </c>
      <c r="I37" s="282">
        <f t="shared" si="8"/>
        <v>0.30244603763338612</v>
      </c>
      <c r="J37" s="282">
        <f t="shared" si="8"/>
        <v>0</v>
      </c>
      <c r="K37" s="282">
        <f t="shared" si="6"/>
        <v>-9.2058235929938661</v>
      </c>
      <c r="L37" s="283">
        <f t="shared" si="7"/>
        <v>7.7090125610127291</v>
      </c>
      <c r="N37" s="4"/>
    </row>
    <row r="38" spans="1:14" x14ac:dyDescent="0.25">
      <c r="A38" s="11" t="s">
        <v>20</v>
      </c>
      <c r="B38" s="198">
        <v>32.370036890000002</v>
      </c>
      <c r="C38" s="282">
        <f t="shared" si="0"/>
        <v>0.37022777694049663</v>
      </c>
      <c r="D38" s="196">
        <v>22.78161592</v>
      </c>
      <c r="E38" s="282">
        <f t="shared" si="1"/>
        <v>0.30902933632745883</v>
      </c>
      <c r="F38" s="144">
        <v>10.381775080000001</v>
      </c>
      <c r="G38" s="144">
        <v>12.85399559</v>
      </c>
      <c r="H38" s="196">
        <v>23.235770670000001</v>
      </c>
      <c r="I38" s="282">
        <f t="shared" si="8"/>
        <v>0.13369755033202724</v>
      </c>
      <c r="J38" s="282">
        <f t="shared" si="8"/>
        <v>0.16553505629999463</v>
      </c>
      <c r="K38" s="282" t="s">
        <v>314</v>
      </c>
      <c r="L38" s="283">
        <f t="shared" si="7"/>
        <v>-28.218275595545673</v>
      </c>
      <c r="N38" s="4"/>
    </row>
    <row r="39" spans="1:14" x14ac:dyDescent="0.25">
      <c r="A39" s="11" t="s">
        <v>108</v>
      </c>
      <c r="B39" s="198">
        <v>78.314039230000006</v>
      </c>
      <c r="C39" s="282">
        <f t="shared" si="0"/>
        <v>0.89570588831521547</v>
      </c>
      <c r="D39" s="196">
        <v>22.038682290000001</v>
      </c>
      <c r="E39" s="282">
        <f t="shared" si="1"/>
        <v>0.29895154871921925</v>
      </c>
      <c r="F39" s="144">
        <v>0.2078699</v>
      </c>
      <c r="G39" s="144">
        <v>21.28559606</v>
      </c>
      <c r="H39" s="196">
        <v>21.493465960000002</v>
      </c>
      <c r="I39" s="282">
        <f t="shared" si="8"/>
        <v>2.676969612961743E-3</v>
      </c>
      <c r="J39" s="282">
        <f t="shared" si="8"/>
        <v>0.27411806060616856</v>
      </c>
      <c r="K39" s="282">
        <f>((H39/D39)-1)*100</f>
        <v>-2.4739062110232801</v>
      </c>
      <c r="L39" s="283">
        <f t="shared" si="7"/>
        <v>-72.554772846186651</v>
      </c>
      <c r="N39" s="4"/>
    </row>
    <row r="40" spans="1:14" x14ac:dyDescent="0.25">
      <c r="A40" s="11" t="s">
        <v>33</v>
      </c>
      <c r="B40" s="198">
        <v>14.88306442</v>
      </c>
      <c r="C40" s="282">
        <f t="shared" si="0"/>
        <v>0.17022297110761192</v>
      </c>
      <c r="D40" s="196">
        <v>16.273531900000002</v>
      </c>
      <c r="E40" s="282">
        <f t="shared" si="1"/>
        <v>0.22074811463860072</v>
      </c>
      <c r="F40" s="144">
        <v>14.04413168</v>
      </c>
      <c r="G40" s="144">
        <v>5.8796450899999995</v>
      </c>
      <c r="H40" s="196">
        <v>19.92377677</v>
      </c>
      <c r="I40" s="282">
        <f t="shared" si="8"/>
        <v>0.18086174933356561</v>
      </c>
      <c r="J40" s="282">
        <f t="shared" si="8"/>
        <v>7.5718664611517647E-2</v>
      </c>
      <c r="K40" s="282" t="s">
        <v>314</v>
      </c>
      <c r="L40" s="283" t="s">
        <v>314</v>
      </c>
      <c r="N40" s="4"/>
    </row>
    <row r="41" spans="1:14" x14ac:dyDescent="0.25">
      <c r="A41" s="11" t="s">
        <v>109</v>
      </c>
      <c r="B41" s="198">
        <v>59.583851159999995</v>
      </c>
      <c r="C41" s="282">
        <f t="shared" si="0"/>
        <v>0.681481977653694</v>
      </c>
      <c r="D41" s="196">
        <v>0.43271249000000001</v>
      </c>
      <c r="E41" s="282">
        <f t="shared" si="1"/>
        <v>5.8696825578517684E-3</v>
      </c>
      <c r="F41" s="144">
        <v>0.22037598</v>
      </c>
      <c r="G41" s="144">
        <v>18.450491370000002</v>
      </c>
      <c r="H41" s="196">
        <v>18.670867350000002</v>
      </c>
      <c r="I41" s="282">
        <f t="shared" si="8"/>
        <v>2.8380241770774163E-3</v>
      </c>
      <c r="J41" s="282">
        <f t="shared" si="8"/>
        <v>0.23760729543672693</v>
      </c>
      <c r="K41" s="282">
        <f>((H41/D41)-1)*100</f>
        <v>4214.8436390176767</v>
      </c>
      <c r="L41" s="283">
        <f>((H41/B41)-1)*100</f>
        <v>-68.664550903459926</v>
      </c>
      <c r="N41" s="4"/>
    </row>
    <row r="42" spans="1:14" x14ac:dyDescent="0.25">
      <c r="A42" s="11" t="s">
        <v>81</v>
      </c>
      <c r="B42" s="198">
        <v>29.102646109999998</v>
      </c>
      <c r="C42" s="282">
        <f t="shared" si="0"/>
        <v>0.33285745113623472</v>
      </c>
      <c r="D42" s="196">
        <v>14.213304369999999</v>
      </c>
      <c r="E42" s="282">
        <f t="shared" si="1"/>
        <v>0.19280142514496709</v>
      </c>
      <c r="F42" s="144">
        <v>0</v>
      </c>
      <c r="G42" s="144">
        <v>18.34514368</v>
      </c>
      <c r="H42" s="196">
        <v>18.34514368</v>
      </c>
      <c r="I42" s="282">
        <f t="shared" si="8"/>
        <v>0</v>
      </c>
      <c r="J42" s="282">
        <f t="shared" si="8"/>
        <v>0.23625061722152732</v>
      </c>
      <c r="K42" s="282" t="s">
        <v>314</v>
      </c>
      <c r="L42" s="283" t="s">
        <v>314</v>
      </c>
      <c r="N42" s="4"/>
    </row>
    <row r="43" spans="1:14" x14ac:dyDescent="0.25">
      <c r="A43" s="11" t="s">
        <v>67</v>
      </c>
      <c r="B43" s="198">
        <v>667.59260042999995</v>
      </c>
      <c r="C43" s="282">
        <f t="shared" si="0"/>
        <v>7.6354971481505816</v>
      </c>
      <c r="D43" s="196">
        <v>1.0259872400000001</v>
      </c>
      <c r="E43" s="282">
        <f t="shared" si="1"/>
        <v>1.3917369029968322E-2</v>
      </c>
      <c r="F43" s="144">
        <v>2.99E-3</v>
      </c>
      <c r="G43" s="144">
        <v>17.651198730000001</v>
      </c>
      <c r="H43" s="196">
        <v>17.654188730000001</v>
      </c>
      <c r="I43" s="282">
        <f t="shared" si="8"/>
        <v>3.8505522650251967E-5</v>
      </c>
      <c r="J43" s="282">
        <f t="shared" si="8"/>
        <v>0.22731392391375044</v>
      </c>
      <c r="K43" s="282">
        <f>((H43/D43)-1)*100</f>
        <v>1620.7025625386918</v>
      </c>
      <c r="L43" s="283">
        <f>((H43/B43)-1)*100</f>
        <v>-97.35554457634359</v>
      </c>
      <c r="N43" s="4"/>
    </row>
    <row r="44" spans="1:14" x14ac:dyDescent="0.25">
      <c r="A44" s="11" t="s">
        <v>189</v>
      </c>
      <c r="B44" s="198">
        <v>46.126117649999998</v>
      </c>
      <c r="C44" s="282">
        <f t="shared" si="0"/>
        <v>0.52756102980317932</v>
      </c>
      <c r="D44" s="196">
        <v>13.324961529999999</v>
      </c>
      <c r="E44" s="282">
        <f t="shared" si="1"/>
        <v>0.18075118256162842</v>
      </c>
      <c r="F44" s="144">
        <v>0</v>
      </c>
      <c r="G44" s="144">
        <v>15.88604333</v>
      </c>
      <c r="H44" s="196">
        <v>15.88604333</v>
      </c>
      <c r="I44" s="282">
        <f t="shared" si="8"/>
        <v>0</v>
      </c>
      <c r="J44" s="282">
        <f t="shared" si="8"/>
        <v>0.20458207400207329</v>
      </c>
      <c r="K44" s="282">
        <f>((H44/D44)-1)*100</f>
        <v>19.220181568509197</v>
      </c>
      <c r="L44" s="283">
        <f>((H44/B44)-1)*100</f>
        <v>-65.559548170644717</v>
      </c>
      <c r="N44" s="4"/>
    </row>
    <row r="45" spans="1:14" x14ac:dyDescent="0.25">
      <c r="A45" s="11" t="s">
        <v>114</v>
      </c>
      <c r="B45" s="198">
        <v>18.078685510000003</v>
      </c>
      <c r="C45" s="282">
        <f t="shared" si="0"/>
        <v>0.20677244110405674</v>
      </c>
      <c r="D45" s="196">
        <v>14.767995089999999</v>
      </c>
      <c r="E45" s="282">
        <f t="shared" si="1"/>
        <v>0.20032572481144131</v>
      </c>
      <c r="F45" s="144">
        <v>0.81900190000000006</v>
      </c>
      <c r="G45" s="144">
        <v>14.58078581</v>
      </c>
      <c r="H45" s="196">
        <v>15.39978771</v>
      </c>
      <c r="I45" s="282">
        <f t="shared" si="8"/>
        <v>1.0547189368243946E-2</v>
      </c>
      <c r="J45" s="282">
        <f t="shared" si="8"/>
        <v>0.18777283554027674</v>
      </c>
      <c r="K45" s="282">
        <f>((H45/D45)-1)*100</f>
        <v>4.2781204635408576</v>
      </c>
      <c r="L45" s="283">
        <f>((H45/B45)-1)*100</f>
        <v>-14.817989939136911</v>
      </c>
      <c r="N45" s="4"/>
    </row>
    <row r="46" spans="1:14" x14ac:dyDescent="0.25">
      <c r="A46" s="11" t="s">
        <v>125</v>
      </c>
      <c r="B46" s="198">
        <v>15.01326663</v>
      </c>
      <c r="C46" s="282">
        <f t="shared" si="0"/>
        <v>0.17171214070370625</v>
      </c>
      <c r="D46" s="196">
        <v>14.279904199999999</v>
      </c>
      <c r="E46" s="282">
        <f t="shared" si="1"/>
        <v>0.19370484223955314</v>
      </c>
      <c r="F46" s="144">
        <v>14.50051966</v>
      </c>
      <c r="G46" s="144">
        <v>0</v>
      </c>
      <c r="H46" s="196">
        <v>14.50051966</v>
      </c>
      <c r="I46" s="282">
        <f t="shared" si="8"/>
        <v>0.18673915993597121</v>
      </c>
      <c r="J46" s="282">
        <f t="shared" si="8"/>
        <v>0</v>
      </c>
      <c r="K46" s="282" t="s">
        <v>314</v>
      </c>
      <c r="L46" s="283" t="s">
        <v>314</v>
      </c>
      <c r="N46" s="4"/>
    </row>
    <row r="47" spans="1:14" x14ac:dyDescent="0.25">
      <c r="A47" s="11" t="s">
        <v>26</v>
      </c>
      <c r="B47" s="198">
        <v>36.266145159999994</v>
      </c>
      <c r="C47" s="282">
        <f t="shared" si="0"/>
        <v>0.41478897124569042</v>
      </c>
      <c r="D47" s="196">
        <v>19.129047440000001</v>
      </c>
      <c r="E47" s="282">
        <f t="shared" si="1"/>
        <v>0.25948277135907732</v>
      </c>
      <c r="F47" s="144">
        <v>4.6210269999999998E-2</v>
      </c>
      <c r="G47" s="144">
        <v>14.14551681</v>
      </c>
      <c r="H47" s="196">
        <v>14.19172708</v>
      </c>
      <c r="I47" s="282">
        <f t="shared" si="8"/>
        <v>5.9510053450142434E-4</v>
      </c>
      <c r="J47" s="282">
        <f t="shared" si="8"/>
        <v>0.18216739729999162</v>
      </c>
      <c r="K47" s="282">
        <f>((H47/D47)-1)*100</f>
        <v>-25.810591852450337</v>
      </c>
      <c r="L47" s="283" t="s">
        <v>314</v>
      </c>
      <c r="N47" s="4"/>
    </row>
    <row r="48" spans="1:14" x14ac:dyDescent="0.25">
      <c r="A48" s="11" t="s">
        <v>183</v>
      </c>
      <c r="B48" s="198">
        <v>43.352266020000002</v>
      </c>
      <c r="C48" s="282">
        <f t="shared" si="0"/>
        <v>0.49583548911172187</v>
      </c>
      <c r="D48" s="196">
        <v>30.497316089999998</v>
      </c>
      <c r="E48" s="282">
        <f t="shared" si="1"/>
        <v>0.41369169703135933</v>
      </c>
      <c r="F48" s="144">
        <v>0</v>
      </c>
      <c r="G48" s="144">
        <v>12.778126439999999</v>
      </c>
      <c r="H48" s="196">
        <v>12.778126439999999</v>
      </c>
      <c r="I48" s="282">
        <f t="shared" si="8"/>
        <v>0</v>
      </c>
      <c r="J48" s="282">
        <f t="shared" si="8"/>
        <v>0.16455800570675702</v>
      </c>
      <c r="K48" s="282">
        <f>((H48/D48)-1)*100</f>
        <v>-58.100816470896213</v>
      </c>
      <c r="L48" s="283">
        <f>((H48/B48)-1)*100</f>
        <v>-70.524893821917004</v>
      </c>
      <c r="N48" s="4"/>
    </row>
    <row r="49" spans="1:14" x14ac:dyDescent="0.25">
      <c r="A49" s="11" t="s">
        <v>75</v>
      </c>
      <c r="B49" s="198">
        <v>13.29569167</v>
      </c>
      <c r="C49" s="282">
        <f t="shared" si="0"/>
        <v>0.1520676169322209</v>
      </c>
      <c r="D49" s="196">
        <v>15.19603506</v>
      </c>
      <c r="E49" s="282">
        <f t="shared" si="1"/>
        <v>0.20613202530896663</v>
      </c>
      <c r="F49" s="144">
        <v>11.29381107</v>
      </c>
      <c r="G49" s="144">
        <v>1.01144122</v>
      </c>
      <c r="H49" s="196">
        <v>12.305252289999999</v>
      </c>
      <c r="I49" s="282">
        <f t="shared" si="8"/>
        <v>0.14544284212827807</v>
      </c>
      <c r="J49" s="282">
        <f t="shared" si="8"/>
        <v>1.3025442410069726E-2</v>
      </c>
      <c r="K49" s="282">
        <f>((H49/D49)-1)*100</f>
        <v>-19.02326994236352</v>
      </c>
      <c r="L49" s="283" t="s">
        <v>314</v>
      </c>
      <c r="N49" s="4"/>
    </row>
    <row r="50" spans="1:14" x14ac:dyDescent="0.25">
      <c r="A50" s="11" t="s">
        <v>22</v>
      </c>
      <c r="B50" s="198">
        <v>14.143827119999999</v>
      </c>
      <c r="C50" s="282">
        <f t="shared" si="0"/>
        <v>0.16176804771223435</v>
      </c>
      <c r="D50" s="196">
        <v>5.5776143099999995</v>
      </c>
      <c r="E50" s="282">
        <f t="shared" si="1"/>
        <v>7.565953418592429E-2</v>
      </c>
      <c r="F50" s="144">
        <v>10.926760539999998</v>
      </c>
      <c r="G50" s="144">
        <v>8.0626229999999993E-2</v>
      </c>
      <c r="H50" s="196">
        <v>11.00738677</v>
      </c>
      <c r="I50" s="282">
        <f t="shared" si="8"/>
        <v>0.14071592824978241</v>
      </c>
      <c r="J50" s="282">
        <f t="shared" si="8"/>
        <v>1.0383127509931186E-3</v>
      </c>
      <c r="K50" s="282" t="s">
        <v>314</v>
      </c>
      <c r="L50" s="283" t="s">
        <v>314</v>
      </c>
      <c r="N50" s="4"/>
    </row>
    <row r="51" spans="1:14" x14ac:dyDescent="0.25">
      <c r="A51" s="11" t="s">
        <v>197</v>
      </c>
      <c r="B51" s="198">
        <v>1.6696216699999999</v>
      </c>
      <c r="C51" s="282">
        <f t="shared" si="0"/>
        <v>1.9096064713066178E-2</v>
      </c>
      <c r="D51" s="196">
        <v>41.371057110000002</v>
      </c>
      <c r="E51" s="282">
        <f t="shared" si="1"/>
        <v>0.56119242668141245</v>
      </c>
      <c r="F51" s="144">
        <v>0</v>
      </c>
      <c r="G51" s="144">
        <v>10.176771070000001</v>
      </c>
      <c r="H51" s="196">
        <v>10.176771070000001</v>
      </c>
      <c r="I51" s="282">
        <f t="shared" si="8"/>
        <v>0</v>
      </c>
      <c r="J51" s="282">
        <f t="shared" si="8"/>
        <v>0.13105748794057323</v>
      </c>
      <c r="K51" s="282" t="s">
        <v>314</v>
      </c>
      <c r="L51" s="283" t="s">
        <v>314</v>
      </c>
      <c r="N51" s="4"/>
    </row>
    <row r="52" spans="1:14" x14ac:dyDescent="0.25">
      <c r="A52" s="11" t="s">
        <v>23</v>
      </c>
      <c r="B52" s="198">
        <v>13.4938267</v>
      </c>
      <c r="C52" s="282">
        <f t="shared" si="0"/>
        <v>0.15433375867126847</v>
      </c>
      <c r="D52" s="196">
        <v>16.247453660000001</v>
      </c>
      <c r="E52" s="282">
        <f t="shared" si="1"/>
        <v>0.22039436707178683</v>
      </c>
      <c r="F52" s="144">
        <v>8.6873550999999996</v>
      </c>
      <c r="G52" s="144">
        <v>1.0027025699999998</v>
      </c>
      <c r="H52" s="196">
        <v>9.6900576699999998</v>
      </c>
      <c r="I52" s="282">
        <f t="shared" si="8"/>
        <v>0.11187663831900733</v>
      </c>
      <c r="J52" s="282">
        <f t="shared" si="8"/>
        <v>1.2912905190836405E-2</v>
      </c>
      <c r="K52" s="282">
        <f>((H52/D52)-1)*100</f>
        <v>-40.359530343784357</v>
      </c>
      <c r="L52" s="283">
        <f>((H52/B52)-1)*100</f>
        <v>-28.188957176988193</v>
      </c>
      <c r="N52" s="4"/>
    </row>
    <row r="53" spans="1:14" x14ac:dyDescent="0.25">
      <c r="A53" s="11" t="s">
        <v>250</v>
      </c>
      <c r="B53" s="198">
        <v>11.863302019999999</v>
      </c>
      <c r="C53" s="282">
        <f t="shared" si="0"/>
        <v>0.13568486032202054</v>
      </c>
      <c r="D53" s="196">
        <v>10.4981917</v>
      </c>
      <c r="E53" s="282">
        <f t="shared" si="1"/>
        <v>0.14240645725404</v>
      </c>
      <c r="F53" s="144">
        <v>5.2131018400000002</v>
      </c>
      <c r="G53" s="144">
        <v>3.6633068600000001</v>
      </c>
      <c r="H53" s="196">
        <v>8.8764086999999989</v>
      </c>
      <c r="I53" s="282">
        <f t="shared" si="8"/>
        <v>6.7134853169963274E-2</v>
      </c>
      <c r="J53" s="282">
        <f t="shared" si="8"/>
        <v>4.7176436546004487E-2</v>
      </c>
      <c r="K53" s="282">
        <f>((H53/D53)-1)*100</f>
        <v>-15.44821285745811</v>
      </c>
      <c r="L53" s="283">
        <f>((H53/B53)-1)*100</f>
        <v>-25.177588119770387</v>
      </c>
      <c r="N53" s="4"/>
    </row>
    <row r="54" spans="1:14" x14ac:dyDescent="0.25">
      <c r="A54" s="11" t="s">
        <v>171</v>
      </c>
      <c r="B54" s="198">
        <v>0.67049623999999997</v>
      </c>
      <c r="C54" s="282">
        <f t="shared" si="0"/>
        <v>7.6687071202828552E-3</v>
      </c>
      <c r="D54" s="196">
        <v>3.9347501600000001</v>
      </c>
      <c r="E54" s="282">
        <f t="shared" si="1"/>
        <v>5.337431878533587E-2</v>
      </c>
      <c r="F54" s="144">
        <v>4.5402900000000003E-2</v>
      </c>
      <c r="G54" s="144">
        <v>8.5866375700000006</v>
      </c>
      <c r="H54" s="196">
        <v>8.6320404700000015</v>
      </c>
      <c r="I54" s="282">
        <f t="shared" si="8"/>
        <v>5.8470314191877101E-4</v>
      </c>
      <c r="J54" s="282">
        <f t="shared" si="8"/>
        <v>0.11057958777295636</v>
      </c>
      <c r="K54" s="282" t="s">
        <v>314</v>
      </c>
      <c r="L54" s="283" t="s">
        <v>314</v>
      </c>
      <c r="N54" s="4"/>
    </row>
    <row r="55" spans="1:14" x14ac:dyDescent="0.25">
      <c r="A55" s="11" t="s">
        <v>168</v>
      </c>
      <c r="B55" s="198">
        <v>8.9798762700000001</v>
      </c>
      <c r="C55" s="282">
        <f t="shared" si="0"/>
        <v>0.10270608093344125</v>
      </c>
      <c r="D55" s="196">
        <v>3.1199303899999999</v>
      </c>
      <c r="E55" s="282">
        <f t="shared" si="1"/>
        <v>4.2321406049302311E-2</v>
      </c>
      <c r="F55" s="144">
        <v>7.2982772800000006</v>
      </c>
      <c r="G55" s="144">
        <v>0.66217486999999997</v>
      </c>
      <c r="H55" s="196">
        <v>7.9604521500000001</v>
      </c>
      <c r="I55" s="282">
        <f t="shared" si="8"/>
        <v>9.3987953549451289E-2</v>
      </c>
      <c r="J55" s="282">
        <f t="shared" si="8"/>
        <v>8.5275550017433616E-3</v>
      </c>
      <c r="K55" s="282" t="s">
        <v>314</v>
      </c>
      <c r="L55" s="283" t="s">
        <v>314</v>
      </c>
      <c r="N55" s="4"/>
    </row>
    <row r="56" spans="1:14" x14ac:dyDescent="0.25">
      <c r="A56" s="11" t="s">
        <v>178</v>
      </c>
      <c r="B56" s="198">
        <v>2.6585817999999999</v>
      </c>
      <c r="C56" s="282">
        <f t="shared" si="0"/>
        <v>3.0407158106530784E-2</v>
      </c>
      <c r="D56" s="196">
        <v>16.169535310000001</v>
      </c>
      <c r="E56" s="282">
        <f t="shared" si="1"/>
        <v>0.21933741588479522</v>
      </c>
      <c r="F56" s="144">
        <v>0</v>
      </c>
      <c r="G56" s="144">
        <v>7.6976839699999999</v>
      </c>
      <c r="H56" s="196">
        <v>7.6976839699999999</v>
      </c>
      <c r="I56" s="282">
        <f t="shared" si="8"/>
        <v>0</v>
      </c>
      <c r="J56" s="282">
        <f t="shared" si="8"/>
        <v>9.913155333154397E-2</v>
      </c>
      <c r="K56" s="282">
        <f>((H56/D56)-1)*100</f>
        <v>-52.393907292812614</v>
      </c>
      <c r="L56" s="283" t="s">
        <v>314</v>
      </c>
      <c r="N56" s="4"/>
    </row>
    <row r="57" spans="1:14" x14ac:dyDescent="0.25">
      <c r="A57" s="11" t="s">
        <v>258</v>
      </c>
      <c r="B57" s="198">
        <v>15.265503429999999</v>
      </c>
      <c r="C57" s="282">
        <f t="shared" si="0"/>
        <v>0.17459706388263019</v>
      </c>
      <c r="D57" s="196">
        <v>8.8969299600000014</v>
      </c>
      <c r="E57" s="282">
        <f t="shared" si="1"/>
        <v>0.12068557254873979</v>
      </c>
      <c r="F57" s="144">
        <v>6.8273687900000004</v>
      </c>
      <c r="G57" s="144">
        <v>0.71494809999999998</v>
      </c>
      <c r="H57" s="196">
        <v>7.5423168899999995</v>
      </c>
      <c r="I57" s="282">
        <f t="shared" si="8"/>
        <v>8.7923546349487763E-2</v>
      </c>
      <c r="J57" s="282">
        <f t="shared" si="8"/>
        <v>9.2071739994329781E-3</v>
      </c>
      <c r="K57" s="282" t="s">
        <v>314</v>
      </c>
      <c r="L57" s="283">
        <f t="shared" ref="L57:L63" si="9">((H57/B57)-1)*100</f>
        <v>-50.592412987980964</v>
      </c>
      <c r="N57" s="4"/>
    </row>
    <row r="58" spans="1:14" x14ac:dyDescent="0.25">
      <c r="A58" s="11" t="s">
        <v>220</v>
      </c>
      <c r="B58" s="198">
        <v>11.868652429999999</v>
      </c>
      <c r="C58" s="282">
        <f t="shared" si="0"/>
        <v>0.13574605488929126</v>
      </c>
      <c r="D58" s="196">
        <v>7.0483690299999999</v>
      </c>
      <c r="E58" s="282">
        <f t="shared" si="1"/>
        <v>9.5610109975548876E-2</v>
      </c>
      <c r="F58" s="144">
        <v>0</v>
      </c>
      <c r="G58" s="144">
        <v>7.3388608499999997</v>
      </c>
      <c r="H58" s="196">
        <v>7.3388608499999997</v>
      </c>
      <c r="I58" s="282">
        <f t="shared" si="8"/>
        <v>0</v>
      </c>
      <c r="J58" s="282">
        <f t="shared" si="8"/>
        <v>9.4510592871813501E-2</v>
      </c>
      <c r="K58" s="282">
        <f t="shared" ref="K58:K62" si="10">((H58/D58)-1)*100</f>
        <v>4.1214048067514275</v>
      </c>
      <c r="L58" s="283">
        <f t="shared" si="9"/>
        <v>-38.166014269237472</v>
      </c>
      <c r="N58" s="4"/>
    </row>
    <row r="59" spans="1:14" x14ac:dyDescent="0.25">
      <c r="A59" s="11" t="s">
        <v>229</v>
      </c>
      <c r="B59" s="198">
        <v>6.8293269699999994</v>
      </c>
      <c r="C59" s="282">
        <f t="shared" si="0"/>
        <v>7.8109473606561508E-2</v>
      </c>
      <c r="D59" s="196">
        <v>3.89981475</v>
      </c>
      <c r="E59" s="282">
        <f t="shared" si="1"/>
        <v>5.2900424984099852E-2</v>
      </c>
      <c r="F59" s="144">
        <v>2.9658631299999998</v>
      </c>
      <c r="G59" s="144">
        <v>3.5984624100000002</v>
      </c>
      <c r="H59" s="196">
        <v>6.5643255400000005</v>
      </c>
      <c r="I59" s="282">
        <f t="shared" si="8"/>
        <v>3.8194685595238191E-2</v>
      </c>
      <c r="J59" s="282">
        <f t="shared" si="8"/>
        <v>4.6341363155296085E-2</v>
      </c>
      <c r="K59" s="282">
        <f t="shared" si="10"/>
        <v>68.324034878836244</v>
      </c>
      <c r="L59" s="283">
        <f t="shared" si="9"/>
        <v>-3.8803447420822312</v>
      </c>
      <c r="N59" s="4"/>
    </row>
    <row r="60" spans="1:14" x14ac:dyDescent="0.25">
      <c r="A60" s="11" t="s">
        <v>201</v>
      </c>
      <c r="B60" s="198">
        <v>5.2517660199999998</v>
      </c>
      <c r="C60" s="282">
        <f t="shared" si="0"/>
        <v>6.0066340523600173E-2</v>
      </c>
      <c r="D60" s="196">
        <v>1.5636552100000001</v>
      </c>
      <c r="E60" s="282">
        <f t="shared" si="1"/>
        <v>2.1210757546265988E-2</v>
      </c>
      <c r="F60" s="144">
        <v>0.46075903999999995</v>
      </c>
      <c r="G60" s="144">
        <v>5.9490500099999997</v>
      </c>
      <c r="H60" s="196">
        <v>6.4098090499999998</v>
      </c>
      <c r="I60" s="282">
        <f t="shared" si="8"/>
        <v>5.9337015555278767E-3</v>
      </c>
      <c r="J60" s="282">
        <f t="shared" si="8"/>
        <v>7.6612468196500555E-2</v>
      </c>
      <c r="K60" s="282">
        <f t="shared" si="10"/>
        <v>309.92470776214145</v>
      </c>
      <c r="L60" s="283">
        <f t="shared" si="9"/>
        <v>22.050545008857792</v>
      </c>
      <c r="N60" s="4"/>
    </row>
    <row r="61" spans="1:14" x14ac:dyDescent="0.25">
      <c r="A61" s="11" t="s">
        <v>104</v>
      </c>
      <c r="B61" s="198">
        <v>12.912862710000001</v>
      </c>
      <c r="C61" s="282">
        <f t="shared" si="0"/>
        <v>0.14768906415852828</v>
      </c>
      <c r="D61" s="196">
        <v>6.5957290999999998</v>
      </c>
      <c r="E61" s="282">
        <f t="shared" si="1"/>
        <v>8.947011456633791E-2</v>
      </c>
      <c r="F61" s="144">
        <v>6.2410056799999998</v>
      </c>
      <c r="G61" s="144">
        <v>0.15925173000000001</v>
      </c>
      <c r="H61" s="196">
        <v>6.40025741</v>
      </c>
      <c r="I61" s="282">
        <f t="shared" si="8"/>
        <v>8.0372302866752898E-2</v>
      </c>
      <c r="J61" s="282">
        <f t="shared" si="8"/>
        <v>2.0508598985307059E-3</v>
      </c>
      <c r="K61" s="282">
        <f t="shared" si="10"/>
        <v>-2.9636100427472001</v>
      </c>
      <c r="L61" s="283">
        <f t="shared" si="9"/>
        <v>-50.435023172332635</v>
      </c>
      <c r="N61" s="4"/>
    </row>
    <row r="62" spans="1:14" x14ac:dyDescent="0.25">
      <c r="A62" s="11" t="s">
        <v>253</v>
      </c>
      <c r="B62" s="198">
        <v>6.14322853</v>
      </c>
      <c r="C62" s="282">
        <f t="shared" si="0"/>
        <v>7.0262318502391272E-2</v>
      </c>
      <c r="D62" s="196">
        <v>3.9706816099999998</v>
      </c>
      <c r="E62" s="282">
        <f t="shared" si="1"/>
        <v>5.3861723725607692E-2</v>
      </c>
      <c r="F62" s="144">
        <v>6.1152137699999995</v>
      </c>
      <c r="G62" s="144">
        <v>1.4019E-2</v>
      </c>
      <c r="H62" s="196">
        <v>6.1292327699999998</v>
      </c>
      <c r="I62" s="282">
        <f t="shared" si="8"/>
        <v>7.8752341917012608E-2</v>
      </c>
      <c r="J62" s="282">
        <f t="shared" si="8"/>
        <v>1.8053810101467639E-4</v>
      </c>
      <c r="K62" s="282">
        <f t="shared" si="10"/>
        <v>54.362232281827303</v>
      </c>
      <c r="L62" s="283">
        <f t="shared" si="9"/>
        <v>-0.22782417960934831</v>
      </c>
      <c r="N62" s="4"/>
    </row>
    <row r="63" spans="1:14" x14ac:dyDescent="0.25">
      <c r="A63" s="11" t="s">
        <v>158</v>
      </c>
      <c r="B63" s="198">
        <v>3.2398000000000003E-4</v>
      </c>
      <c r="C63" s="282">
        <f t="shared" si="0"/>
        <v>3.7054760110649385E-6</v>
      </c>
      <c r="D63" s="196">
        <v>0</v>
      </c>
      <c r="E63" s="282">
        <f t="shared" si="1"/>
        <v>0</v>
      </c>
      <c r="F63" s="144">
        <v>0.91800000000000004</v>
      </c>
      <c r="G63" s="144">
        <v>4.9537500000000003</v>
      </c>
      <c r="H63" s="196">
        <v>5.8717499999999996</v>
      </c>
      <c r="I63" s="282">
        <f t="shared" si="8"/>
        <v>1.1822096920712812E-2</v>
      </c>
      <c r="J63" s="282">
        <f t="shared" si="8"/>
        <v>6.3794893922637361E-2</v>
      </c>
      <c r="K63" s="282" t="s">
        <v>314</v>
      </c>
      <c r="L63" s="283">
        <f t="shared" si="9"/>
        <v>1812280.3938514721</v>
      </c>
      <c r="N63" s="4"/>
    </row>
    <row r="64" spans="1:14" x14ac:dyDescent="0.25">
      <c r="A64" s="11" t="s">
        <v>256</v>
      </c>
      <c r="B64" s="198">
        <v>0.80236936999999997</v>
      </c>
      <c r="C64" s="282">
        <f t="shared" si="0"/>
        <v>9.1769876305583288E-3</v>
      </c>
      <c r="D64" s="196">
        <v>6.1427647900000002</v>
      </c>
      <c r="E64" s="282">
        <f t="shared" si="1"/>
        <v>8.3325718989181438E-2</v>
      </c>
      <c r="F64" s="144">
        <v>6.6131079999999995E-2</v>
      </c>
      <c r="G64" s="144">
        <v>4.1757026699999997</v>
      </c>
      <c r="H64" s="196">
        <v>4.2418337499999996</v>
      </c>
      <c r="I64" s="282">
        <f t="shared" si="8"/>
        <v>8.5164274208214866E-4</v>
      </c>
      <c r="J64" s="282">
        <f t="shared" si="8"/>
        <v>5.3775121652308563E-2</v>
      </c>
      <c r="K64" s="282" t="s">
        <v>314</v>
      </c>
      <c r="L64" s="283" t="s">
        <v>314</v>
      </c>
      <c r="N64" s="4"/>
    </row>
    <row r="65" spans="1:14" x14ac:dyDescent="0.25">
      <c r="A65" s="11" t="s">
        <v>196</v>
      </c>
      <c r="B65" s="198">
        <v>2.4641532799999997</v>
      </c>
      <c r="C65" s="282">
        <f t="shared" si="0"/>
        <v>2.8183409058049825E-2</v>
      </c>
      <c r="D65" s="196">
        <v>2.1581929300000002</v>
      </c>
      <c r="E65" s="282">
        <f t="shared" si="1"/>
        <v>2.9275576024394408E-2</v>
      </c>
      <c r="F65" s="144">
        <v>0</v>
      </c>
      <c r="G65" s="144">
        <v>4.1176743900000004</v>
      </c>
      <c r="H65" s="196">
        <v>4.1176743900000004</v>
      </c>
      <c r="I65" s="282">
        <f t="shared" si="8"/>
        <v>0</v>
      </c>
      <c r="J65" s="282">
        <f t="shared" si="8"/>
        <v>5.3027827588798482E-2</v>
      </c>
      <c r="K65" s="282">
        <f>((H65/D65)-1)*100</f>
        <v>90.792692013869214</v>
      </c>
      <c r="L65" s="283">
        <f>((H65/B65)-1)*100</f>
        <v>67.103013575519171</v>
      </c>
      <c r="N65" s="4"/>
    </row>
    <row r="66" spans="1:14" x14ac:dyDescent="0.25">
      <c r="A66" s="11" t="s">
        <v>195</v>
      </c>
      <c r="B66" s="198">
        <v>9.1162653200000001</v>
      </c>
      <c r="C66" s="282">
        <f t="shared" si="0"/>
        <v>0.1042660116481364</v>
      </c>
      <c r="D66" s="196">
        <v>3.2514940399999999</v>
      </c>
      <c r="E66" s="282">
        <f t="shared" si="1"/>
        <v>4.4106047998630639E-2</v>
      </c>
      <c r="F66" s="144">
        <v>0</v>
      </c>
      <c r="G66" s="144">
        <v>4.0135695899999995</v>
      </c>
      <c r="H66" s="196">
        <v>4.0135695899999995</v>
      </c>
      <c r="I66" s="282">
        <f t="shared" si="8"/>
        <v>0</v>
      </c>
      <c r="J66" s="282">
        <f t="shared" si="8"/>
        <v>5.1687155436825248E-2</v>
      </c>
      <c r="K66" s="282">
        <f>((H66/D66)-1)*100</f>
        <v>23.437704040816865</v>
      </c>
      <c r="L66" s="283">
        <f>((H66/B66)-1)*100</f>
        <v>-55.973532481610576</v>
      </c>
      <c r="N66" s="4"/>
    </row>
    <row r="67" spans="1:14" x14ac:dyDescent="0.25">
      <c r="A67" s="11" t="s">
        <v>49</v>
      </c>
      <c r="B67" s="198">
        <v>7.4049431500000003</v>
      </c>
      <c r="C67" s="282">
        <f t="shared" si="0"/>
        <v>8.469300328916797E-2</v>
      </c>
      <c r="D67" s="196">
        <v>4.2622198400000002</v>
      </c>
      <c r="E67" s="282">
        <f t="shared" si="1"/>
        <v>5.7816397794706036E-2</v>
      </c>
      <c r="F67" s="144">
        <v>3.9131815599999999</v>
      </c>
      <c r="G67" s="144">
        <v>0</v>
      </c>
      <c r="H67" s="196">
        <v>3.9131815599999999</v>
      </c>
      <c r="I67" s="282">
        <f t="shared" si="8"/>
        <v>5.0394348225126527E-2</v>
      </c>
      <c r="J67" s="282">
        <f t="shared" si="8"/>
        <v>0</v>
      </c>
      <c r="K67" s="282">
        <f>((H67/D67)-1)*100</f>
        <v>-8.1891195926674705</v>
      </c>
      <c r="L67" s="283">
        <f>((H67/B67)-1)*100</f>
        <v>-47.154468566041594</v>
      </c>
      <c r="N67" s="4"/>
    </row>
    <row r="68" spans="1:14" x14ac:dyDescent="0.25">
      <c r="A68" s="11" t="s">
        <v>217</v>
      </c>
      <c r="B68" s="198">
        <v>10.68211627</v>
      </c>
      <c r="C68" s="282">
        <f t="shared" ref="C68:C131" si="11">(B68/$B$268)*100</f>
        <v>0.12217521324122316</v>
      </c>
      <c r="D68" s="196">
        <v>7.9666389299999993</v>
      </c>
      <c r="E68" s="282">
        <f t="shared" ref="E68:E131" si="12">(D68/$D$268)*100</f>
        <v>0.10806630881425186</v>
      </c>
      <c r="F68" s="144">
        <v>0</v>
      </c>
      <c r="G68" s="144">
        <v>3.8218216300000001</v>
      </c>
      <c r="H68" s="196">
        <v>3.8218216300000001</v>
      </c>
      <c r="I68" s="282">
        <f t="shared" ref="I68:J99" si="13">(F68/$H$268)*100</f>
        <v>0</v>
      </c>
      <c r="J68" s="282">
        <f t="shared" si="13"/>
        <v>4.9217805799059496E-2</v>
      </c>
      <c r="K68" s="282">
        <f>((H68/D68)-1)*100</f>
        <v>-52.0271765347849</v>
      </c>
      <c r="L68" s="283">
        <f>((H68/B68)-1)*100</f>
        <v>-64.222242733555262</v>
      </c>
      <c r="N68" s="4"/>
    </row>
    <row r="69" spans="1:14" x14ac:dyDescent="0.25">
      <c r="A69" s="11" t="s">
        <v>143</v>
      </c>
      <c r="B69" s="198">
        <v>2.2829402400000003</v>
      </c>
      <c r="C69" s="282">
        <f t="shared" si="11"/>
        <v>2.611081021672583E-2</v>
      </c>
      <c r="D69" s="196">
        <v>3.8248562000000002</v>
      </c>
      <c r="E69" s="282">
        <f t="shared" si="12"/>
        <v>5.1883623057497594E-2</v>
      </c>
      <c r="F69" s="144">
        <v>0.82243731999999992</v>
      </c>
      <c r="G69" s="144">
        <v>2.7660453899999999</v>
      </c>
      <c r="H69" s="196">
        <v>3.5884827100000001</v>
      </c>
      <c r="I69" s="282">
        <f t="shared" si="13"/>
        <v>1.0591431054739975E-2</v>
      </c>
      <c r="J69" s="282">
        <f t="shared" si="13"/>
        <v>3.5621412513802686E-2</v>
      </c>
      <c r="K69" s="282" t="s">
        <v>314</v>
      </c>
      <c r="L69" s="283" t="s">
        <v>314</v>
      </c>
      <c r="N69" s="4"/>
    </row>
    <row r="70" spans="1:14" x14ac:dyDescent="0.25">
      <c r="A70" s="11" t="s">
        <v>10</v>
      </c>
      <c r="B70" s="198">
        <v>1.2690505000000001</v>
      </c>
      <c r="C70" s="282">
        <f t="shared" si="11"/>
        <v>1.4514587889931371E-2</v>
      </c>
      <c r="D70" s="196">
        <v>4.0787555299999996</v>
      </c>
      <c r="E70" s="282">
        <f t="shared" si="12"/>
        <v>5.5327730873177348E-2</v>
      </c>
      <c r="F70" s="144">
        <v>3.5233811200000003</v>
      </c>
      <c r="G70" s="144">
        <v>0</v>
      </c>
      <c r="H70" s="196">
        <v>3.5233811200000003</v>
      </c>
      <c r="I70" s="282">
        <f t="shared" si="13"/>
        <v>4.5374458702886339E-2</v>
      </c>
      <c r="J70" s="282">
        <f t="shared" si="13"/>
        <v>0</v>
      </c>
      <c r="K70" s="282" t="s">
        <v>314</v>
      </c>
      <c r="L70" s="283" t="s">
        <v>314</v>
      </c>
      <c r="N70" s="4"/>
    </row>
    <row r="71" spans="1:14" x14ac:dyDescent="0.25">
      <c r="A71" s="11" t="s">
        <v>133</v>
      </c>
      <c r="B71" s="198">
        <v>6.8799131200000003</v>
      </c>
      <c r="C71" s="282">
        <f t="shared" si="11"/>
        <v>7.8688045633591386E-2</v>
      </c>
      <c r="D71" s="196">
        <v>3.6728043399999999</v>
      </c>
      <c r="E71" s="282">
        <f t="shared" si="12"/>
        <v>4.9821061492586631E-2</v>
      </c>
      <c r="F71" s="144">
        <v>1.528284</v>
      </c>
      <c r="G71" s="144">
        <v>1.8089591200000001</v>
      </c>
      <c r="H71" s="196">
        <v>3.3372431200000001</v>
      </c>
      <c r="I71" s="282">
        <f t="shared" si="13"/>
        <v>1.9681396046159757E-2</v>
      </c>
      <c r="J71" s="282">
        <f t="shared" si="13"/>
        <v>2.3295958651685576E-2</v>
      </c>
      <c r="K71" s="282">
        <f>((H71/D71)-1)*100</f>
        <v>-9.1363761566454649</v>
      </c>
      <c r="L71" s="283">
        <f>((H71/B71)-1)*100</f>
        <v>-51.492946759769545</v>
      </c>
      <c r="N71" s="4"/>
    </row>
    <row r="72" spans="1:14" x14ac:dyDescent="0.25">
      <c r="A72" s="11" t="s">
        <v>240</v>
      </c>
      <c r="B72" s="198">
        <v>6.6596419999999998</v>
      </c>
      <c r="C72" s="282">
        <f t="shared" si="11"/>
        <v>7.6168725456140896E-2</v>
      </c>
      <c r="D72" s="196">
        <v>1.8279581100000002</v>
      </c>
      <c r="E72" s="282">
        <f t="shared" si="12"/>
        <v>2.4795988289477586E-2</v>
      </c>
      <c r="F72" s="144">
        <v>0</v>
      </c>
      <c r="G72" s="144">
        <v>2.99461588</v>
      </c>
      <c r="H72" s="196">
        <v>2.99461588</v>
      </c>
      <c r="I72" s="282">
        <f t="shared" si="13"/>
        <v>0</v>
      </c>
      <c r="J72" s="282">
        <f t="shared" si="13"/>
        <v>3.8564966420115129E-2</v>
      </c>
      <c r="K72" s="282" t="s">
        <v>314</v>
      </c>
      <c r="L72" s="283" t="s">
        <v>314</v>
      </c>
      <c r="N72" s="4"/>
    </row>
    <row r="73" spans="1:14" x14ac:dyDescent="0.25">
      <c r="A73" s="11" t="s">
        <v>132</v>
      </c>
      <c r="B73" s="198">
        <v>0.47199809000000004</v>
      </c>
      <c r="C73" s="282">
        <f t="shared" si="11"/>
        <v>5.3984122469395322E-3</v>
      </c>
      <c r="D73" s="196">
        <v>0.31902096000000002</v>
      </c>
      <c r="E73" s="282">
        <f t="shared" si="12"/>
        <v>4.3274733403261068E-3</v>
      </c>
      <c r="F73" s="144">
        <v>2.67919544</v>
      </c>
      <c r="G73" s="144">
        <v>0.18534692000000003</v>
      </c>
      <c r="H73" s="196">
        <v>2.8645423599999997</v>
      </c>
      <c r="I73" s="282">
        <f t="shared" si="13"/>
        <v>3.4502950066679527E-2</v>
      </c>
      <c r="J73" s="282">
        <f t="shared" si="13"/>
        <v>2.3869163967272376E-3</v>
      </c>
      <c r="K73" s="282" t="s">
        <v>314</v>
      </c>
      <c r="L73" s="283" t="s">
        <v>314</v>
      </c>
      <c r="N73" s="4"/>
    </row>
    <row r="74" spans="1:14" x14ac:dyDescent="0.25">
      <c r="A74" s="11" t="s">
        <v>14</v>
      </c>
      <c r="B74" s="198">
        <v>0</v>
      </c>
      <c r="C74" s="282">
        <f t="shared" si="11"/>
        <v>0</v>
      </c>
      <c r="D74" s="196">
        <v>7.6144686999999998</v>
      </c>
      <c r="E74" s="282">
        <f t="shared" si="12"/>
        <v>0.10328917040434454</v>
      </c>
      <c r="F74" s="144">
        <v>2.8214389999999998</v>
      </c>
      <c r="G74" s="144">
        <v>0</v>
      </c>
      <c r="H74" s="196">
        <v>2.8214389999999998</v>
      </c>
      <c r="I74" s="282">
        <f t="shared" si="13"/>
        <v>3.6334777030369317E-2</v>
      </c>
      <c r="J74" s="282">
        <f t="shared" si="13"/>
        <v>0</v>
      </c>
      <c r="K74" s="282" t="s">
        <v>314</v>
      </c>
      <c r="L74" s="283" t="s">
        <v>314</v>
      </c>
      <c r="N74" s="4"/>
    </row>
    <row r="75" spans="1:14" x14ac:dyDescent="0.25">
      <c r="A75" s="11" t="s">
        <v>130</v>
      </c>
      <c r="B75" s="198">
        <v>1.1753420000000001</v>
      </c>
      <c r="C75" s="282">
        <f t="shared" si="11"/>
        <v>1.3442810006164228E-2</v>
      </c>
      <c r="D75" s="196">
        <v>1.2037039700000001</v>
      </c>
      <c r="E75" s="282">
        <f t="shared" si="12"/>
        <v>1.6328070857224226E-2</v>
      </c>
      <c r="F75" s="144">
        <v>8.6567640000000001E-2</v>
      </c>
      <c r="G75" s="144">
        <v>2.7138032700000001</v>
      </c>
      <c r="H75" s="196">
        <v>2.8003709100000003</v>
      </c>
      <c r="I75" s="282">
        <f t="shared" si="13"/>
        <v>1.1148268303675113E-3</v>
      </c>
      <c r="J75" s="282">
        <f t="shared" si="13"/>
        <v>3.4948633204452462E-2</v>
      </c>
      <c r="K75" s="282">
        <f>((H75/D75)-1)*100</f>
        <v>132.64614720843699</v>
      </c>
      <c r="L75" s="283">
        <f>((H75/B75)-1)*100</f>
        <v>138.26009025458123</v>
      </c>
      <c r="N75" s="4"/>
    </row>
    <row r="76" spans="1:14" x14ac:dyDescent="0.25">
      <c r="A76" s="11" t="s">
        <v>212</v>
      </c>
      <c r="B76" s="198">
        <v>5.1192644400000002</v>
      </c>
      <c r="C76" s="282">
        <f t="shared" si="11"/>
        <v>5.8550872204203304E-2</v>
      </c>
      <c r="D76" s="196">
        <v>0.29015247</v>
      </c>
      <c r="E76" s="282">
        <f t="shared" si="12"/>
        <v>3.9358764344348107E-3</v>
      </c>
      <c r="F76" s="144">
        <v>0</v>
      </c>
      <c r="G76" s="144">
        <v>2.7413580899999999</v>
      </c>
      <c r="H76" s="196">
        <v>2.7413580899999999</v>
      </c>
      <c r="I76" s="282">
        <f t="shared" si="13"/>
        <v>0</v>
      </c>
      <c r="J76" s="282">
        <f t="shared" si="13"/>
        <v>3.5303486965533933E-2</v>
      </c>
      <c r="K76" s="282">
        <f>((H76/D76)-1)*100</f>
        <v>844.79915680193938</v>
      </c>
      <c r="L76" s="283" t="s">
        <v>314</v>
      </c>
      <c r="N76" s="4"/>
    </row>
    <row r="77" spans="1:14" x14ac:dyDescent="0.25">
      <c r="A77" s="11" t="s">
        <v>172</v>
      </c>
      <c r="B77" s="198">
        <v>1.5438732399999999</v>
      </c>
      <c r="C77" s="282">
        <f t="shared" si="11"/>
        <v>1.7657834603818451E-2</v>
      </c>
      <c r="D77" s="196">
        <v>5.6320151599999999</v>
      </c>
      <c r="E77" s="282">
        <f t="shared" si="12"/>
        <v>7.6397473875109867E-2</v>
      </c>
      <c r="F77" s="144">
        <v>0.28976345000000003</v>
      </c>
      <c r="G77" s="144">
        <v>2.29841659</v>
      </c>
      <c r="H77" s="196">
        <v>2.5881800400000001</v>
      </c>
      <c r="I77" s="282">
        <f t="shared" si="13"/>
        <v>3.7316030391940313E-3</v>
      </c>
      <c r="J77" s="282">
        <f t="shared" si="13"/>
        <v>2.9599241493632068E-2</v>
      </c>
      <c r="K77" s="282">
        <f>((H77/D77)-1)*100</f>
        <v>-54.045222420885672</v>
      </c>
      <c r="L77" s="283">
        <f>((H77/B77)-1)*100</f>
        <v>67.642004080594091</v>
      </c>
      <c r="N77" s="4"/>
    </row>
    <row r="78" spans="1:14" x14ac:dyDescent="0.25">
      <c r="A78" s="11" t="s">
        <v>60</v>
      </c>
      <c r="B78" s="198">
        <v>0.44907630999999998</v>
      </c>
      <c r="C78" s="282">
        <f t="shared" si="11"/>
        <v>5.1362475888714161E-3</v>
      </c>
      <c r="D78" s="196">
        <v>0.49346200000000001</v>
      </c>
      <c r="E78" s="282">
        <f t="shared" si="12"/>
        <v>6.6937409048734636E-3</v>
      </c>
      <c r="F78" s="144">
        <v>2.46570811</v>
      </c>
      <c r="G78" s="144">
        <v>0</v>
      </c>
      <c r="H78" s="196">
        <v>2.46570811</v>
      </c>
      <c r="I78" s="282">
        <f t="shared" si="13"/>
        <v>3.1753638621576916E-2</v>
      </c>
      <c r="J78" s="282">
        <f t="shared" si="13"/>
        <v>0</v>
      </c>
      <c r="K78" s="282">
        <f>((H78/D78)-1)*100</f>
        <v>399.6753772326947</v>
      </c>
      <c r="L78" s="283">
        <f>((H78/B78)-1)*100</f>
        <v>449.06216495811151</v>
      </c>
      <c r="N78" s="4"/>
    </row>
    <row r="79" spans="1:14" x14ac:dyDescent="0.25">
      <c r="A79" s="11" t="s">
        <v>51</v>
      </c>
      <c r="B79" s="198">
        <v>2.5851546700000001</v>
      </c>
      <c r="C79" s="282">
        <f t="shared" si="11"/>
        <v>2.9567345560150306E-2</v>
      </c>
      <c r="D79" s="196">
        <v>2.2599399999999998</v>
      </c>
      <c r="E79" s="282">
        <f t="shared" si="12"/>
        <v>3.0655760363634349E-2</v>
      </c>
      <c r="F79" s="144">
        <v>2.2479290000000001</v>
      </c>
      <c r="G79" s="144">
        <v>0</v>
      </c>
      <c r="H79" s="196">
        <v>2.2479290000000001</v>
      </c>
      <c r="I79" s="282">
        <f t="shared" si="13"/>
        <v>2.894905719921681E-2</v>
      </c>
      <c r="J79" s="282">
        <f t="shared" si="13"/>
        <v>0</v>
      </c>
      <c r="K79" s="282" t="s">
        <v>314</v>
      </c>
      <c r="L79" s="283" t="s">
        <v>314</v>
      </c>
      <c r="N79" s="4"/>
    </row>
    <row r="80" spans="1:14" x14ac:dyDescent="0.25">
      <c r="A80" s="11" t="s">
        <v>169</v>
      </c>
      <c r="B80" s="198">
        <v>0.59242366000000002</v>
      </c>
      <c r="C80" s="282">
        <f t="shared" si="11"/>
        <v>6.7757628881946145E-3</v>
      </c>
      <c r="D80" s="196">
        <v>0.68364642000000009</v>
      </c>
      <c r="E80" s="282">
        <f t="shared" si="12"/>
        <v>9.2735651499493473E-3</v>
      </c>
      <c r="F80" s="144">
        <v>2.1250000000000002E-2</v>
      </c>
      <c r="G80" s="144">
        <v>2.2077288799999999</v>
      </c>
      <c r="H80" s="196">
        <v>2.2289788800000001</v>
      </c>
      <c r="I80" s="282">
        <f t="shared" si="13"/>
        <v>2.736596509424262E-4</v>
      </c>
      <c r="J80" s="282">
        <f t="shared" si="13"/>
        <v>2.8431355984767689E-2</v>
      </c>
      <c r="K80" s="282">
        <f>((H80/D80)-1)*100</f>
        <v>226.04264643117708</v>
      </c>
      <c r="L80" s="283">
        <f>((H80/B80)-1)*100</f>
        <v>276.24744426986592</v>
      </c>
      <c r="N80" s="4"/>
    </row>
    <row r="81" spans="1:14" x14ac:dyDescent="0.25">
      <c r="A81" s="11" t="s">
        <v>105</v>
      </c>
      <c r="B81" s="198">
        <v>0.43269083000000003</v>
      </c>
      <c r="C81" s="282">
        <f t="shared" si="11"/>
        <v>4.948840949357298E-3</v>
      </c>
      <c r="D81" s="196">
        <v>0.68967395999999992</v>
      </c>
      <c r="E81" s="282">
        <f t="shared" si="12"/>
        <v>9.355327861270097E-3</v>
      </c>
      <c r="F81" s="144">
        <v>0.19824898000000002</v>
      </c>
      <c r="G81" s="144">
        <v>1.8959999999999999</v>
      </c>
      <c r="H81" s="196">
        <v>2.0942489800000001</v>
      </c>
      <c r="I81" s="282">
        <f t="shared" si="13"/>
        <v>2.5530704313643311E-3</v>
      </c>
      <c r="J81" s="282">
        <f t="shared" si="13"/>
        <v>2.4416879914674824E-2</v>
      </c>
      <c r="K81" s="282">
        <f>((H81/D81)-1)*100</f>
        <v>203.65782985339916</v>
      </c>
      <c r="L81" s="283">
        <f>((H81/B81)-1)*100</f>
        <v>384.00586164490704</v>
      </c>
      <c r="N81" s="4"/>
    </row>
    <row r="82" spans="1:14" x14ac:dyDescent="0.25">
      <c r="A82" s="11" t="s">
        <v>216</v>
      </c>
      <c r="B82" s="198">
        <v>2.9883054200000001</v>
      </c>
      <c r="C82" s="282">
        <f t="shared" si="11"/>
        <v>3.4178325969335559E-2</v>
      </c>
      <c r="D82" s="196">
        <v>1.1268339199999999</v>
      </c>
      <c r="E82" s="282">
        <f t="shared" si="12"/>
        <v>1.5285339708635947E-2</v>
      </c>
      <c r="F82" s="144">
        <v>0</v>
      </c>
      <c r="G82" s="144">
        <v>2.0762904299999998</v>
      </c>
      <c r="H82" s="196">
        <v>2.0762904299999998</v>
      </c>
      <c r="I82" s="282">
        <f t="shared" si="13"/>
        <v>0</v>
      </c>
      <c r="J82" s="282">
        <f t="shared" si="13"/>
        <v>2.6738678321359996E-2</v>
      </c>
      <c r="K82" s="282">
        <f>((H82/D82)-1)*100</f>
        <v>84.258779678907786</v>
      </c>
      <c r="L82" s="283">
        <f>((H82/B82)-1)*100</f>
        <v>-30.519470462962261</v>
      </c>
      <c r="N82" s="4"/>
    </row>
    <row r="83" spans="1:14" x14ac:dyDescent="0.25">
      <c r="A83" s="11" t="s">
        <v>211</v>
      </c>
      <c r="B83" s="198">
        <v>8.7221173599999986</v>
      </c>
      <c r="C83" s="282">
        <f t="shared" si="11"/>
        <v>9.9757999392471902E-2</v>
      </c>
      <c r="D83" s="196">
        <v>5.0187288499999996</v>
      </c>
      <c r="E83" s="282">
        <f t="shared" si="12"/>
        <v>6.8078333475958749E-2</v>
      </c>
      <c r="F83" s="144">
        <v>0</v>
      </c>
      <c r="G83" s="144">
        <v>2.0054702</v>
      </c>
      <c r="H83" s="196">
        <v>2.0054702</v>
      </c>
      <c r="I83" s="282">
        <f t="shared" si="13"/>
        <v>0</v>
      </c>
      <c r="J83" s="282">
        <f t="shared" si="13"/>
        <v>2.5826648230938241E-2</v>
      </c>
      <c r="K83" s="282" t="s">
        <v>314</v>
      </c>
      <c r="L83" s="283" t="s">
        <v>314</v>
      </c>
      <c r="N83" s="4"/>
    </row>
    <row r="84" spans="1:14" x14ac:dyDescent="0.25">
      <c r="A84" s="11" t="s">
        <v>179</v>
      </c>
      <c r="B84" s="198">
        <v>1.298E-2</v>
      </c>
      <c r="C84" s="282">
        <f t="shared" si="11"/>
        <v>1.484569375381903E-4</v>
      </c>
      <c r="D84" s="196">
        <v>2.0799999999999999E-2</v>
      </c>
      <c r="E84" s="282">
        <f t="shared" si="12"/>
        <v>2.8214900199279383E-4</v>
      </c>
      <c r="F84" s="144">
        <v>0</v>
      </c>
      <c r="G84" s="144">
        <v>1.86156633</v>
      </c>
      <c r="H84" s="196">
        <v>1.86156633</v>
      </c>
      <c r="I84" s="282">
        <f t="shared" si="13"/>
        <v>0</v>
      </c>
      <c r="J84" s="282">
        <f t="shared" si="13"/>
        <v>2.3973439627010512E-2</v>
      </c>
      <c r="K84" s="282">
        <f>((H84/D84)-1)*100</f>
        <v>8849.8381250000002</v>
      </c>
      <c r="L84" s="283">
        <f>((H84/B84)-1)*100</f>
        <v>14241.80531587057</v>
      </c>
      <c r="N84" s="4"/>
    </row>
    <row r="85" spans="1:14" x14ac:dyDescent="0.25">
      <c r="A85" s="11" t="s">
        <v>222</v>
      </c>
      <c r="B85" s="198">
        <v>2.2002613799999997</v>
      </c>
      <c r="C85" s="282">
        <f t="shared" si="11"/>
        <v>2.5165182300335317E-2</v>
      </c>
      <c r="D85" s="196">
        <v>3.9650681099999998</v>
      </c>
      <c r="E85" s="282">
        <f t="shared" si="12"/>
        <v>5.3785577407209295E-2</v>
      </c>
      <c r="F85" s="144">
        <v>0</v>
      </c>
      <c r="G85" s="144">
        <v>1.8234996699999999</v>
      </c>
      <c r="H85" s="196">
        <v>1.8234996699999999</v>
      </c>
      <c r="I85" s="282">
        <f t="shared" si="13"/>
        <v>0</v>
      </c>
      <c r="J85" s="282">
        <f t="shared" si="13"/>
        <v>2.3483213326391968E-2</v>
      </c>
      <c r="K85" s="282">
        <f>((H85/D85)-1)*100</f>
        <v>-54.010886587267223</v>
      </c>
      <c r="L85" s="283">
        <f>((H85/B85)-1)*100</f>
        <v>-17.123497845515057</v>
      </c>
      <c r="N85" s="4"/>
    </row>
    <row r="86" spans="1:14" x14ac:dyDescent="0.25">
      <c r="A86" s="11" t="s">
        <v>237</v>
      </c>
      <c r="B86" s="198">
        <v>0.14714606</v>
      </c>
      <c r="C86" s="282">
        <f t="shared" si="11"/>
        <v>1.6829625145154702E-3</v>
      </c>
      <c r="D86" s="196">
        <v>0.53056201000000003</v>
      </c>
      <c r="E86" s="282">
        <f t="shared" si="12"/>
        <v>7.1969971931149391E-3</v>
      </c>
      <c r="F86" s="144">
        <v>0.16762364999999999</v>
      </c>
      <c r="G86" s="144">
        <v>1.5987993</v>
      </c>
      <c r="H86" s="196">
        <v>1.7664229499999999</v>
      </c>
      <c r="I86" s="282">
        <f t="shared" si="13"/>
        <v>2.1586743317033134E-3</v>
      </c>
      <c r="J86" s="282">
        <f t="shared" si="13"/>
        <v>2.058949921717625E-2</v>
      </c>
      <c r="K86" s="282">
        <f>((H86/D86)-1)*100</f>
        <v>232.93430677405641</v>
      </c>
      <c r="L86" s="283" t="s">
        <v>314</v>
      </c>
      <c r="N86" s="4"/>
    </row>
    <row r="87" spans="1:14" x14ac:dyDescent="0.25">
      <c r="A87" s="11" t="s">
        <v>122</v>
      </c>
      <c r="B87" s="198">
        <v>0.25694917</v>
      </c>
      <c r="C87" s="282">
        <f t="shared" si="11"/>
        <v>2.9388202527873531E-3</v>
      </c>
      <c r="D87" s="196">
        <v>0.12372753</v>
      </c>
      <c r="E87" s="282">
        <f t="shared" si="12"/>
        <v>1.6783461109871859E-3</v>
      </c>
      <c r="F87" s="144">
        <v>0.51598578000000006</v>
      </c>
      <c r="G87" s="144">
        <v>1.2298484599999999</v>
      </c>
      <c r="H87" s="196">
        <v>1.74583424</v>
      </c>
      <c r="I87" s="282">
        <f t="shared" si="13"/>
        <v>6.6449171033437903E-3</v>
      </c>
      <c r="J87" s="282">
        <f t="shared" si="13"/>
        <v>1.5838112954149663E-2</v>
      </c>
      <c r="K87" s="282">
        <f>((H87/D87)-1)*100</f>
        <v>1311.0313525211407</v>
      </c>
      <c r="L87" s="283">
        <f>((H87/B87)-1)*100</f>
        <v>579.44731637000416</v>
      </c>
      <c r="N87" s="4"/>
    </row>
    <row r="88" spans="1:14" x14ac:dyDescent="0.25">
      <c r="A88" s="11" t="s">
        <v>200</v>
      </c>
      <c r="B88" s="198">
        <v>2.5683148900000004</v>
      </c>
      <c r="C88" s="282">
        <f t="shared" si="11"/>
        <v>2.9374742927822356E-2</v>
      </c>
      <c r="D88" s="196">
        <v>2.2153956899999998</v>
      </c>
      <c r="E88" s="282">
        <f t="shared" si="12"/>
        <v>3.0051523218876774E-2</v>
      </c>
      <c r="F88" s="144">
        <v>0</v>
      </c>
      <c r="G88" s="144">
        <v>1.7090553799999999</v>
      </c>
      <c r="H88" s="196">
        <v>1.7090553799999999</v>
      </c>
      <c r="I88" s="282">
        <f t="shared" si="13"/>
        <v>0</v>
      </c>
      <c r="J88" s="282">
        <f t="shared" si="13"/>
        <v>2.2009388175627084E-2</v>
      </c>
      <c r="K88" s="282" t="s">
        <v>314</v>
      </c>
      <c r="L88" s="283" t="s">
        <v>314</v>
      </c>
      <c r="N88" s="4"/>
    </row>
    <row r="89" spans="1:14" x14ac:dyDescent="0.25">
      <c r="A89" s="11" t="s">
        <v>77</v>
      </c>
      <c r="B89" s="198">
        <v>0.86612250000000002</v>
      </c>
      <c r="C89" s="282">
        <f t="shared" si="11"/>
        <v>9.9061551527674305E-3</v>
      </c>
      <c r="D89" s="196">
        <v>0.66313014000000003</v>
      </c>
      <c r="E89" s="282">
        <f t="shared" si="12"/>
        <v>8.9952647688625806E-3</v>
      </c>
      <c r="F89" s="144">
        <v>1.62157057</v>
      </c>
      <c r="G89" s="144">
        <v>0</v>
      </c>
      <c r="H89" s="196">
        <v>1.62157057</v>
      </c>
      <c r="I89" s="282">
        <f t="shared" si="13"/>
        <v>2.0882749937162874E-2</v>
      </c>
      <c r="J89" s="282">
        <f t="shared" si="13"/>
        <v>0</v>
      </c>
      <c r="K89" s="282">
        <f t="shared" ref="K89:K102" si="14">((H89/D89)-1)*100</f>
        <v>144.53278054892814</v>
      </c>
      <c r="L89" s="283">
        <f>((H89/B89)-1)*100</f>
        <v>87.221850257902318</v>
      </c>
      <c r="N89" s="4"/>
    </row>
    <row r="90" spans="1:14" x14ac:dyDescent="0.25">
      <c r="A90" s="11" t="s">
        <v>180</v>
      </c>
      <c r="B90" s="198">
        <v>2.9640317500000002</v>
      </c>
      <c r="C90" s="282">
        <f t="shared" si="11"/>
        <v>3.3900699258163559E-2</v>
      </c>
      <c r="D90" s="196">
        <v>0.63945415999999999</v>
      </c>
      <c r="E90" s="282">
        <f t="shared" si="12"/>
        <v>8.6741035126990541E-3</v>
      </c>
      <c r="F90" s="144">
        <v>0</v>
      </c>
      <c r="G90" s="144">
        <v>1.59590576</v>
      </c>
      <c r="H90" s="196">
        <v>1.59590576</v>
      </c>
      <c r="I90" s="282">
        <f t="shared" si="13"/>
        <v>0</v>
      </c>
      <c r="J90" s="282">
        <f t="shared" si="13"/>
        <v>2.055223591616976E-2</v>
      </c>
      <c r="K90" s="282">
        <f t="shared" si="14"/>
        <v>149.57312968297836</v>
      </c>
      <c r="L90" s="283">
        <f>((H90/B90)-1)*100</f>
        <v>-46.157602394103911</v>
      </c>
      <c r="N90" s="4"/>
    </row>
    <row r="91" spans="1:14" x14ac:dyDescent="0.25">
      <c r="A91" s="11" t="s">
        <v>187</v>
      </c>
      <c r="B91" s="198">
        <v>9.8694999999999998E-3</v>
      </c>
      <c r="C91" s="282">
        <f t="shared" si="11"/>
        <v>1.1288102812274032E-4</v>
      </c>
      <c r="D91" s="196">
        <v>6.5566289999999999E-2</v>
      </c>
      <c r="E91" s="282">
        <f t="shared" si="12"/>
        <v>8.8939727345529334E-4</v>
      </c>
      <c r="F91" s="144">
        <v>0</v>
      </c>
      <c r="G91" s="144">
        <v>1.5912950100000001</v>
      </c>
      <c r="H91" s="196">
        <v>1.5912950100000001</v>
      </c>
      <c r="I91" s="282">
        <f t="shared" si="13"/>
        <v>0</v>
      </c>
      <c r="J91" s="282">
        <f t="shared" si="13"/>
        <v>2.0492858210965866E-2</v>
      </c>
      <c r="K91" s="282">
        <f t="shared" si="14"/>
        <v>2327.0017565428825</v>
      </c>
      <c r="L91" s="283">
        <f>((H91/B91)-1)*100</f>
        <v>16023.359947312429</v>
      </c>
      <c r="N91" s="4"/>
    </row>
    <row r="92" spans="1:14" x14ac:dyDescent="0.25">
      <c r="A92" s="11" t="s">
        <v>8</v>
      </c>
      <c r="B92" s="198">
        <v>0.61444637000000002</v>
      </c>
      <c r="C92" s="282">
        <f t="shared" si="11"/>
        <v>7.0276445586793367E-3</v>
      </c>
      <c r="D92" s="196">
        <v>1.4770799999999999</v>
      </c>
      <c r="E92" s="282">
        <f t="shared" si="12"/>
        <v>2.0036377301130573E-2</v>
      </c>
      <c r="F92" s="144">
        <v>1.5444</v>
      </c>
      <c r="G92" s="144">
        <v>7.5000000000000002E-4</v>
      </c>
      <c r="H92" s="196">
        <v>1.54515</v>
      </c>
      <c r="I92" s="282">
        <f t="shared" si="13"/>
        <v>1.9888939525434492E-2</v>
      </c>
      <c r="J92" s="282">
        <f t="shared" si="13"/>
        <v>9.6585759156150426E-6</v>
      </c>
      <c r="K92" s="282">
        <f t="shared" si="14"/>
        <v>4.6084166057356546</v>
      </c>
      <c r="L92" s="283" t="s">
        <v>314</v>
      </c>
      <c r="N92" s="4"/>
    </row>
    <row r="93" spans="1:14" x14ac:dyDescent="0.25">
      <c r="A93" s="11" t="s">
        <v>107</v>
      </c>
      <c r="B93" s="198">
        <v>0.51649566000000002</v>
      </c>
      <c r="C93" s="282">
        <f t="shared" si="11"/>
        <v>5.9073469903980266E-3</v>
      </c>
      <c r="D93" s="196">
        <v>4.5688584699999994</v>
      </c>
      <c r="E93" s="282">
        <f t="shared" si="12"/>
        <v>6.1975906613308797E-2</v>
      </c>
      <c r="F93" s="144">
        <v>2.8466349999999998E-2</v>
      </c>
      <c r="G93" s="144">
        <v>1.5064757600000001</v>
      </c>
      <c r="H93" s="196">
        <v>1.53494211</v>
      </c>
      <c r="I93" s="282">
        <f t="shared" si="13"/>
        <v>3.6659253668729097E-4</v>
      </c>
      <c r="J93" s="282">
        <f t="shared" si="13"/>
        <v>1.9400547323991824E-2</v>
      </c>
      <c r="K93" s="282">
        <f t="shared" si="14"/>
        <v>-66.404253489603065</v>
      </c>
      <c r="L93" s="283">
        <f t="shared" ref="L93:L102" si="15">((H93/B93)-1)*100</f>
        <v>197.18393180690038</v>
      </c>
      <c r="N93" s="4"/>
    </row>
    <row r="94" spans="1:14" x14ac:dyDescent="0.25">
      <c r="A94" s="11" t="s">
        <v>50</v>
      </c>
      <c r="B94" s="198">
        <v>2.7138425800000001</v>
      </c>
      <c r="C94" s="282">
        <f t="shared" si="11"/>
        <v>3.1039195561443859E-2</v>
      </c>
      <c r="D94" s="196">
        <v>2.9543370200000001</v>
      </c>
      <c r="E94" s="282">
        <f t="shared" si="12"/>
        <v>4.0075155853046378E-2</v>
      </c>
      <c r="F94" s="144">
        <v>1.0778124</v>
      </c>
      <c r="G94" s="144">
        <v>0.431838</v>
      </c>
      <c r="H94" s="196">
        <v>1.5096503999999999</v>
      </c>
      <c r="I94" s="282">
        <f t="shared" si="13"/>
        <v>1.3880177184254994E-2</v>
      </c>
      <c r="J94" s="282">
        <f t="shared" si="13"/>
        <v>5.5612534749964913E-3</v>
      </c>
      <c r="K94" s="282">
        <f t="shared" si="14"/>
        <v>-48.900535389831731</v>
      </c>
      <c r="L94" s="283">
        <f t="shared" si="15"/>
        <v>-44.37221926114816</v>
      </c>
      <c r="N94" s="4"/>
    </row>
    <row r="95" spans="1:14" x14ac:dyDescent="0.25">
      <c r="A95" s="11" t="s">
        <v>149</v>
      </c>
      <c r="B95" s="198">
        <v>3.6094280200000002</v>
      </c>
      <c r="C95" s="282">
        <f t="shared" si="11"/>
        <v>4.1282328976404777E-2</v>
      </c>
      <c r="D95" s="196">
        <v>4.8642631100000004</v>
      </c>
      <c r="E95" s="282">
        <f t="shared" si="12"/>
        <v>6.5983027976772302E-2</v>
      </c>
      <c r="F95" s="144">
        <v>0.25672982999999999</v>
      </c>
      <c r="G95" s="144">
        <v>1.1996846999999999</v>
      </c>
      <c r="H95" s="196">
        <v>1.45641453</v>
      </c>
      <c r="I95" s="282">
        <f t="shared" si="13"/>
        <v>3.3061927371439252E-3</v>
      </c>
      <c r="J95" s="282">
        <f t="shared" si="13"/>
        <v>1.5449660999669143E-2</v>
      </c>
      <c r="K95" s="282">
        <f t="shared" si="14"/>
        <v>-70.05888667893214</v>
      </c>
      <c r="L95" s="283">
        <f t="shared" si="15"/>
        <v>-59.649713973240559</v>
      </c>
      <c r="N95" s="4"/>
    </row>
    <row r="96" spans="1:14" x14ac:dyDescent="0.25">
      <c r="A96" s="11" t="s">
        <v>138</v>
      </c>
      <c r="B96" s="198">
        <v>6.8917800000000001E-3</v>
      </c>
      <c r="C96" s="282">
        <f t="shared" si="11"/>
        <v>7.8823771416560039E-5</v>
      </c>
      <c r="D96" s="196">
        <v>1.0359000000000002E-3</v>
      </c>
      <c r="E96" s="282">
        <f t="shared" si="12"/>
        <v>1.4051834190593038E-5</v>
      </c>
      <c r="F96" s="144">
        <v>1.199E-3</v>
      </c>
      <c r="G96" s="144">
        <v>1.37436691</v>
      </c>
      <c r="H96" s="196">
        <v>1.3755659099999999</v>
      </c>
      <c r="I96" s="282">
        <f t="shared" si="13"/>
        <v>1.5440843363763246E-5</v>
      </c>
      <c r="J96" s="282">
        <f t="shared" si="13"/>
        <v>1.7699236181525687E-2</v>
      </c>
      <c r="K96" s="282">
        <f t="shared" si="14"/>
        <v>132689.44975383722</v>
      </c>
      <c r="L96" s="283">
        <f t="shared" si="15"/>
        <v>19859.515683901693</v>
      </c>
      <c r="N96" s="4"/>
    </row>
    <row r="97" spans="1:14" x14ac:dyDescent="0.25">
      <c r="A97" s="11" t="s">
        <v>242</v>
      </c>
      <c r="B97" s="198">
        <v>1.62560708</v>
      </c>
      <c r="C97" s="282">
        <f t="shared" si="11"/>
        <v>1.8592653985916793E-2</v>
      </c>
      <c r="D97" s="196">
        <v>11.04923926</v>
      </c>
      <c r="E97" s="282">
        <f t="shared" si="12"/>
        <v>0.14988133798022096</v>
      </c>
      <c r="F97" s="144">
        <v>0</v>
      </c>
      <c r="G97" s="144">
        <v>1.3668755299999999</v>
      </c>
      <c r="H97" s="196">
        <v>1.3668755299999999</v>
      </c>
      <c r="I97" s="282">
        <f t="shared" si="13"/>
        <v>0</v>
      </c>
      <c r="J97" s="282">
        <f t="shared" si="13"/>
        <v>1.7602761431602058E-2</v>
      </c>
      <c r="K97" s="282">
        <f t="shared" si="14"/>
        <v>-87.629234032895766</v>
      </c>
      <c r="L97" s="283">
        <f t="shared" si="15"/>
        <v>-15.91599551842503</v>
      </c>
      <c r="N97" s="4"/>
    </row>
    <row r="98" spans="1:14" x14ac:dyDescent="0.25">
      <c r="A98" s="11" t="s">
        <v>74</v>
      </c>
      <c r="B98" s="198">
        <v>1.0870043600000001</v>
      </c>
      <c r="C98" s="282">
        <f t="shared" si="11"/>
        <v>1.2432460583687254E-2</v>
      </c>
      <c r="D98" s="196">
        <v>1.5706421399999999</v>
      </c>
      <c r="E98" s="282">
        <f t="shared" si="12"/>
        <v>2.1305534244655096E-2</v>
      </c>
      <c r="F98" s="144">
        <v>1.35072916</v>
      </c>
      <c r="G98" s="144">
        <v>4.8999999999999998E-3</v>
      </c>
      <c r="H98" s="196">
        <v>1.3556291599999999</v>
      </c>
      <c r="I98" s="282">
        <f t="shared" si="13"/>
        <v>1.7394826844393248E-2</v>
      </c>
      <c r="J98" s="282">
        <f t="shared" si="13"/>
        <v>6.3102695982018267E-5</v>
      </c>
      <c r="K98" s="282">
        <f t="shared" si="14"/>
        <v>-13.689495176794376</v>
      </c>
      <c r="L98" s="283">
        <f t="shared" si="15"/>
        <v>24.712393977886137</v>
      </c>
      <c r="N98" s="4"/>
    </row>
    <row r="99" spans="1:14" x14ac:dyDescent="0.25">
      <c r="A99" s="11" t="s">
        <v>3</v>
      </c>
      <c r="B99" s="198">
        <v>1.0874134</v>
      </c>
      <c r="C99" s="282">
        <f t="shared" si="11"/>
        <v>1.2437138921570967E-2</v>
      </c>
      <c r="D99" s="196">
        <v>1.0382800000000001</v>
      </c>
      <c r="E99" s="282">
        <f t="shared" si="12"/>
        <v>1.4084118547551828E-2</v>
      </c>
      <c r="F99" s="144">
        <v>1.1726836299999999</v>
      </c>
      <c r="G99" s="144">
        <v>0.1249132</v>
      </c>
      <c r="H99" s="196">
        <v>1.29759683</v>
      </c>
      <c r="I99" s="282">
        <f t="shared" si="13"/>
        <v>1.5101938487138694E-2</v>
      </c>
      <c r="J99" s="282">
        <f t="shared" si="13"/>
        <v>1.6086448334165398E-3</v>
      </c>
      <c r="K99" s="282">
        <f t="shared" si="14"/>
        <v>24.975616404052857</v>
      </c>
      <c r="L99" s="283">
        <f t="shared" si="15"/>
        <v>19.328751144688859</v>
      </c>
      <c r="N99" s="4"/>
    </row>
    <row r="100" spans="1:14" x14ac:dyDescent="0.25">
      <c r="A100" s="11" t="s">
        <v>103</v>
      </c>
      <c r="B100" s="198">
        <v>3.1444023199999998</v>
      </c>
      <c r="C100" s="282">
        <f t="shared" si="11"/>
        <v>3.5963662466500824E-2</v>
      </c>
      <c r="D100" s="196">
        <v>2.4220924500000001</v>
      </c>
      <c r="E100" s="282">
        <f t="shared" si="12"/>
        <v>3.285533497604716E-2</v>
      </c>
      <c r="F100" s="144">
        <v>0.40474568999999999</v>
      </c>
      <c r="G100" s="144">
        <v>0.86526577000000005</v>
      </c>
      <c r="H100" s="196">
        <v>1.2700114599999999</v>
      </c>
      <c r="I100" s="282">
        <f t="shared" ref="I100:J131" si="16">(F100/$H$268)*100</f>
        <v>5.2123559645106555E-3</v>
      </c>
      <c r="J100" s="282">
        <f t="shared" si="16"/>
        <v>1.1142980168970806E-2</v>
      </c>
      <c r="K100" s="282">
        <f t="shared" si="14"/>
        <v>-47.565525007106977</v>
      </c>
      <c r="L100" s="283">
        <f t="shared" si="15"/>
        <v>-59.610401890302647</v>
      </c>
      <c r="N100" s="4"/>
    </row>
    <row r="101" spans="1:14" x14ac:dyDescent="0.25">
      <c r="A101" s="11" t="s">
        <v>135</v>
      </c>
      <c r="B101" s="198">
        <v>1.29216888</v>
      </c>
      <c r="C101" s="282">
        <f t="shared" si="11"/>
        <v>1.4779001133047252E-2</v>
      </c>
      <c r="D101" s="196">
        <v>2.2277302900000002</v>
      </c>
      <c r="E101" s="282">
        <f t="shared" si="12"/>
        <v>3.0218840290029678E-2</v>
      </c>
      <c r="F101" s="144">
        <v>8.4982050000000003E-2</v>
      </c>
      <c r="G101" s="144">
        <v>1.1745869899999999</v>
      </c>
      <c r="H101" s="196">
        <v>1.2595690400000001</v>
      </c>
      <c r="I101" s="282">
        <f t="shared" si="16"/>
        <v>1.094407441852791E-3</v>
      </c>
      <c r="J101" s="282">
        <f t="shared" si="16"/>
        <v>1.5126450149878352E-2</v>
      </c>
      <c r="K101" s="282">
        <f t="shared" si="14"/>
        <v>-43.459536118261418</v>
      </c>
      <c r="L101" s="283">
        <f t="shared" si="15"/>
        <v>-2.5228776597684188</v>
      </c>
      <c r="N101" s="4"/>
    </row>
    <row r="102" spans="1:14" x14ac:dyDescent="0.25">
      <c r="A102" s="11" t="s">
        <v>204</v>
      </c>
      <c r="B102" s="198">
        <v>3.16563836</v>
      </c>
      <c r="C102" s="282">
        <f t="shared" si="11"/>
        <v>3.6206546708707182E-2</v>
      </c>
      <c r="D102" s="196">
        <v>1.90589959</v>
      </c>
      <c r="E102" s="282">
        <f t="shared" si="12"/>
        <v>2.5853253231585334E-2</v>
      </c>
      <c r="F102" s="144">
        <v>0</v>
      </c>
      <c r="G102" s="144">
        <v>1.21061917</v>
      </c>
      <c r="H102" s="196">
        <v>1.21061917</v>
      </c>
      <c r="I102" s="282">
        <f t="shared" si="16"/>
        <v>0</v>
      </c>
      <c r="J102" s="282">
        <f t="shared" si="16"/>
        <v>1.5590476211125163E-2</v>
      </c>
      <c r="K102" s="282">
        <f t="shared" si="14"/>
        <v>-36.480432843789004</v>
      </c>
      <c r="L102" s="283">
        <f t="shared" si="15"/>
        <v>-61.757502521545128</v>
      </c>
      <c r="N102" s="4"/>
    </row>
    <row r="103" spans="1:14" x14ac:dyDescent="0.25">
      <c r="A103" s="11" t="s">
        <v>19</v>
      </c>
      <c r="B103" s="198">
        <v>5.9753069999999998E-2</v>
      </c>
      <c r="C103" s="282">
        <f t="shared" si="11"/>
        <v>6.834173945073276E-4</v>
      </c>
      <c r="D103" s="196">
        <v>0.61006353000000002</v>
      </c>
      <c r="E103" s="282">
        <f t="shared" si="12"/>
        <v>8.2754238529663873E-3</v>
      </c>
      <c r="F103" s="144">
        <v>1.0627519299999999</v>
      </c>
      <c r="G103" s="144">
        <v>3.5388299999999998E-3</v>
      </c>
      <c r="H103" s="196">
        <v>1.06629076</v>
      </c>
      <c r="I103" s="282">
        <f t="shared" si="16"/>
        <v>1.3686226927161869E-2</v>
      </c>
      <c r="J103" s="282">
        <f t="shared" si="16"/>
        <v>4.557341094327464E-5</v>
      </c>
      <c r="K103" s="282" t="s">
        <v>314</v>
      </c>
      <c r="L103" s="283" t="s">
        <v>314</v>
      </c>
      <c r="N103" s="4"/>
    </row>
    <row r="104" spans="1:14" x14ac:dyDescent="0.25">
      <c r="A104" s="11" t="s">
        <v>40</v>
      </c>
      <c r="B104" s="198">
        <v>5.2393000000000002E-2</v>
      </c>
      <c r="C104" s="282">
        <f t="shared" si="11"/>
        <v>5.9923762160542411E-4</v>
      </c>
      <c r="D104" s="196">
        <v>2.17654412</v>
      </c>
      <c r="E104" s="282">
        <f t="shared" si="12"/>
        <v>2.9524507271696334E-2</v>
      </c>
      <c r="F104" s="144">
        <v>0.99035644999999994</v>
      </c>
      <c r="G104" s="144">
        <v>0.01</v>
      </c>
      <c r="H104" s="196">
        <v>1.00035645</v>
      </c>
      <c r="I104" s="282">
        <f t="shared" si="16"/>
        <v>1.2753910607792015E-2</v>
      </c>
      <c r="J104" s="282">
        <f t="shared" si="16"/>
        <v>1.2878101220820055E-4</v>
      </c>
      <c r="K104" s="282" t="s">
        <v>314</v>
      </c>
      <c r="L104" s="283" t="s">
        <v>314</v>
      </c>
      <c r="N104" s="4"/>
    </row>
    <row r="105" spans="1:14" x14ac:dyDescent="0.25">
      <c r="A105" s="11" t="s">
        <v>92</v>
      </c>
      <c r="B105" s="198">
        <v>7.353947999999999E-2</v>
      </c>
      <c r="C105" s="282">
        <f t="shared" si="11"/>
        <v>8.41097533817488E-4</v>
      </c>
      <c r="D105" s="196">
        <v>0.11472647999999999</v>
      </c>
      <c r="E105" s="282">
        <f t="shared" si="12"/>
        <v>1.5562481651031838E-3</v>
      </c>
      <c r="F105" s="144">
        <v>0</v>
      </c>
      <c r="G105" s="144">
        <v>0.81102200000000002</v>
      </c>
      <c r="H105" s="196">
        <v>0.81102200000000002</v>
      </c>
      <c r="I105" s="282">
        <f t="shared" si="16"/>
        <v>0</v>
      </c>
      <c r="J105" s="282">
        <f t="shared" si="16"/>
        <v>1.0444423408311924E-2</v>
      </c>
      <c r="K105" s="282">
        <f>((H105/D105)-1)*100</f>
        <v>606.91787981292555</v>
      </c>
      <c r="L105" s="283" t="s">
        <v>314</v>
      </c>
      <c r="N105" s="4"/>
    </row>
    <row r="106" spans="1:14" x14ac:dyDescent="0.25">
      <c r="A106" s="11" t="s">
        <v>214</v>
      </c>
      <c r="B106" s="198">
        <v>2.7162549999999999</v>
      </c>
      <c r="C106" s="282">
        <f t="shared" si="11"/>
        <v>3.1066787278335679E-2</v>
      </c>
      <c r="D106" s="196">
        <v>0.79480523999999997</v>
      </c>
      <c r="E106" s="282">
        <f t="shared" si="12"/>
        <v>1.0781418521377067E-2</v>
      </c>
      <c r="F106" s="144">
        <v>2.3499999999999999E-4</v>
      </c>
      <c r="G106" s="144">
        <v>0.79634532999999996</v>
      </c>
      <c r="H106" s="196">
        <v>0.79658032999999995</v>
      </c>
      <c r="I106" s="282">
        <f t="shared" si="16"/>
        <v>3.0263537868927128E-6</v>
      </c>
      <c r="J106" s="282">
        <f t="shared" si="16"/>
        <v>1.025541576646735E-2</v>
      </c>
      <c r="K106" s="282">
        <f>((H106/D106)-1)*100</f>
        <v>0.22333647422858594</v>
      </c>
      <c r="L106" s="283" t="s">
        <v>314</v>
      </c>
      <c r="N106" s="4"/>
    </row>
    <row r="107" spans="1:14" x14ac:dyDescent="0.25">
      <c r="A107" s="11" t="s">
        <v>147</v>
      </c>
      <c r="B107" s="198">
        <v>0.55066219999999999</v>
      </c>
      <c r="C107" s="282">
        <f t="shared" si="11"/>
        <v>6.2981220208045037E-3</v>
      </c>
      <c r="D107" s="196">
        <v>0.55892156999999998</v>
      </c>
      <c r="E107" s="282">
        <f t="shared" si="12"/>
        <v>7.5816905369108399E-3</v>
      </c>
      <c r="F107" s="144">
        <v>0.63955936999999996</v>
      </c>
      <c r="G107" s="144">
        <v>0.14739526999999999</v>
      </c>
      <c r="H107" s="196">
        <v>0.78695464000000004</v>
      </c>
      <c r="I107" s="282">
        <f t="shared" si="16"/>
        <v>8.2363103035839047E-3</v>
      </c>
      <c r="J107" s="282">
        <f t="shared" si="16"/>
        <v>1.8981712065301018E-3</v>
      </c>
      <c r="K107" s="282">
        <f>((H107/D107)-1)*100</f>
        <v>40.798760012071121</v>
      </c>
      <c r="L107" s="283">
        <f>((H107/B107)-1)*100</f>
        <v>42.91059745884138</v>
      </c>
      <c r="N107" s="4"/>
    </row>
    <row r="108" spans="1:14" x14ac:dyDescent="0.25">
      <c r="A108" s="11" t="s">
        <v>228</v>
      </c>
      <c r="B108" s="198">
        <v>0.82154256000000003</v>
      </c>
      <c r="C108" s="282">
        <f t="shared" si="11"/>
        <v>9.3962783139356684E-3</v>
      </c>
      <c r="D108" s="196">
        <v>1.6080030700000001</v>
      </c>
      <c r="E108" s="282">
        <f t="shared" si="12"/>
        <v>2.1812329875088878E-2</v>
      </c>
      <c r="F108" s="144">
        <v>0.52819931000000009</v>
      </c>
      <c r="G108" s="144">
        <v>0.24298514999999998</v>
      </c>
      <c r="H108" s="196">
        <v>0.77118445999999996</v>
      </c>
      <c r="I108" s="282">
        <f t="shared" si="16"/>
        <v>6.8022041789473119E-3</v>
      </c>
      <c r="J108" s="282">
        <f t="shared" si="16"/>
        <v>3.1291873568561443E-3</v>
      </c>
      <c r="K108" s="282">
        <f>((H108/D108)-1)*100</f>
        <v>-52.040858976718255</v>
      </c>
      <c r="L108" s="283">
        <f>((H108/B108)-1)*100</f>
        <v>-6.1297006937778171</v>
      </c>
      <c r="N108" s="4"/>
    </row>
    <row r="109" spans="1:14" x14ac:dyDescent="0.25">
      <c r="A109" s="11" t="s">
        <v>106</v>
      </c>
      <c r="B109" s="198">
        <v>4.9342409000000007</v>
      </c>
      <c r="C109" s="282">
        <f t="shared" si="11"/>
        <v>5.6434691301208324E-2</v>
      </c>
      <c r="D109" s="196">
        <v>4.5023235599999998</v>
      </c>
      <c r="E109" s="282">
        <f t="shared" si="12"/>
        <v>6.1073370149165515E-2</v>
      </c>
      <c r="F109" s="144">
        <v>0.76348799999999994</v>
      </c>
      <c r="G109" s="144">
        <v>5.0000000000000001E-4</v>
      </c>
      <c r="H109" s="196">
        <v>0.763988</v>
      </c>
      <c r="I109" s="282">
        <f t="shared" si="16"/>
        <v>9.8322757448814618E-3</v>
      </c>
      <c r="J109" s="282">
        <f t="shared" si="16"/>
        <v>6.4390506104100276E-6</v>
      </c>
      <c r="K109" s="282" t="s">
        <v>314</v>
      </c>
      <c r="L109" s="283" t="s">
        <v>314</v>
      </c>
      <c r="N109" s="4"/>
    </row>
    <row r="110" spans="1:14" x14ac:dyDescent="0.25">
      <c r="A110" s="11" t="s">
        <v>198</v>
      </c>
      <c r="B110" s="198">
        <v>0.8398193100000001</v>
      </c>
      <c r="C110" s="282">
        <f t="shared" si="11"/>
        <v>9.6053160899873726E-3</v>
      </c>
      <c r="D110" s="196">
        <v>0.82575947999999999</v>
      </c>
      <c r="E110" s="282">
        <f t="shared" si="12"/>
        <v>1.1201308325388865E-2</v>
      </c>
      <c r="F110" s="144">
        <v>0</v>
      </c>
      <c r="G110" s="144">
        <v>0.75147232999999991</v>
      </c>
      <c r="H110" s="196">
        <v>0.75147232999999991</v>
      </c>
      <c r="I110" s="282">
        <f t="shared" si="16"/>
        <v>0</v>
      </c>
      <c r="J110" s="282">
        <f t="shared" si="16"/>
        <v>9.6775367303854921E-3</v>
      </c>
      <c r="K110" s="282" t="s">
        <v>314</v>
      </c>
      <c r="L110" s="283">
        <f t="shared" ref="L110:L116" si="17">((H110/B110)-1)*100</f>
        <v>-10.519760494671193</v>
      </c>
      <c r="N110" s="4"/>
    </row>
    <row r="111" spans="1:14" x14ac:dyDescent="0.25">
      <c r="A111" s="11" t="s">
        <v>42</v>
      </c>
      <c r="B111" s="198">
        <v>0.48</v>
      </c>
      <c r="C111" s="282">
        <f t="shared" si="11"/>
        <v>5.4899329752181314E-3</v>
      </c>
      <c r="D111" s="196">
        <v>0.90359999999999996</v>
      </c>
      <c r="E111" s="282">
        <f t="shared" si="12"/>
        <v>1.2257203759648486E-2</v>
      </c>
      <c r="F111" s="144">
        <v>0.68516250000000001</v>
      </c>
      <c r="G111" s="144">
        <v>0</v>
      </c>
      <c r="H111" s="196">
        <v>0.68516250000000001</v>
      </c>
      <c r="I111" s="282">
        <f t="shared" si="16"/>
        <v>8.8235920277101205E-3</v>
      </c>
      <c r="J111" s="282">
        <f t="shared" si="16"/>
        <v>0</v>
      </c>
      <c r="K111" s="282">
        <f t="shared" ref="K111:K117" si="18">((H111/D111)-1)*100</f>
        <v>-24.174136786188573</v>
      </c>
      <c r="L111" s="283">
        <f t="shared" si="17"/>
        <v>42.742187500000007</v>
      </c>
      <c r="N111" s="4"/>
    </row>
    <row r="112" spans="1:14" x14ac:dyDescent="0.25">
      <c r="A112" s="11" t="s">
        <v>206</v>
      </c>
      <c r="B112" s="198">
        <v>1.6840195</v>
      </c>
      <c r="C112" s="282">
        <f t="shared" si="11"/>
        <v>1.9260737883250729E-2</v>
      </c>
      <c r="D112" s="196">
        <v>1.0478993699999999</v>
      </c>
      <c r="E112" s="282">
        <f t="shared" si="12"/>
        <v>1.4214603915114298E-2</v>
      </c>
      <c r="F112" s="144">
        <v>0</v>
      </c>
      <c r="G112" s="144">
        <v>0.67951393000000004</v>
      </c>
      <c r="H112" s="196">
        <v>0.67951393000000004</v>
      </c>
      <c r="I112" s="282">
        <f t="shared" si="16"/>
        <v>0</v>
      </c>
      <c r="J112" s="282">
        <f t="shared" si="16"/>
        <v>8.7508491714972346E-3</v>
      </c>
      <c r="K112" s="282">
        <f t="shared" si="18"/>
        <v>-35.154658027898222</v>
      </c>
      <c r="L112" s="283">
        <f t="shared" si="17"/>
        <v>-59.649283752355601</v>
      </c>
      <c r="N112" s="4"/>
    </row>
    <row r="113" spans="1:14" x14ac:dyDescent="0.25">
      <c r="A113" s="11" t="s">
        <v>32</v>
      </c>
      <c r="B113" s="198">
        <v>8.9451380000000011E-2</v>
      </c>
      <c r="C113" s="282">
        <f t="shared" si="11"/>
        <v>1.0230876682099329E-3</v>
      </c>
      <c r="D113" s="196">
        <v>2.42127E-2</v>
      </c>
      <c r="E113" s="282">
        <f t="shared" si="12"/>
        <v>3.2844178560340965E-4</v>
      </c>
      <c r="F113" s="144">
        <v>0.42945509999999998</v>
      </c>
      <c r="G113" s="144">
        <v>0.23694995999999999</v>
      </c>
      <c r="H113" s="196">
        <v>0.6664050600000001</v>
      </c>
      <c r="I113" s="282">
        <f t="shared" si="16"/>
        <v>5.530566247597399E-3</v>
      </c>
      <c r="J113" s="282">
        <f t="shared" si="16"/>
        <v>3.0514655691492635E-3</v>
      </c>
      <c r="K113" s="282">
        <f t="shared" si="18"/>
        <v>2652.2955308577734</v>
      </c>
      <c r="L113" s="283">
        <f t="shared" si="17"/>
        <v>644.99136849537706</v>
      </c>
      <c r="N113" s="4"/>
    </row>
    <row r="114" spans="1:14" x14ac:dyDescent="0.25">
      <c r="A114" s="11" t="s">
        <v>127</v>
      </c>
      <c r="B114" s="198">
        <v>0.11268033</v>
      </c>
      <c r="C114" s="282">
        <f t="shared" si="11"/>
        <v>1.2887655402613767E-3</v>
      </c>
      <c r="D114" s="196">
        <v>1.1541560200000001</v>
      </c>
      <c r="E114" s="282">
        <f t="shared" si="12"/>
        <v>1.5655960057066109E-2</v>
      </c>
      <c r="F114" s="144">
        <v>0.64357291999999999</v>
      </c>
      <c r="G114" s="144">
        <v>0</v>
      </c>
      <c r="H114" s="196">
        <v>0.64357291999999999</v>
      </c>
      <c r="I114" s="282">
        <f t="shared" si="16"/>
        <v>8.2879972067387286E-3</v>
      </c>
      <c r="J114" s="282">
        <f t="shared" si="16"/>
        <v>0</v>
      </c>
      <c r="K114" s="282">
        <f t="shared" si="18"/>
        <v>-44.238655013037153</v>
      </c>
      <c r="L114" s="283">
        <f t="shared" si="17"/>
        <v>471.14930352085412</v>
      </c>
      <c r="N114" s="4"/>
    </row>
    <row r="115" spans="1:14" x14ac:dyDescent="0.25">
      <c r="A115" s="11" t="s">
        <v>39</v>
      </c>
      <c r="B115" s="198">
        <v>1.5631003700000001</v>
      </c>
      <c r="C115" s="282">
        <f t="shared" si="11"/>
        <v>1.7877742218413883E-2</v>
      </c>
      <c r="D115" s="196">
        <v>2.09140902</v>
      </c>
      <c r="E115" s="282">
        <f t="shared" si="12"/>
        <v>2.8369661911140723E-2</v>
      </c>
      <c r="F115" s="144">
        <v>0</v>
      </c>
      <c r="G115" s="144">
        <v>0.62224111999999998</v>
      </c>
      <c r="H115" s="196">
        <v>0.62224111999999998</v>
      </c>
      <c r="I115" s="282">
        <f t="shared" si="16"/>
        <v>0</v>
      </c>
      <c r="J115" s="282">
        <f t="shared" si="16"/>
        <v>8.0132841271164379E-3</v>
      </c>
      <c r="K115" s="282">
        <f t="shared" si="18"/>
        <v>-70.2477557450718</v>
      </c>
      <c r="L115" s="283">
        <f t="shared" si="17"/>
        <v>-60.191864070763422</v>
      </c>
      <c r="N115" s="4"/>
    </row>
    <row r="116" spans="1:14" x14ac:dyDescent="0.25">
      <c r="A116" s="11" t="s">
        <v>181</v>
      </c>
      <c r="B116" s="198">
        <v>19.956671</v>
      </c>
      <c r="C116" s="282">
        <f t="shared" si="11"/>
        <v>0.22825163791349878</v>
      </c>
      <c r="D116" s="196">
        <v>0.12735579</v>
      </c>
      <c r="E116" s="282">
        <f t="shared" si="12"/>
        <v>1.727562934928069E-3</v>
      </c>
      <c r="F116" s="144">
        <v>0</v>
      </c>
      <c r="G116" s="144">
        <v>0.60306252999999999</v>
      </c>
      <c r="H116" s="196">
        <v>0.60306252999999999</v>
      </c>
      <c r="I116" s="282">
        <f t="shared" si="16"/>
        <v>0</v>
      </c>
      <c r="J116" s="282">
        <f t="shared" si="16"/>
        <v>7.766300303823831E-3</v>
      </c>
      <c r="K116" s="282">
        <f t="shared" si="18"/>
        <v>373.52580514792459</v>
      </c>
      <c r="L116" s="283">
        <f t="shared" si="17"/>
        <v>-96.97814064279558</v>
      </c>
      <c r="N116" s="4"/>
    </row>
    <row r="117" spans="1:14" x14ac:dyDescent="0.25">
      <c r="A117" s="11" t="s">
        <v>96</v>
      </c>
      <c r="B117" s="198">
        <v>0.46973605000000002</v>
      </c>
      <c r="C117" s="282">
        <f t="shared" si="11"/>
        <v>5.372540480299403E-3</v>
      </c>
      <c r="D117" s="196">
        <v>2.5281689999999999E-2</v>
      </c>
      <c r="E117" s="282">
        <f t="shared" si="12"/>
        <v>3.4294248087457675E-4</v>
      </c>
      <c r="F117" s="144">
        <v>0.59607759999999999</v>
      </c>
      <c r="G117" s="144">
        <v>4.7048300000000001E-3</v>
      </c>
      <c r="H117" s="196">
        <v>0.60078243000000009</v>
      </c>
      <c r="I117" s="282">
        <f t="shared" si="16"/>
        <v>7.6763476682634888E-3</v>
      </c>
      <c r="J117" s="282">
        <f t="shared" si="16"/>
        <v>6.0589276966750823E-5</v>
      </c>
      <c r="K117" s="282">
        <f t="shared" si="18"/>
        <v>2276.3539146314988</v>
      </c>
      <c r="L117" s="283" t="s">
        <v>314</v>
      </c>
      <c r="N117" s="4"/>
    </row>
    <row r="118" spans="1:14" x14ac:dyDescent="0.25">
      <c r="A118" s="11" t="s">
        <v>36</v>
      </c>
      <c r="B118" s="198">
        <v>0.41745218000000001</v>
      </c>
      <c r="C118" s="282">
        <f t="shared" si="11"/>
        <v>4.7745510178306147E-3</v>
      </c>
      <c r="D118" s="196">
        <v>0.49867721999999998</v>
      </c>
      <c r="E118" s="282">
        <f t="shared" si="12"/>
        <v>6.764484612477928E-3</v>
      </c>
      <c r="F118" s="144">
        <v>0.57847813000000003</v>
      </c>
      <c r="G118" s="144">
        <v>1.4881500000000001E-3</v>
      </c>
      <c r="H118" s="196">
        <v>0.57996628000000006</v>
      </c>
      <c r="I118" s="282">
        <f t="shared" si="16"/>
        <v>7.4496999121707042E-3</v>
      </c>
      <c r="J118" s="282">
        <f t="shared" si="16"/>
        <v>1.9164546331763369E-5</v>
      </c>
      <c r="K118" s="282" t="s">
        <v>314</v>
      </c>
      <c r="L118" s="283" t="s">
        <v>314</v>
      </c>
      <c r="N118" s="4"/>
    </row>
    <row r="119" spans="1:14" x14ac:dyDescent="0.25">
      <c r="A119" s="11" t="s">
        <v>182</v>
      </c>
      <c r="B119" s="198">
        <v>0.31900582</v>
      </c>
      <c r="C119" s="282">
        <f t="shared" si="11"/>
        <v>3.6485845218843745E-3</v>
      </c>
      <c r="D119" s="196">
        <v>1.9600913200000001</v>
      </c>
      <c r="E119" s="282">
        <f t="shared" si="12"/>
        <v>2.6588356238112398E-2</v>
      </c>
      <c r="F119" s="144">
        <v>0</v>
      </c>
      <c r="G119" s="144">
        <v>0.56527260000000001</v>
      </c>
      <c r="H119" s="196">
        <v>0.56527260000000001</v>
      </c>
      <c r="I119" s="282">
        <f t="shared" si="16"/>
        <v>0</v>
      </c>
      <c r="J119" s="282">
        <f t="shared" si="16"/>
        <v>7.2796377601561275E-3</v>
      </c>
      <c r="K119" s="282" t="s">
        <v>314</v>
      </c>
      <c r="L119" s="283">
        <f>((H119/B119)-1)*100</f>
        <v>77.198209111043809</v>
      </c>
      <c r="N119" s="4"/>
    </row>
    <row r="120" spans="1:14" x14ac:dyDescent="0.25">
      <c r="A120" s="11" t="s">
        <v>148</v>
      </c>
      <c r="B120" s="198">
        <v>0.58064634999999998</v>
      </c>
      <c r="C120" s="282">
        <f t="shared" si="11"/>
        <v>6.6410615495938515E-3</v>
      </c>
      <c r="D120" s="196">
        <v>0.33079729999999996</v>
      </c>
      <c r="E120" s="282">
        <f t="shared" si="12"/>
        <v>4.487217695043789E-3</v>
      </c>
      <c r="F120" s="144">
        <v>0.45977667999999999</v>
      </c>
      <c r="G120" s="144">
        <v>9.3364089999999997E-2</v>
      </c>
      <c r="H120" s="196">
        <v>0.55314077000000006</v>
      </c>
      <c r="I120" s="282">
        <f t="shared" si="16"/>
        <v>5.9210506240125922E-3</v>
      </c>
      <c r="J120" s="282">
        <f t="shared" si="16"/>
        <v>1.2023522014097535E-3</v>
      </c>
      <c r="K120" s="282">
        <f>((H120/D120)-1)*100</f>
        <v>67.214414990690713</v>
      </c>
      <c r="L120" s="283">
        <f>((H120/B120)-1)*100</f>
        <v>-4.7370624132916594</v>
      </c>
      <c r="N120" s="4"/>
    </row>
    <row r="121" spans="1:14" x14ac:dyDescent="0.25">
      <c r="A121" s="11" t="s">
        <v>4</v>
      </c>
      <c r="B121" s="198">
        <v>1.33360865</v>
      </c>
      <c r="C121" s="282">
        <f t="shared" si="11"/>
        <v>1.5252962715981533E-2</v>
      </c>
      <c r="D121" s="196">
        <v>1.4329823000000002</v>
      </c>
      <c r="E121" s="282">
        <f t="shared" si="12"/>
        <v>1.9438198356650883E-2</v>
      </c>
      <c r="F121" s="144">
        <v>0.54479594999999992</v>
      </c>
      <c r="G121" s="144">
        <v>0</v>
      </c>
      <c r="H121" s="196">
        <v>0.54479594999999992</v>
      </c>
      <c r="I121" s="282">
        <f t="shared" si="16"/>
        <v>7.0159373887928216E-3</v>
      </c>
      <c r="J121" s="282">
        <f t="shared" si="16"/>
        <v>0</v>
      </c>
      <c r="K121" s="282">
        <f>((H121/D121)-1)*100</f>
        <v>-61.981669278120187</v>
      </c>
      <c r="L121" s="283">
        <f>((H121/B121)-1)*100</f>
        <v>-59.148739024750633</v>
      </c>
      <c r="N121" s="4"/>
    </row>
    <row r="122" spans="1:14" x14ac:dyDescent="0.25">
      <c r="A122" s="11" t="s">
        <v>194</v>
      </c>
      <c r="B122" s="198">
        <v>2.6426090299999996</v>
      </c>
      <c r="C122" s="282">
        <f t="shared" si="11"/>
        <v>3.0224471780012915E-2</v>
      </c>
      <c r="D122" s="196">
        <v>0.98140070999999995</v>
      </c>
      <c r="E122" s="282">
        <f t="shared" si="12"/>
        <v>1.3312559176996121E-2</v>
      </c>
      <c r="F122" s="144">
        <v>0</v>
      </c>
      <c r="G122" s="144">
        <v>0.52513975999999996</v>
      </c>
      <c r="H122" s="196">
        <v>0.52513975999999996</v>
      </c>
      <c r="I122" s="282">
        <f t="shared" si="16"/>
        <v>0</v>
      </c>
      <c r="J122" s="282">
        <f t="shared" si="16"/>
        <v>6.7628029843571514E-3</v>
      </c>
      <c r="K122" s="282" t="s">
        <v>314</v>
      </c>
      <c r="L122" s="283" t="s">
        <v>314</v>
      </c>
      <c r="N122" s="4"/>
    </row>
    <row r="123" spans="1:14" x14ac:dyDescent="0.25">
      <c r="A123" s="11" t="s">
        <v>142</v>
      </c>
      <c r="B123" s="198">
        <v>1.4803149</v>
      </c>
      <c r="C123" s="282">
        <f t="shared" si="11"/>
        <v>1.6930894965034859E-2</v>
      </c>
      <c r="D123" s="196">
        <v>4.7770871699999997</v>
      </c>
      <c r="E123" s="282">
        <f t="shared" si="12"/>
        <v>6.480049891577308E-2</v>
      </c>
      <c r="F123" s="144">
        <v>0.14747117000000001</v>
      </c>
      <c r="G123" s="144">
        <v>0.37725921000000001</v>
      </c>
      <c r="H123" s="196">
        <v>0.52473038000000005</v>
      </c>
      <c r="I123" s="282">
        <f t="shared" si="16"/>
        <v>1.8991486544127621E-3</v>
      </c>
      <c r="J123" s="282">
        <f t="shared" si="16"/>
        <v>4.8583822928666099E-3</v>
      </c>
      <c r="K123" s="282">
        <f>((H123/D123)-1)*100</f>
        <v>-89.015683379292412</v>
      </c>
      <c r="L123" s="283">
        <f>((H123/B123)-1)*100</f>
        <v>-64.552786707747117</v>
      </c>
      <c r="N123" s="4"/>
    </row>
    <row r="124" spans="1:14" x14ac:dyDescent="0.25">
      <c r="A124" s="11" t="s">
        <v>170</v>
      </c>
      <c r="B124" s="198">
        <v>0.33520997999999996</v>
      </c>
      <c r="C124" s="282">
        <f t="shared" si="11"/>
        <v>3.8339173392171045E-3</v>
      </c>
      <c r="D124" s="196">
        <v>1.1326366499999998</v>
      </c>
      <c r="E124" s="282">
        <f t="shared" si="12"/>
        <v>1.5364052904709677E-2</v>
      </c>
      <c r="F124" s="144">
        <v>0.35195982000000003</v>
      </c>
      <c r="G124" s="144">
        <v>0.17261525</v>
      </c>
      <c r="H124" s="196">
        <v>0.52457506999999992</v>
      </c>
      <c r="I124" s="282">
        <f t="shared" si="16"/>
        <v>4.5325741876216076E-3</v>
      </c>
      <c r="J124" s="282">
        <f t="shared" si="16"/>
        <v>2.2229566617571589E-3</v>
      </c>
      <c r="K124" s="282" t="s">
        <v>314</v>
      </c>
      <c r="L124" s="283" t="s">
        <v>314</v>
      </c>
      <c r="N124" s="4"/>
    </row>
    <row r="125" spans="1:14" x14ac:dyDescent="0.25">
      <c r="A125" s="11" t="s">
        <v>6</v>
      </c>
      <c r="B125" s="198">
        <v>0.48226090000000005</v>
      </c>
      <c r="C125" s="282">
        <f t="shared" si="11"/>
        <v>5.5157917032674459E-3</v>
      </c>
      <c r="D125" s="196">
        <v>0.66154763999999999</v>
      </c>
      <c r="E125" s="282">
        <f t="shared" si="12"/>
        <v>8.9737983844561577E-3</v>
      </c>
      <c r="F125" s="144">
        <v>0</v>
      </c>
      <c r="G125" s="144">
        <v>0.52197046999999996</v>
      </c>
      <c r="H125" s="196">
        <v>0.52197046999999996</v>
      </c>
      <c r="I125" s="282">
        <f t="shared" si="16"/>
        <v>0</v>
      </c>
      <c r="J125" s="282">
        <f t="shared" si="16"/>
        <v>6.7219885469390174E-3</v>
      </c>
      <c r="K125" s="282" t="s">
        <v>314</v>
      </c>
      <c r="L125" s="283" t="s">
        <v>314</v>
      </c>
      <c r="N125" s="4"/>
    </row>
    <row r="126" spans="1:14" x14ac:dyDescent="0.25">
      <c r="A126" s="11" t="s">
        <v>30</v>
      </c>
      <c r="B126" s="198">
        <v>7.8552220000000006E-2</v>
      </c>
      <c r="C126" s="282">
        <f t="shared" si="11"/>
        <v>8.9843004761372771E-4</v>
      </c>
      <c r="D126" s="196">
        <v>0.22473185999999998</v>
      </c>
      <c r="E126" s="282">
        <f t="shared" si="12"/>
        <v>3.048455289181936E-3</v>
      </c>
      <c r="F126" s="144">
        <v>1.3157E-2</v>
      </c>
      <c r="G126" s="144">
        <v>0.50615328000000004</v>
      </c>
      <c r="H126" s="196">
        <v>0.51931028000000001</v>
      </c>
      <c r="I126" s="282">
        <f t="shared" si="16"/>
        <v>1.6943717776232947E-4</v>
      </c>
      <c r="J126" s="282">
        <f t="shared" si="16"/>
        <v>6.5182931730900767E-3</v>
      </c>
      <c r="K126" s="282">
        <f>((H126/D126)-1)*100</f>
        <v>131.07995457341923</v>
      </c>
      <c r="L126" s="283">
        <f>((H126/B126)-1)*100</f>
        <v>561.10197776714642</v>
      </c>
      <c r="N126" s="4"/>
    </row>
    <row r="127" spans="1:14" x14ac:dyDescent="0.25">
      <c r="A127" s="11" t="s">
        <v>98</v>
      </c>
      <c r="B127" s="198">
        <v>29.912699050000001</v>
      </c>
      <c r="C127" s="282">
        <f t="shared" si="11"/>
        <v>0.34212231852577313</v>
      </c>
      <c r="D127" s="196">
        <v>12.56221978</v>
      </c>
      <c r="E127" s="282">
        <f t="shared" si="12"/>
        <v>0.17040470066063143</v>
      </c>
      <c r="F127" s="144">
        <v>2.0825000000000001E-3</v>
      </c>
      <c r="G127" s="144">
        <v>0.50696850000000004</v>
      </c>
      <c r="H127" s="196">
        <v>0.50905100000000003</v>
      </c>
      <c r="I127" s="282">
        <f t="shared" si="16"/>
        <v>2.6818645792357771E-5</v>
      </c>
      <c r="J127" s="282">
        <f t="shared" si="16"/>
        <v>6.5287916587673123E-3</v>
      </c>
      <c r="K127" s="282">
        <f>((H127/D127)-1)*100</f>
        <v>-95.947762346823069</v>
      </c>
      <c r="L127" s="283">
        <f>((H127/B127)-1)*100</f>
        <v>-98.298211073667716</v>
      </c>
      <c r="N127" s="4"/>
    </row>
    <row r="128" spans="1:14" x14ac:dyDescent="0.25">
      <c r="A128" s="11" t="s">
        <v>128</v>
      </c>
      <c r="B128" s="198">
        <v>0.26842228999999995</v>
      </c>
      <c r="C128" s="282">
        <f t="shared" si="11"/>
        <v>3.0700424607386749E-3</v>
      </c>
      <c r="D128" s="196">
        <v>0.40785125999999999</v>
      </c>
      <c r="E128" s="282">
        <f t="shared" si="12"/>
        <v>5.5324435562742053E-3</v>
      </c>
      <c r="F128" s="144">
        <v>3.1334639999999997E-2</v>
      </c>
      <c r="G128" s="144">
        <v>0.46244316999999996</v>
      </c>
      <c r="H128" s="196">
        <v>0.49377780999999998</v>
      </c>
      <c r="I128" s="282">
        <f t="shared" si="16"/>
        <v>4.0353066563795695E-4</v>
      </c>
      <c r="J128" s="282">
        <f t="shared" si="16"/>
        <v>5.9553899521368964E-3</v>
      </c>
      <c r="K128" s="282" t="s">
        <v>314</v>
      </c>
      <c r="L128" s="283" t="s">
        <v>314</v>
      </c>
      <c r="N128" s="4"/>
    </row>
    <row r="129" spans="1:14" x14ac:dyDescent="0.25">
      <c r="A129" s="11" t="s">
        <v>174</v>
      </c>
      <c r="B129" s="198">
        <v>1.0752656999999999</v>
      </c>
      <c r="C129" s="282">
        <f t="shared" si="11"/>
        <v>1.2298201299064596E-2</v>
      </c>
      <c r="D129" s="196">
        <v>0.29901295</v>
      </c>
      <c r="E129" s="282">
        <f t="shared" si="12"/>
        <v>4.0560675685298638E-3</v>
      </c>
      <c r="F129" s="144">
        <v>3.7964919999999999E-2</v>
      </c>
      <c r="G129" s="144">
        <v>0.44749872999999996</v>
      </c>
      <c r="H129" s="196">
        <v>0.48546365000000002</v>
      </c>
      <c r="I129" s="282">
        <f t="shared" si="16"/>
        <v>4.8891608260033569E-4</v>
      </c>
      <c r="J129" s="282">
        <f t="shared" si="16"/>
        <v>5.7629339411284239E-3</v>
      </c>
      <c r="K129" s="282">
        <f>((H129/D129)-1)*100</f>
        <v>62.35539296876609</v>
      </c>
      <c r="L129" s="283">
        <f t="shared" ref="L129:L141" si="19">((H129/B129)-1)*100</f>
        <v>-54.851749665222272</v>
      </c>
      <c r="N129" s="4"/>
    </row>
    <row r="130" spans="1:14" x14ac:dyDescent="0.25">
      <c r="A130" s="11" t="s">
        <v>25</v>
      </c>
      <c r="B130" s="198">
        <v>9.5751119999999995E-2</v>
      </c>
      <c r="C130" s="282">
        <f t="shared" si="11"/>
        <v>1.0951400647959757E-3</v>
      </c>
      <c r="D130" s="196">
        <v>0.48663645</v>
      </c>
      <c r="E130" s="282">
        <f t="shared" si="12"/>
        <v>6.601153302923852E-3</v>
      </c>
      <c r="F130" s="144">
        <v>0.44832407000000002</v>
      </c>
      <c r="G130" s="144">
        <v>3.6872220000000004E-2</v>
      </c>
      <c r="H130" s="196">
        <v>0.48519628999999997</v>
      </c>
      <c r="I130" s="282">
        <f t="shared" si="16"/>
        <v>5.7735627531900167E-3</v>
      </c>
      <c r="J130" s="282">
        <f t="shared" si="16"/>
        <v>4.7484418139634579E-4</v>
      </c>
      <c r="K130" s="282">
        <f>((H130/D130)-1)*100</f>
        <v>-0.29594166240527464</v>
      </c>
      <c r="L130" s="283">
        <f t="shared" si="19"/>
        <v>406.72649050998047</v>
      </c>
      <c r="N130" s="4"/>
    </row>
    <row r="131" spans="1:14" x14ac:dyDescent="0.25">
      <c r="A131" s="11" t="s">
        <v>232</v>
      </c>
      <c r="B131" s="198">
        <v>0.21206431000000001</v>
      </c>
      <c r="C131" s="282">
        <f t="shared" si="11"/>
        <v>2.4254559340330839E-3</v>
      </c>
      <c r="D131" s="196">
        <v>3.5379720000000003E-2</v>
      </c>
      <c r="E131" s="282">
        <f t="shared" si="12"/>
        <v>4.7992080234540816E-4</v>
      </c>
      <c r="F131" s="144">
        <v>1.2506120000000001E-2</v>
      </c>
      <c r="G131" s="144">
        <v>0.41942321999999999</v>
      </c>
      <c r="H131" s="196">
        <v>0.43192934000000005</v>
      </c>
      <c r="I131" s="282">
        <f t="shared" si="16"/>
        <v>1.6105507923972213E-4</v>
      </c>
      <c r="J131" s="282">
        <f t="shared" si="16"/>
        <v>5.4013746815222792E-3</v>
      </c>
      <c r="K131" s="282" t="s">
        <v>314</v>
      </c>
      <c r="L131" s="283">
        <f t="shared" si="19"/>
        <v>103.67846904554567</v>
      </c>
      <c r="N131" s="4"/>
    </row>
    <row r="132" spans="1:14" x14ac:dyDescent="0.25">
      <c r="A132" s="11" t="s">
        <v>113</v>
      </c>
      <c r="B132" s="198">
        <v>0.99604902000000006</v>
      </c>
      <c r="C132" s="282">
        <f t="shared" ref="C132:C195" si="20">(B132/$B$268)*100</f>
        <v>1.1392171582982719E-2</v>
      </c>
      <c r="D132" s="196">
        <v>0.13809760000000001</v>
      </c>
      <c r="E132" s="282">
        <f t="shared" ref="E132:E195" si="21">(D132/$D$268)*100</f>
        <v>1.873274039307695E-3</v>
      </c>
      <c r="F132" s="144">
        <v>1.3087E-4</v>
      </c>
      <c r="G132" s="144">
        <v>0.41012406000000001</v>
      </c>
      <c r="H132" s="196">
        <v>0.41025493000000002</v>
      </c>
      <c r="I132" s="282">
        <f t="shared" ref="I132:J163" si="22">(F132/$H$268)*100</f>
        <v>1.6853571067687206E-6</v>
      </c>
      <c r="J132" s="282">
        <f t="shared" si="22"/>
        <v>5.2816191577736782E-3</v>
      </c>
      <c r="K132" s="282">
        <f t="shared" ref="K132:K140" si="23">((H132/D132)-1)*100</f>
        <v>197.07607518161066</v>
      </c>
      <c r="L132" s="283">
        <f t="shared" si="19"/>
        <v>-58.811773139438458</v>
      </c>
      <c r="N132" s="4"/>
    </row>
    <row r="133" spans="1:14" x14ac:dyDescent="0.25">
      <c r="A133" s="11" t="s">
        <v>99</v>
      </c>
      <c r="B133" s="198">
        <v>0.93728299000000004</v>
      </c>
      <c r="C133" s="282">
        <f t="shared" si="20"/>
        <v>1.0720043320650097E-2</v>
      </c>
      <c r="D133" s="196">
        <v>1.1720986</v>
      </c>
      <c r="E133" s="282">
        <f t="shared" si="21"/>
        <v>1.5899348568613025E-2</v>
      </c>
      <c r="F133" s="144">
        <v>1.7128089999999999E-2</v>
      </c>
      <c r="G133" s="144">
        <v>0.36630628999999998</v>
      </c>
      <c r="H133" s="196">
        <v>0.38343438000000002</v>
      </c>
      <c r="I133" s="282">
        <f t="shared" si="22"/>
        <v>2.2057727673931577E-4</v>
      </c>
      <c r="J133" s="282">
        <f t="shared" si="22"/>
        <v>4.7173294804430657E-3</v>
      </c>
      <c r="K133" s="282">
        <f t="shared" si="23"/>
        <v>-67.286508148717175</v>
      </c>
      <c r="L133" s="283">
        <f t="shared" si="19"/>
        <v>-59.090863262118944</v>
      </c>
      <c r="N133" s="4"/>
    </row>
    <row r="134" spans="1:14" x14ac:dyDescent="0.25">
      <c r="A134" s="11" t="s">
        <v>160</v>
      </c>
      <c r="B134" s="198">
        <v>11.25893915</v>
      </c>
      <c r="C134" s="282">
        <f t="shared" si="20"/>
        <v>0.12877254438658209</v>
      </c>
      <c r="D134" s="196">
        <v>0.78509074000000001</v>
      </c>
      <c r="E134" s="282">
        <f t="shared" si="21"/>
        <v>1.0649642729076153E-2</v>
      </c>
      <c r="F134" s="144">
        <v>0.12514781</v>
      </c>
      <c r="G134" s="144">
        <v>0.24966626</v>
      </c>
      <c r="H134" s="196">
        <v>0.37481407</v>
      </c>
      <c r="I134" s="282">
        <f t="shared" si="22"/>
        <v>1.6116661647439564E-3</v>
      </c>
      <c r="J134" s="282">
        <f t="shared" si="22"/>
        <v>3.2152273677035774E-3</v>
      </c>
      <c r="K134" s="282">
        <f t="shared" si="23"/>
        <v>-52.25850326549515</v>
      </c>
      <c r="L134" s="283">
        <f t="shared" si="19"/>
        <v>-96.670964599715418</v>
      </c>
      <c r="N134" s="4"/>
    </row>
    <row r="135" spans="1:14" x14ac:dyDescent="0.25">
      <c r="A135" s="11" t="s">
        <v>202</v>
      </c>
      <c r="B135" s="198">
        <v>0.331098</v>
      </c>
      <c r="C135" s="282">
        <f t="shared" si="20"/>
        <v>3.7868871421432772E-3</v>
      </c>
      <c r="D135" s="196">
        <v>2.5254464100000003</v>
      </c>
      <c r="E135" s="282">
        <f t="shared" si="21"/>
        <v>3.4257316546528083E-2</v>
      </c>
      <c r="F135" s="144">
        <v>0</v>
      </c>
      <c r="G135" s="144">
        <v>0.36875163</v>
      </c>
      <c r="H135" s="196">
        <v>0.36875163</v>
      </c>
      <c r="I135" s="282">
        <f t="shared" si="22"/>
        <v>0</v>
      </c>
      <c r="J135" s="282">
        <f t="shared" si="22"/>
        <v>4.748820816482386E-3</v>
      </c>
      <c r="K135" s="282">
        <f t="shared" si="23"/>
        <v>-85.39855652688351</v>
      </c>
      <c r="L135" s="283">
        <f t="shared" si="19"/>
        <v>11.37235199246145</v>
      </c>
      <c r="N135" s="4"/>
    </row>
    <row r="136" spans="1:14" x14ac:dyDescent="0.25">
      <c r="A136" s="11" t="s">
        <v>87</v>
      </c>
      <c r="B136" s="198">
        <v>1.266721</v>
      </c>
      <c r="C136" s="282">
        <f t="shared" si="20"/>
        <v>1.4487944558961015E-2</v>
      </c>
      <c r="D136" s="196">
        <v>0.37576556999999999</v>
      </c>
      <c r="E136" s="282">
        <f t="shared" si="21"/>
        <v>5.0972057960939092E-3</v>
      </c>
      <c r="F136" s="144">
        <v>7.445765E-2</v>
      </c>
      <c r="G136" s="144">
        <v>0.27775464</v>
      </c>
      <c r="H136" s="196">
        <v>0.35221228999999998</v>
      </c>
      <c r="I136" s="282">
        <f t="shared" si="22"/>
        <v>9.5887315336439243E-4</v>
      </c>
      <c r="J136" s="282">
        <f t="shared" si="22"/>
        <v>3.5769523684724353E-3</v>
      </c>
      <c r="K136" s="282">
        <f t="shared" si="23"/>
        <v>-6.2680782595382567</v>
      </c>
      <c r="L136" s="283">
        <f t="shared" si="19"/>
        <v>-72.194959268852415</v>
      </c>
      <c r="N136" s="4"/>
    </row>
    <row r="137" spans="1:14" x14ac:dyDescent="0.25">
      <c r="A137" s="11" t="s">
        <v>48</v>
      </c>
      <c r="B137" s="198">
        <v>1.7702576299999999</v>
      </c>
      <c r="C137" s="282">
        <f t="shared" si="20"/>
        <v>2.0247074453267705E-2</v>
      </c>
      <c r="D137" s="196">
        <v>0.36559000000000003</v>
      </c>
      <c r="E137" s="282">
        <f t="shared" si="21"/>
        <v>4.9591756556993036E-3</v>
      </c>
      <c r="F137" s="144">
        <v>0.34287000000000001</v>
      </c>
      <c r="G137" s="144">
        <v>0</v>
      </c>
      <c r="H137" s="196">
        <v>0.34287000000000001</v>
      </c>
      <c r="I137" s="282">
        <f t="shared" si="22"/>
        <v>4.4155145655825727E-3</v>
      </c>
      <c r="J137" s="282">
        <f t="shared" si="22"/>
        <v>0</v>
      </c>
      <c r="K137" s="282">
        <f t="shared" si="23"/>
        <v>-6.2146119970458713</v>
      </c>
      <c r="L137" s="283">
        <f t="shared" si="19"/>
        <v>-80.631632696309865</v>
      </c>
      <c r="N137" s="4"/>
    </row>
    <row r="138" spans="1:14" x14ac:dyDescent="0.25">
      <c r="A138" s="11" t="s">
        <v>199</v>
      </c>
      <c r="B138" s="198">
        <v>2.1364919999999999E-2</v>
      </c>
      <c r="C138" s="282">
        <f t="shared" si="20"/>
        <v>2.4435828921020284E-4</v>
      </c>
      <c r="D138" s="196">
        <v>1.0563076999999998</v>
      </c>
      <c r="E138" s="282">
        <f t="shared" si="21"/>
        <v>1.4328661699629973E-2</v>
      </c>
      <c r="F138" s="144">
        <v>0</v>
      </c>
      <c r="G138" s="144">
        <v>0.32815690999999997</v>
      </c>
      <c r="H138" s="196">
        <v>0.32815690999999997</v>
      </c>
      <c r="I138" s="282">
        <f t="shared" si="22"/>
        <v>0</v>
      </c>
      <c r="J138" s="282">
        <f t="shared" si="22"/>
        <v>4.2260379032915373E-3</v>
      </c>
      <c r="K138" s="282">
        <f t="shared" si="23"/>
        <v>-68.933587249245647</v>
      </c>
      <c r="L138" s="283">
        <f t="shared" si="19"/>
        <v>1435.9613328765097</v>
      </c>
      <c r="N138" s="4"/>
    </row>
    <row r="139" spans="1:14" x14ac:dyDescent="0.25">
      <c r="A139" s="11" t="s">
        <v>27</v>
      </c>
      <c r="B139" s="198">
        <v>0.1149353</v>
      </c>
      <c r="C139" s="282">
        <f t="shared" si="20"/>
        <v>1.3145564447637262E-3</v>
      </c>
      <c r="D139" s="196">
        <v>0.30652096999999995</v>
      </c>
      <c r="E139" s="282">
        <f t="shared" si="21"/>
        <v>4.1579127776616874E-3</v>
      </c>
      <c r="F139" s="144">
        <v>2.3280000000000002E-3</v>
      </c>
      <c r="G139" s="144">
        <v>0.32040740000000001</v>
      </c>
      <c r="H139" s="196">
        <v>0.32273540000000001</v>
      </c>
      <c r="I139" s="282">
        <f t="shared" si="22"/>
        <v>2.9980219642069094E-5</v>
      </c>
      <c r="J139" s="282">
        <f t="shared" si="22"/>
        <v>4.1262389290997797E-3</v>
      </c>
      <c r="K139" s="282">
        <f t="shared" si="23"/>
        <v>5.2898273158929587</v>
      </c>
      <c r="L139" s="283">
        <f t="shared" si="19"/>
        <v>180.79745735209286</v>
      </c>
      <c r="N139" s="4"/>
    </row>
    <row r="140" spans="1:14" x14ac:dyDescent="0.25">
      <c r="A140" s="11" t="s">
        <v>91</v>
      </c>
      <c r="B140" s="198">
        <v>3.5180900000000002E-3</v>
      </c>
      <c r="C140" s="282">
        <f t="shared" si="20"/>
        <v>4.0237663126635744E-5</v>
      </c>
      <c r="D140" s="196">
        <v>2.7822000000000003E-4</v>
      </c>
      <c r="E140" s="282">
        <f t="shared" si="21"/>
        <v>3.7740141987709192E-6</v>
      </c>
      <c r="F140" s="144">
        <v>0.26939999999999997</v>
      </c>
      <c r="G140" s="144">
        <v>3.4455699999999999E-2</v>
      </c>
      <c r="H140" s="196">
        <v>0.30385570000000001</v>
      </c>
      <c r="I140" s="282">
        <f t="shared" si="22"/>
        <v>3.4693604688889228E-3</v>
      </c>
      <c r="J140" s="282">
        <f t="shared" si="22"/>
        <v>4.4372399223420954E-4</v>
      </c>
      <c r="K140" s="282">
        <f t="shared" si="23"/>
        <v>109114.18302063114</v>
      </c>
      <c r="L140" s="283">
        <f t="shared" si="19"/>
        <v>8536.9507317891239</v>
      </c>
      <c r="N140" s="4"/>
    </row>
    <row r="141" spans="1:14" x14ac:dyDescent="0.25">
      <c r="A141" s="11" t="s">
        <v>238</v>
      </c>
      <c r="B141" s="198">
        <v>0.44210134000000001</v>
      </c>
      <c r="C141" s="282">
        <f t="shared" si="20"/>
        <v>5.0564723434460895E-3</v>
      </c>
      <c r="D141" s="196">
        <v>0.57783857999999999</v>
      </c>
      <c r="E141" s="282">
        <f t="shared" si="21"/>
        <v>7.8382970509583254E-3</v>
      </c>
      <c r="F141" s="144">
        <v>0.23704376000000002</v>
      </c>
      <c r="G141" s="144">
        <v>5.9379040000000001E-2</v>
      </c>
      <c r="H141" s="196">
        <v>0.29642279999999999</v>
      </c>
      <c r="I141" s="282">
        <f t="shared" si="22"/>
        <v>3.0526735350437768E-3</v>
      </c>
      <c r="J141" s="282">
        <f t="shared" si="22"/>
        <v>7.6468928751512307E-4</v>
      </c>
      <c r="K141" s="282" t="s">
        <v>314</v>
      </c>
      <c r="L141" s="283">
        <f t="shared" si="19"/>
        <v>-32.951390737698297</v>
      </c>
      <c r="N141" s="4"/>
    </row>
    <row r="142" spans="1:14" x14ac:dyDescent="0.25">
      <c r="A142" s="11" t="s">
        <v>205</v>
      </c>
      <c r="B142" s="198">
        <v>4.9698160000000005E-2</v>
      </c>
      <c r="C142" s="282">
        <f t="shared" si="20"/>
        <v>5.6841576539930585E-4</v>
      </c>
      <c r="D142" s="196">
        <v>0.39606484999999997</v>
      </c>
      <c r="E142" s="282">
        <f t="shared" si="21"/>
        <v>5.3725626034579607E-3</v>
      </c>
      <c r="F142" s="144">
        <v>0</v>
      </c>
      <c r="G142" s="144">
        <v>0.28460746999999997</v>
      </c>
      <c r="H142" s="196">
        <v>0.28460746999999997</v>
      </c>
      <c r="I142" s="282">
        <f t="shared" si="22"/>
        <v>0</v>
      </c>
      <c r="J142" s="282">
        <f t="shared" si="22"/>
        <v>3.6652038068615074E-3</v>
      </c>
      <c r="K142" s="282" t="s">
        <v>314</v>
      </c>
      <c r="L142" s="283" t="s">
        <v>314</v>
      </c>
      <c r="N142" s="4"/>
    </row>
    <row r="143" spans="1:14" x14ac:dyDescent="0.25">
      <c r="A143" s="11" t="s">
        <v>223</v>
      </c>
      <c r="B143" s="198">
        <v>0.14859359999999999</v>
      </c>
      <c r="C143" s="282">
        <f t="shared" si="20"/>
        <v>1.6995185511382771E-3</v>
      </c>
      <c r="D143" s="196">
        <v>0.82708572000000002</v>
      </c>
      <c r="E143" s="282">
        <f t="shared" si="21"/>
        <v>1.1219298579831316E-2</v>
      </c>
      <c r="F143" s="144">
        <v>0</v>
      </c>
      <c r="G143" s="144">
        <v>0.27246720000000002</v>
      </c>
      <c r="H143" s="196">
        <v>0.27246720000000002</v>
      </c>
      <c r="I143" s="282">
        <f t="shared" si="22"/>
        <v>0</v>
      </c>
      <c r="J143" s="282">
        <f t="shared" si="22"/>
        <v>3.5088601809534227E-3</v>
      </c>
      <c r="K143" s="282">
        <f>((H143/D143)-1)*100</f>
        <v>-67.056957530351269</v>
      </c>
      <c r="L143" s="283">
        <f>((H143/B143)-1)*100</f>
        <v>83.364021061472386</v>
      </c>
      <c r="N143" s="4"/>
    </row>
    <row r="144" spans="1:14" x14ac:dyDescent="0.25">
      <c r="A144" s="11" t="s">
        <v>102</v>
      </c>
      <c r="B144" s="198">
        <v>3.075E-3</v>
      </c>
      <c r="C144" s="282">
        <f t="shared" si="20"/>
        <v>3.5169883122491153E-5</v>
      </c>
      <c r="D144" s="196">
        <v>6.4274799999999993E-3</v>
      </c>
      <c r="E144" s="282">
        <f t="shared" si="21"/>
        <v>8.7187839775415497E-5</v>
      </c>
      <c r="F144" s="144">
        <v>0.265926</v>
      </c>
      <c r="G144" s="144">
        <v>0</v>
      </c>
      <c r="H144" s="196">
        <v>0.265926</v>
      </c>
      <c r="I144" s="282">
        <f t="shared" si="22"/>
        <v>3.4246219452477942E-3</v>
      </c>
      <c r="J144" s="282">
        <f t="shared" si="22"/>
        <v>0</v>
      </c>
      <c r="K144" s="282">
        <f>((H144/D144)-1)*100</f>
        <v>4037.3290932060472</v>
      </c>
      <c r="L144" s="283" t="s">
        <v>314</v>
      </c>
      <c r="N144" s="4"/>
    </row>
    <row r="145" spans="1:14" x14ac:dyDescent="0.25">
      <c r="A145" s="11" t="s">
        <v>251</v>
      </c>
      <c r="B145" s="198">
        <v>0.68566845999999992</v>
      </c>
      <c r="C145" s="282">
        <f t="shared" si="20"/>
        <v>7.842237267960489E-3</v>
      </c>
      <c r="D145" s="196">
        <v>0.69960358999999994</v>
      </c>
      <c r="E145" s="282">
        <f t="shared" si="21"/>
        <v>9.4900218610132567E-3</v>
      </c>
      <c r="F145" s="144">
        <v>0.1149085</v>
      </c>
      <c r="G145" s="144">
        <v>0.14963372</v>
      </c>
      <c r="H145" s="196">
        <v>0.26454221999999999</v>
      </c>
      <c r="I145" s="282">
        <f t="shared" si="22"/>
        <v>1.4798032941326013E-3</v>
      </c>
      <c r="J145" s="282">
        <f t="shared" si="22"/>
        <v>1.9269981922078465E-3</v>
      </c>
      <c r="K145" s="282" t="s">
        <v>314</v>
      </c>
      <c r="L145" s="283" t="s">
        <v>314</v>
      </c>
      <c r="N145" s="4"/>
    </row>
    <row r="146" spans="1:14" x14ac:dyDescent="0.25">
      <c r="A146" s="11" t="s">
        <v>134</v>
      </c>
      <c r="B146" s="198">
        <v>0.62001177000000007</v>
      </c>
      <c r="C146" s="282">
        <f t="shared" si="20"/>
        <v>7.0912980440549171E-3</v>
      </c>
      <c r="D146" s="196">
        <v>1.18106589</v>
      </c>
      <c r="E146" s="282">
        <f t="shared" si="21"/>
        <v>1.6020988564963021E-2</v>
      </c>
      <c r="F146" s="144">
        <v>0.1678741</v>
      </c>
      <c r="G146" s="144">
        <v>7.9626749999999996E-2</v>
      </c>
      <c r="H146" s="196">
        <v>0.24750084999999999</v>
      </c>
      <c r="I146" s="282">
        <f t="shared" si="22"/>
        <v>2.1618996521540683E-3</v>
      </c>
      <c r="J146" s="282">
        <f t="shared" si="22"/>
        <v>1.0254413463849333E-3</v>
      </c>
      <c r="K146" s="282" t="s">
        <v>314</v>
      </c>
      <c r="L146" s="283" t="s">
        <v>314</v>
      </c>
      <c r="N146" s="4"/>
    </row>
    <row r="147" spans="1:14" x14ac:dyDescent="0.25">
      <c r="A147" s="11" t="s">
        <v>241</v>
      </c>
      <c r="B147" s="198">
        <v>8.8039999999999993E-3</v>
      </c>
      <c r="C147" s="282">
        <f t="shared" si="20"/>
        <v>1.0069452065379256E-4</v>
      </c>
      <c r="D147" s="196">
        <v>5.9039999999999997E-5</v>
      </c>
      <c r="E147" s="282">
        <f t="shared" si="21"/>
        <v>8.0086909027185324E-7</v>
      </c>
      <c r="F147" s="144">
        <v>0</v>
      </c>
      <c r="G147" s="144">
        <v>0.21174097</v>
      </c>
      <c r="H147" s="196">
        <v>0.21174097</v>
      </c>
      <c r="I147" s="282">
        <f t="shared" si="22"/>
        <v>0</v>
      </c>
      <c r="J147" s="282">
        <f t="shared" si="22"/>
        <v>2.7268216442546227E-3</v>
      </c>
      <c r="K147" s="282">
        <f>((H147/D147)-1)*100</f>
        <v>358539.85433604341</v>
      </c>
      <c r="L147" s="283">
        <f t="shared" ref="L147:L152" si="24">((H147/B147)-1)*100</f>
        <v>2305.0541799182192</v>
      </c>
      <c r="N147" s="4"/>
    </row>
    <row r="148" spans="1:14" x14ac:dyDescent="0.25">
      <c r="A148" s="11" t="s">
        <v>239</v>
      </c>
      <c r="B148" s="198">
        <v>1.8235E-3</v>
      </c>
      <c r="C148" s="282">
        <f t="shared" si="20"/>
        <v>2.0856026625646381E-5</v>
      </c>
      <c r="D148" s="196">
        <v>1.416826E-2</v>
      </c>
      <c r="E148" s="282">
        <f t="shared" si="21"/>
        <v>1.9219040475838565E-4</v>
      </c>
      <c r="F148" s="144">
        <v>0</v>
      </c>
      <c r="G148" s="144">
        <v>0.20194253000000001</v>
      </c>
      <c r="H148" s="196">
        <v>0.20194253000000001</v>
      </c>
      <c r="I148" s="282">
        <f t="shared" si="22"/>
        <v>0</v>
      </c>
      <c r="J148" s="282">
        <f t="shared" si="22"/>
        <v>2.6006363421284908E-3</v>
      </c>
      <c r="K148" s="282">
        <f>((H148/D148)-1)*100</f>
        <v>1325.3163761816907</v>
      </c>
      <c r="L148" s="283">
        <f t="shared" si="24"/>
        <v>10974.446394296683</v>
      </c>
      <c r="N148" s="4"/>
    </row>
    <row r="149" spans="1:14" x14ac:dyDescent="0.25">
      <c r="A149" s="11" t="s">
        <v>247</v>
      </c>
      <c r="B149" s="198">
        <v>1.0056799999999999E-2</v>
      </c>
      <c r="C149" s="282">
        <f t="shared" si="20"/>
        <v>1.1502324571911189E-4</v>
      </c>
      <c r="D149" s="196">
        <v>4.2110899999999998E-3</v>
      </c>
      <c r="E149" s="282">
        <f t="shared" si="21"/>
        <v>5.7122828884703563E-5</v>
      </c>
      <c r="F149" s="144">
        <v>0</v>
      </c>
      <c r="G149" s="144">
        <v>0.18783900000000001</v>
      </c>
      <c r="H149" s="196">
        <v>0.18783900000000001</v>
      </c>
      <c r="I149" s="282">
        <f t="shared" si="22"/>
        <v>0</v>
      </c>
      <c r="J149" s="282">
        <f t="shared" si="22"/>
        <v>2.4190096552176186E-3</v>
      </c>
      <c r="K149" s="282">
        <f>((H149/D149)-1)*100</f>
        <v>4360.5790899743297</v>
      </c>
      <c r="L149" s="283">
        <f t="shared" si="24"/>
        <v>1767.7810038978603</v>
      </c>
      <c r="N149" s="4"/>
    </row>
    <row r="150" spans="1:14" x14ac:dyDescent="0.25">
      <c r="A150" s="11" t="s">
        <v>227</v>
      </c>
      <c r="B150" s="198">
        <v>0.10456669</v>
      </c>
      <c r="C150" s="282">
        <f t="shared" si="20"/>
        <v>1.1959669157091918E-3</v>
      </c>
      <c r="D150" s="196">
        <v>3.2518330000000005E-2</v>
      </c>
      <c r="E150" s="282">
        <f t="shared" si="21"/>
        <v>4.4110645942174666E-4</v>
      </c>
      <c r="F150" s="144">
        <v>0</v>
      </c>
      <c r="G150" s="144">
        <v>0.18259987999999999</v>
      </c>
      <c r="H150" s="196">
        <v>0.18259987999999999</v>
      </c>
      <c r="I150" s="282">
        <f t="shared" si="22"/>
        <v>0</v>
      </c>
      <c r="J150" s="282">
        <f t="shared" si="22"/>
        <v>2.3515397375495958E-3</v>
      </c>
      <c r="K150" s="282" t="s">
        <v>314</v>
      </c>
      <c r="L150" s="283">
        <f t="shared" si="24"/>
        <v>74.625284591106407</v>
      </c>
      <c r="N150" s="4"/>
    </row>
    <row r="151" spans="1:14" x14ac:dyDescent="0.25">
      <c r="A151" s="11" t="s">
        <v>65</v>
      </c>
      <c r="B151" s="198">
        <v>0.13608200000000001</v>
      </c>
      <c r="C151" s="282">
        <f t="shared" si="20"/>
        <v>1.5564188731950705E-3</v>
      </c>
      <c r="D151" s="196">
        <v>0.223496</v>
      </c>
      <c r="E151" s="282">
        <f t="shared" si="21"/>
        <v>3.0316910264125696E-3</v>
      </c>
      <c r="F151" s="144">
        <v>0.17957799999999999</v>
      </c>
      <c r="G151" s="144">
        <v>0</v>
      </c>
      <c r="H151" s="196">
        <v>0.17957799999999999</v>
      </c>
      <c r="I151" s="282">
        <f t="shared" si="22"/>
        <v>2.3126236610324239E-3</v>
      </c>
      <c r="J151" s="282">
        <f t="shared" si="22"/>
        <v>0</v>
      </c>
      <c r="K151" s="282">
        <f>((H151/D151)-1)*100</f>
        <v>-19.650463542971696</v>
      </c>
      <c r="L151" s="283">
        <f t="shared" si="24"/>
        <v>31.963081083464374</v>
      </c>
      <c r="N151" s="4"/>
    </row>
    <row r="152" spans="1:14" x14ac:dyDescent="0.25">
      <c r="A152" s="11" t="s">
        <v>116</v>
      </c>
      <c r="B152" s="198">
        <v>0.19991057999999998</v>
      </c>
      <c r="C152" s="282">
        <f t="shared" si="20"/>
        <v>2.2864493442437128E-3</v>
      </c>
      <c r="D152" s="196">
        <v>0.55656315000000001</v>
      </c>
      <c r="E152" s="282">
        <f t="shared" si="21"/>
        <v>7.5496989095416162E-3</v>
      </c>
      <c r="F152" s="144">
        <v>4.5815990000000001E-2</v>
      </c>
      <c r="G152" s="144">
        <v>0.13042449</v>
      </c>
      <c r="H152" s="196">
        <v>0.17624048</v>
      </c>
      <c r="I152" s="282">
        <f t="shared" si="22"/>
        <v>5.9002295675207952E-4</v>
      </c>
      <c r="J152" s="282">
        <f t="shared" si="22"/>
        <v>1.6796197838938333E-3</v>
      </c>
      <c r="K152" s="282">
        <f>((H152/D152)-1)*100</f>
        <v>-68.334145011217501</v>
      </c>
      <c r="L152" s="283">
        <f t="shared" si="24"/>
        <v>-11.840343817720889</v>
      </c>
      <c r="N152" s="4"/>
    </row>
    <row r="153" spans="1:14" x14ac:dyDescent="0.25">
      <c r="A153" s="11" t="s">
        <v>117</v>
      </c>
      <c r="B153" s="198">
        <v>0.43068617999999997</v>
      </c>
      <c r="C153" s="282">
        <f t="shared" si="20"/>
        <v>4.925913044901524E-3</v>
      </c>
      <c r="D153" s="196">
        <v>0.32900566999999997</v>
      </c>
      <c r="E153" s="282">
        <f t="shared" si="21"/>
        <v>4.4629144923303112E-3</v>
      </c>
      <c r="F153" s="144">
        <v>1.72713E-2</v>
      </c>
      <c r="G153" s="144">
        <v>0.15780139000000001</v>
      </c>
      <c r="H153" s="196">
        <v>0.17507269</v>
      </c>
      <c r="I153" s="282">
        <f t="shared" si="22"/>
        <v>2.2242154961514944E-4</v>
      </c>
      <c r="J153" s="282">
        <f t="shared" si="22"/>
        <v>2.0321822732061023E-3</v>
      </c>
      <c r="K153" s="282" t="s">
        <v>314</v>
      </c>
      <c r="L153" s="283" t="s">
        <v>314</v>
      </c>
      <c r="N153" s="4"/>
    </row>
    <row r="154" spans="1:14" x14ac:dyDescent="0.25">
      <c r="A154" s="11" t="s">
        <v>185</v>
      </c>
      <c r="B154" s="198">
        <v>0.12997790000000001</v>
      </c>
      <c r="C154" s="282">
        <f t="shared" si="20"/>
        <v>1.4866040817908435E-3</v>
      </c>
      <c r="D154" s="196">
        <v>0.12461264999999999</v>
      </c>
      <c r="E154" s="282">
        <f t="shared" si="21"/>
        <v>1.690352636210448E-3</v>
      </c>
      <c r="F154" s="144">
        <v>0</v>
      </c>
      <c r="G154" s="144">
        <v>0.17042893000000001</v>
      </c>
      <c r="H154" s="196">
        <v>0.17042893000000001</v>
      </c>
      <c r="I154" s="282">
        <f t="shared" si="22"/>
        <v>0</v>
      </c>
      <c r="J154" s="282">
        <f t="shared" si="22"/>
        <v>2.194801011496056E-3</v>
      </c>
      <c r="K154" s="282" t="s">
        <v>314</v>
      </c>
      <c r="L154" s="283" t="s">
        <v>314</v>
      </c>
      <c r="N154" s="4"/>
    </row>
    <row r="155" spans="1:14" x14ac:dyDescent="0.25">
      <c r="A155" s="11" t="s">
        <v>230</v>
      </c>
      <c r="B155" s="198">
        <v>6.2554720000000008E-2</v>
      </c>
      <c r="C155" s="282">
        <f t="shared" si="20"/>
        <v>7.154608751740359E-4</v>
      </c>
      <c r="D155" s="196">
        <v>0.23397456</v>
      </c>
      <c r="E155" s="282">
        <f t="shared" si="21"/>
        <v>3.1738311824857242E-3</v>
      </c>
      <c r="F155" s="144">
        <v>3.0518E-2</v>
      </c>
      <c r="G155" s="144">
        <v>0.13635495</v>
      </c>
      <c r="H155" s="196">
        <v>0.16687295000000002</v>
      </c>
      <c r="I155" s="282">
        <f t="shared" si="22"/>
        <v>3.9301389305698643E-4</v>
      </c>
      <c r="J155" s="282">
        <f t="shared" si="22"/>
        <v>1.7559928480598576E-3</v>
      </c>
      <c r="K155" s="282" t="s">
        <v>314</v>
      </c>
      <c r="L155" s="283" t="s">
        <v>314</v>
      </c>
      <c r="N155" s="4"/>
    </row>
    <row r="156" spans="1:14" x14ac:dyDescent="0.25">
      <c r="A156" s="11" t="s">
        <v>235</v>
      </c>
      <c r="B156" s="198">
        <v>0.53507318000000004</v>
      </c>
      <c r="C156" s="282">
        <f t="shared" si="20"/>
        <v>6.1198247813267223E-3</v>
      </c>
      <c r="D156" s="196">
        <v>0.49888928000000005</v>
      </c>
      <c r="E156" s="282">
        <f t="shared" si="21"/>
        <v>6.7673611758126686E-3</v>
      </c>
      <c r="F156" s="144">
        <v>9.5310479999999989E-2</v>
      </c>
      <c r="G156" s="144">
        <v>6.8655350000000004E-2</v>
      </c>
      <c r="H156" s="196">
        <v>0.16396582999999998</v>
      </c>
      <c r="I156" s="282">
        <f t="shared" si="22"/>
        <v>1.2274180088449455E-3</v>
      </c>
      <c r="J156" s="282">
        <f t="shared" si="22"/>
        <v>8.8415054665082833E-4</v>
      </c>
      <c r="K156" s="282">
        <f>((H156/D156)-1)*100</f>
        <v>-67.133823761456654</v>
      </c>
      <c r="L156" s="283">
        <f>((H156/B156)-1)*100</f>
        <v>-69.356372898376264</v>
      </c>
      <c r="N156" s="4"/>
    </row>
    <row r="157" spans="1:14" x14ac:dyDescent="0.25">
      <c r="A157" s="11" t="s">
        <v>144</v>
      </c>
      <c r="B157" s="198">
        <v>0.18182397</v>
      </c>
      <c r="C157" s="282">
        <f t="shared" si="20"/>
        <v>2.0795862678918173E-3</v>
      </c>
      <c r="D157" s="196">
        <v>0.26406779999999996</v>
      </c>
      <c r="E157" s="282">
        <f t="shared" si="21"/>
        <v>3.5820416455977248E-3</v>
      </c>
      <c r="F157" s="144">
        <v>0.14224791000000001</v>
      </c>
      <c r="G157" s="144">
        <v>2.084252E-2</v>
      </c>
      <c r="H157" s="196">
        <v>0.16309042999999998</v>
      </c>
      <c r="I157" s="282">
        <f t="shared" si="22"/>
        <v>1.8318829834301016E-3</v>
      </c>
      <c r="J157" s="282">
        <f t="shared" si="22"/>
        <v>2.6841208225696642E-4</v>
      </c>
      <c r="K157" s="282">
        <f>((H157/D157)-1)*100</f>
        <v>-38.239183270357081</v>
      </c>
      <c r="L157" s="283">
        <f>((H157/B157)-1)*100</f>
        <v>-10.303119000206639</v>
      </c>
      <c r="N157" s="4"/>
    </row>
    <row r="158" spans="1:14" x14ac:dyDescent="0.25">
      <c r="A158" s="11" t="s">
        <v>246</v>
      </c>
      <c r="B158" s="198">
        <v>0.17111382</v>
      </c>
      <c r="C158" s="282">
        <f t="shared" si="20"/>
        <v>1.9570904227782081E-3</v>
      </c>
      <c r="D158" s="196">
        <v>0.23992768</v>
      </c>
      <c r="E158" s="282">
        <f t="shared" si="21"/>
        <v>3.2545843972330004E-3</v>
      </c>
      <c r="F158" s="144">
        <v>0</v>
      </c>
      <c r="G158" s="144">
        <v>0.15795682</v>
      </c>
      <c r="H158" s="196">
        <v>0.15795682</v>
      </c>
      <c r="I158" s="282">
        <f t="shared" si="22"/>
        <v>0</v>
      </c>
      <c r="J158" s="282">
        <f t="shared" si="22"/>
        <v>2.0341839164788539E-3</v>
      </c>
      <c r="K158" s="282" t="s">
        <v>314</v>
      </c>
      <c r="L158" s="283" t="s">
        <v>314</v>
      </c>
      <c r="N158" s="4"/>
    </row>
    <row r="159" spans="1:14" x14ac:dyDescent="0.25">
      <c r="A159" s="11" t="s">
        <v>89</v>
      </c>
      <c r="B159" s="198">
        <v>2.0732199999999999E-2</v>
      </c>
      <c r="C159" s="282">
        <f t="shared" si="20"/>
        <v>2.3712164256003613E-4</v>
      </c>
      <c r="D159" s="196">
        <v>2.2771632799999999</v>
      </c>
      <c r="E159" s="282">
        <f t="shared" si="21"/>
        <v>3.0889391674357544E-2</v>
      </c>
      <c r="F159" s="144">
        <v>0.116354</v>
      </c>
      <c r="G159" s="144">
        <v>3.9712839999999999E-2</v>
      </c>
      <c r="H159" s="196">
        <v>0.15606683999999998</v>
      </c>
      <c r="I159" s="282">
        <f t="shared" si="22"/>
        <v>1.4984185894472968E-3</v>
      </c>
      <c r="J159" s="282">
        <f t="shared" si="22"/>
        <v>5.1142597328623159E-4</v>
      </c>
      <c r="K159" s="282">
        <f>((H159/D159)-1)*100</f>
        <v>-93.146436122050929</v>
      </c>
      <c r="L159" s="283">
        <f t="shared" ref="L159:L170" si="25">((H159/B159)-1)*100</f>
        <v>652.7751034622471</v>
      </c>
      <c r="N159" s="4"/>
    </row>
    <row r="160" spans="1:14" x14ac:dyDescent="0.25">
      <c r="A160" s="11" t="s">
        <v>140</v>
      </c>
      <c r="B160" s="198">
        <v>9.962E-2</v>
      </c>
      <c r="C160" s="282">
        <f t="shared" si="20"/>
        <v>1.1393898395650631E-3</v>
      </c>
      <c r="D160" s="196">
        <v>6.6179999999999998E-3</v>
      </c>
      <c r="E160" s="282">
        <f t="shared" si="21"/>
        <v>8.9772216114822578E-5</v>
      </c>
      <c r="F160" s="144">
        <v>2.0000000000000002E-5</v>
      </c>
      <c r="G160" s="144">
        <v>0.14982407</v>
      </c>
      <c r="H160" s="196">
        <v>0.14984407</v>
      </c>
      <c r="I160" s="282">
        <f t="shared" si="22"/>
        <v>2.5756202441640115E-7</v>
      </c>
      <c r="J160" s="282">
        <f t="shared" si="22"/>
        <v>1.9294495387752295E-3</v>
      </c>
      <c r="K160" s="282">
        <f>((H160/D160)-1)*100</f>
        <v>2164.1896343306134</v>
      </c>
      <c r="L160" s="283" t="s">
        <v>314</v>
      </c>
      <c r="N160" s="4"/>
    </row>
    <row r="161" spans="1:14" x14ac:dyDescent="0.25">
      <c r="A161" s="11" t="s">
        <v>248</v>
      </c>
      <c r="B161" s="198">
        <v>3.5399999999999999E-4</v>
      </c>
      <c r="C161" s="282">
        <f t="shared" si="20"/>
        <v>4.0488255692233719E-6</v>
      </c>
      <c r="D161" s="196">
        <v>0.35998200000000002</v>
      </c>
      <c r="E161" s="282">
        <f t="shared" si="21"/>
        <v>4.8831039440081691E-3</v>
      </c>
      <c r="F161" s="144">
        <v>0</v>
      </c>
      <c r="G161" s="144">
        <v>0.143009</v>
      </c>
      <c r="H161" s="196">
        <v>0.143009</v>
      </c>
      <c r="I161" s="282">
        <f t="shared" si="22"/>
        <v>0</v>
      </c>
      <c r="J161" s="282">
        <f t="shared" si="22"/>
        <v>1.8416843774882552E-3</v>
      </c>
      <c r="K161" s="282">
        <f>((H161/D161)-1)*100</f>
        <v>-60.273291442349894</v>
      </c>
      <c r="L161" s="283">
        <f t="shared" si="25"/>
        <v>40298.022598870055</v>
      </c>
      <c r="N161" s="4"/>
    </row>
    <row r="162" spans="1:14" x14ac:dyDescent="0.25">
      <c r="A162" s="11" t="s">
        <v>221</v>
      </c>
      <c r="B162" s="198">
        <v>7.1521018700000001</v>
      </c>
      <c r="C162" s="282">
        <f t="shared" si="20"/>
        <v>8.1801166454650548E-2</v>
      </c>
      <c r="D162" s="196">
        <v>0.23063786999999999</v>
      </c>
      <c r="E162" s="282">
        <f t="shared" si="21"/>
        <v>3.1285694635694102E-3</v>
      </c>
      <c r="F162" s="144">
        <v>0</v>
      </c>
      <c r="G162" s="144">
        <v>0.1429532</v>
      </c>
      <c r="H162" s="196">
        <v>0.1429532</v>
      </c>
      <c r="I162" s="282">
        <f t="shared" si="22"/>
        <v>0</v>
      </c>
      <c r="J162" s="282">
        <f t="shared" si="22"/>
        <v>1.8409657794401335E-3</v>
      </c>
      <c r="K162" s="282">
        <f>((H162/D162)-1)*100</f>
        <v>-38.018331508177724</v>
      </c>
      <c r="L162" s="283">
        <f t="shared" si="25"/>
        <v>-98.001242115976737</v>
      </c>
      <c r="N162" s="4"/>
    </row>
    <row r="163" spans="1:14" x14ac:dyDescent="0.25">
      <c r="A163" s="11" t="s">
        <v>163</v>
      </c>
      <c r="B163" s="198">
        <v>1.4296113000000001</v>
      </c>
      <c r="C163" s="282">
        <f t="shared" si="20"/>
        <v>1.635097962003013E-2</v>
      </c>
      <c r="D163" s="196">
        <v>0.73851833999999994</v>
      </c>
      <c r="E163" s="282">
        <f t="shared" si="21"/>
        <v>1.001789483578725E-2</v>
      </c>
      <c r="F163" s="144">
        <v>8.0087000000000005E-3</v>
      </c>
      <c r="G163" s="144">
        <v>0.125393</v>
      </c>
      <c r="H163" s="196">
        <v>0.13340170000000001</v>
      </c>
      <c r="I163" s="282">
        <f t="shared" si="22"/>
        <v>1.0313684924718158E-4</v>
      </c>
      <c r="J163" s="282">
        <f t="shared" si="22"/>
        <v>1.6148237463822893E-3</v>
      </c>
      <c r="K163" s="282" t="s">
        <v>314</v>
      </c>
      <c r="L163" s="283">
        <f t="shared" si="25"/>
        <v>-90.668673365970179</v>
      </c>
      <c r="N163" s="4"/>
    </row>
    <row r="164" spans="1:14" x14ac:dyDescent="0.25">
      <c r="A164" s="11" t="s">
        <v>59</v>
      </c>
      <c r="B164" s="198">
        <v>6.3346180000000002E-2</v>
      </c>
      <c r="C164" s="282">
        <f t="shared" si="20"/>
        <v>7.2451308840854858E-4</v>
      </c>
      <c r="D164" s="196">
        <v>4.6096910000000005E-2</v>
      </c>
      <c r="E164" s="282">
        <f t="shared" si="21"/>
        <v>6.252979399736365E-4</v>
      </c>
      <c r="F164" s="144">
        <v>2.9072419999999998E-2</v>
      </c>
      <c r="G164" s="144">
        <v>9.7822369999999992E-2</v>
      </c>
      <c r="H164" s="196">
        <v>0.12689479000000001</v>
      </c>
      <c r="I164" s="282">
        <f t="shared" ref="I164:J179" si="26">(F164/$H$268)*100</f>
        <v>3.743975674941934E-4</v>
      </c>
      <c r="J164" s="282">
        <f t="shared" si="26"/>
        <v>1.2597663825205112E-3</v>
      </c>
      <c r="K164" s="282">
        <f>((H164/D164)-1)*100</f>
        <v>175.27829956498167</v>
      </c>
      <c r="L164" s="283">
        <f t="shared" si="25"/>
        <v>100.319561495263</v>
      </c>
      <c r="N164" s="4"/>
    </row>
    <row r="165" spans="1:14" x14ac:dyDescent="0.25">
      <c r="A165" s="11" t="s">
        <v>188</v>
      </c>
      <c r="B165" s="198">
        <v>5.7448090399999998</v>
      </c>
      <c r="C165" s="282">
        <f t="shared" si="20"/>
        <v>6.5705451218806707E-2</v>
      </c>
      <c r="D165" s="196">
        <v>6.9952E-2</v>
      </c>
      <c r="E165" s="282">
        <f t="shared" si="21"/>
        <v>9.4888879747114982E-4</v>
      </c>
      <c r="F165" s="144">
        <v>0</v>
      </c>
      <c r="G165" s="144">
        <v>0.12446211</v>
      </c>
      <c r="H165" s="196">
        <v>0.12446211</v>
      </c>
      <c r="I165" s="282">
        <f t="shared" si="26"/>
        <v>0</v>
      </c>
      <c r="J165" s="282">
        <f t="shared" si="26"/>
        <v>1.6028356507368402E-3</v>
      </c>
      <c r="K165" s="282" t="s">
        <v>314</v>
      </c>
      <c r="L165" s="283">
        <f t="shared" si="25"/>
        <v>-97.833485688847205</v>
      </c>
      <c r="N165" s="4"/>
    </row>
    <row r="166" spans="1:14" x14ac:dyDescent="0.25">
      <c r="A166" s="11" t="s">
        <v>139</v>
      </c>
      <c r="B166" s="198">
        <v>1.1005899999999999E-2</v>
      </c>
      <c r="C166" s="282">
        <f t="shared" si="20"/>
        <v>1.2587844444156922E-4</v>
      </c>
      <c r="D166" s="196">
        <v>1.0263469999999998E-2</v>
      </c>
      <c r="E166" s="282">
        <f t="shared" si="21"/>
        <v>1.3922249122514326E-4</v>
      </c>
      <c r="F166" s="144">
        <v>1.546E-2</v>
      </c>
      <c r="G166" s="144">
        <v>9.8129999999999995E-2</v>
      </c>
      <c r="H166" s="196">
        <v>0.11359</v>
      </c>
      <c r="I166" s="282">
        <f t="shared" si="26"/>
        <v>1.9909544487387804E-4</v>
      </c>
      <c r="J166" s="282">
        <f t="shared" si="26"/>
        <v>1.2637280727990721E-3</v>
      </c>
      <c r="K166" s="282" t="s">
        <v>314</v>
      </c>
      <c r="L166" s="283">
        <f t="shared" si="25"/>
        <v>932.0827919570412</v>
      </c>
      <c r="N166" s="4"/>
    </row>
    <row r="167" spans="1:14" x14ac:dyDescent="0.25">
      <c r="A167" s="11" t="s">
        <v>34</v>
      </c>
      <c r="B167" s="198">
        <v>0.11293922000000001</v>
      </c>
      <c r="C167" s="282">
        <f t="shared" si="20"/>
        <v>1.2917265584862815E-3</v>
      </c>
      <c r="D167" s="196">
        <v>0.41464013</v>
      </c>
      <c r="E167" s="282">
        <f t="shared" si="21"/>
        <v>5.6245335993106872E-3</v>
      </c>
      <c r="F167" s="144">
        <v>0.1065097</v>
      </c>
      <c r="G167" s="144">
        <v>0</v>
      </c>
      <c r="H167" s="196">
        <v>0.1065097</v>
      </c>
      <c r="I167" s="282">
        <f t="shared" si="26"/>
        <v>1.371642697599178E-3</v>
      </c>
      <c r="J167" s="282">
        <f t="shared" si="26"/>
        <v>0</v>
      </c>
      <c r="K167" s="282">
        <f>((H167/D167)-1)*100</f>
        <v>-74.312737168011211</v>
      </c>
      <c r="L167" s="283">
        <f t="shared" si="25"/>
        <v>-5.692902784347198</v>
      </c>
      <c r="N167" s="4"/>
    </row>
    <row r="168" spans="1:14" x14ac:dyDescent="0.25">
      <c r="A168" s="11" t="s">
        <v>150</v>
      </c>
      <c r="B168" s="198">
        <v>6.8560740000000009E-2</v>
      </c>
      <c r="C168" s="282">
        <f t="shared" si="20"/>
        <v>7.8415389027366002E-4</v>
      </c>
      <c r="D168" s="196">
        <v>1.53541335</v>
      </c>
      <c r="E168" s="282">
        <f t="shared" si="21"/>
        <v>2.0827660786005397E-2</v>
      </c>
      <c r="F168" s="144">
        <v>1.3969549999999999E-2</v>
      </c>
      <c r="G168" s="144">
        <v>9.2222529999999997E-2</v>
      </c>
      <c r="H168" s="196">
        <v>0.10619208000000001</v>
      </c>
      <c r="I168" s="282">
        <f t="shared" si="26"/>
        <v>1.7990127890930678E-4</v>
      </c>
      <c r="J168" s="282">
        <f t="shared" si="26"/>
        <v>1.1876510761801142E-3</v>
      </c>
      <c r="K168" s="282">
        <f>((H168/D168)-1)*100</f>
        <v>-93.083811600309446</v>
      </c>
      <c r="L168" s="283">
        <f t="shared" si="25"/>
        <v>54.887593103575007</v>
      </c>
      <c r="N168" s="4"/>
    </row>
    <row r="169" spans="1:14" x14ac:dyDescent="0.25">
      <c r="A169" s="11" t="s">
        <v>136</v>
      </c>
      <c r="B169" s="198">
        <v>0.1316049</v>
      </c>
      <c r="C169" s="282">
        <f t="shared" si="20"/>
        <v>1.5052126671047598E-3</v>
      </c>
      <c r="D169" s="196">
        <v>0.17306858999999999</v>
      </c>
      <c r="E169" s="282">
        <f t="shared" si="21"/>
        <v>2.3476504781153856E-3</v>
      </c>
      <c r="F169" s="144">
        <v>5.0000000000000004E-6</v>
      </c>
      <c r="G169" s="144">
        <v>0.10599538</v>
      </c>
      <c r="H169" s="196">
        <v>0.10600038000000001</v>
      </c>
      <c r="I169" s="282">
        <f t="shared" si="26"/>
        <v>6.4390506104100288E-8</v>
      </c>
      <c r="J169" s="282">
        <f t="shared" si="26"/>
        <v>1.3650192325792858E-3</v>
      </c>
      <c r="K169" s="282">
        <f>((H169/D169)-1)*100</f>
        <v>-38.752387131599086</v>
      </c>
      <c r="L169" s="283">
        <f t="shared" si="25"/>
        <v>-19.455597777894283</v>
      </c>
      <c r="N169" s="4"/>
    </row>
    <row r="170" spans="1:14" x14ac:dyDescent="0.25">
      <c r="A170" s="11" t="s">
        <v>121</v>
      </c>
      <c r="B170" s="198">
        <v>0.14238073999999998</v>
      </c>
      <c r="C170" s="282">
        <f t="shared" si="20"/>
        <v>1.6284598324207483E-3</v>
      </c>
      <c r="D170" s="196">
        <v>0.70470706999999999</v>
      </c>
      <c r="E170" s="282">
        <f t="shared" si="21"/>
        <v>9.559249831623361E-3</v>
      </c>
      <c r="F170" s="144">
        <v>3.7422160000000003E-2</v>
      </c>
      <c r="G170" s="144">
        <v>6.8444339999999992E-2</v>
      </c>
      <c r="H170" s="196">
        <v>0.1058665</v>
      </c>
      <c r="I170" s="282">
        <f t="shared" si="26"/>
        <v>4.819263643817235E-4</v>
      </c>
      <c r="J170" s="282">
        <f t="shared" si="26"/>
        <v>8.81433138512223E-4</v>
      </c>
      <c r="K170" s="282">
        <f>((H170/D170)-1)*100</f>
        <v>-84.977233164412553</v>
      </c>
      <c r="L170" s="283">
        <f t="shared" si="25"/>
        <v>-25.645491096618812</v>
      </c>
      <c r="N170" s="4"/>
    </row>
    <row r="171" spans="1:14" x14ac:dyDescent="0.25">
      <c r="A171" s="11" t="s">
        <v>7</v>
      </c>
      <c r="B171" s="198">
        <v>0.29898790999999997</v>
      </c>
      <c r="C171" s="282">
        <f t="shared" si="20"/>
        <v>3.419632471459481E-3</v>
      </c>
      <c r="D171" s="196">
        <v>0.39597002000000003</v>
      </c>
      <c r="E171" s="282">
        <f t="shared" si="21"/>
        <v>5.3712762481762802E-3</v>
      </c>
      <c r="F171" s="144">
        <v>0.1052973</v>
      </c>
      <c r="G171" s="144">
        <v>0</v>
      </c>
      <c r="H171" s="196">
        <v>0.1052973</v>
      </c>
      <c r="I171" s="282">
        <f t="shared" si="26"/>
        <v>1.3560292876790556E-3</v>
      </c>
      <c r="J171" s="282">
        <f t="shared" si="26"/>
        <v>0</v>
      </c>
      <c r="K171" s="282" t="s">
        <v>314</v>
      </c>
      <c r="L171" s="283" t="s">
        <v>314</v>
      </c>
      <c r="N171" s="4"/>
    </row>
    <row r="172" spans="1:14" x14ac:dyDescent="0.25">
      <c r="A172" s="11" t="s">
        <v>120</v>
      </c>
      <c r="B172" s="198">
        <v>0.17809939000000002</v>
      </c>
      <c r="C172" s="282">
        <f t="shared" si="20"/>
        <v>2.0369869042234055E-3</v>
      </c>
      <c r="D172" s="196">
        <v>0.29063872999999996</v>
      </c>
      <c r="E172" s="282">
        <f t="shared" si="21"/>
        <v>3.9424724812477437E-3</v>
      </c>
      <c r="F172" s="144">
        <v>6.5548610000000007E-2</v>
      </c>
      <c r="G172" s="144">
        <v>3.3353940000000006E-2</v>
      </c>
      <c r="H172" s="196">
        <v>9.8902550000000006E-2</v>
      </c>
      <c r="I172" s="282">
        <f t="shared" si="26"/>
        <v>8.4414163446405786E-4</v>
      </c>
      <c r="J172" s="282">
        <f t="shared" si="26"/>
        <v>4.2953541543315894E-4</v>
      </c>
      <c r="K172" s="282">
        <f>((H172/D172)-1)*100</f>
        <v>-65.970622704000931</v>
      </c>
      <c r="L172" s="283">
        <f>((H172/B172)-1)*100</f>
        <v>-44.467777233824336</v>
      </c>
      <c r="N172" s="4"/>
    </row>
    <row r="173" spans="1:14" x14ac:dyDescent="0.25">
      <c r="A173" s="11" t="s">
        <v>126</v>
      </c>
      <c r="B173" s="198">
        <v>0</v>
      </c>
      <c r="C173" s="282">
        <f t="shared" si="20"/>
        <v>0</v>
      </c>
      <c r="D173" s="196">
        <v>8.5596299999999986E-3</v>
      </c>
      <c r="E173" s="282">
        <f t="shared" si="21"/>
        <v>1.1611014720805661E-4</v>
      </c>
      <c r="F173" s="144">
        <v>8.0340999999999996E-2</v>
      </c>
      <c r="G173" s="144">
        <v>1.7798689999999999E-2</v>
      </c>
      <c r="H173" s="196">
        <v>9.8139690000000002E-2</v>
      </c>
      <c r="I173" s="282">
        <f t="shared" si="26"/>
        <v>1.0346395301819042E-3</v>
      </c>
      <c r="J173" s="282">
        <f t="shared" si="26"/>
        <v>2.292133314179977E-4</v>
      </c>
      <c r="K173" s="282" t="s">
        <v>314</v>
      </c>
      <c r="L173" s="283" t="s">
        <v>314</v>
      </c>
      <c r="N173" s="4"/>
    </row>
    <row r="174" spans="1:14" x14ac:dyDescent="0.25">
      <c r="A174" s="11" t="s">
        <v>219</v>
      </c>
      <c r="B174" s="198">
        <v>0.57154903000000001</v>
      </c>
      <c r="C174" s="282">
        <f t="shared" si="20"/>
        <v>6.5370122223977868E-3</v>
      </c>
      <c r="D174" s="196">
        <v>0.32456531999999999</v>
      </c>
      <c r="E174" s="282">
        <f t="shared" si="21"/>
        <v>4.4026817845899888E-3</v>
      </c>
      <c r="F174" s="144">
        <v>0</v>
      </c>
      <c r="G174" s="144">
        <v>9.7178810000000004E-2</v>
      </c>
      <c r="H174" s="196">
        <v>9.7178810000000004E-2</v>
      </c>
      <c r="I174" s="282">
        <f t="shared" si="26"/>
        <v>0</v>
      </c>
      <c r="J174" s="282">
        <f t="shared" si="26"/>
        <v>1.2514785516988404E-3</v>
      </c>
      <c r="K174" s="282" t="s">
        <v>314</v>
      </c>
      <c r="L174" s="283" t="s">
        <v>314</v>
      </c>
      <c r="N174" s="4"/>
    </row>
    <row r="175" spans="1:14" x14ac:dyDescent="0.25">
      <c r="A175" s="11" t="s">
        <v>255</v>
      </c>
      <c r="B175" s="198">
        <v>4.9652000000000002E-2</v>
      </c>
      <c r="C175" s="282">
        <f t="shared" si="20"/>
        <v>5.6788781684485564E-4</v>
      </c>
      <c r="D175" s="196">
        <v>5.498815E-2</v>
      </c>
      <c r="E175" s="282">
        <f t="shared" si="21"/>
        <v>7.4590632903509839E-4</v>
      </c>
      <c r="F175" s="144">
        <v>0</v>
      </c>
      <c r="G175" s="144">
        <v>9.6264139999999998E-2</v>
      </c>
      <c r="H175" s="196">
        <v>9.6264139999999998E-2</v>
      </c>
      <c r="I175" s="282">
        <f t="shared" si="26"/>
        <v>0</v>
      </c>
      <c r="J175" s="282">
        <f t="shared" si="26"/>
        <v>1.2396993388551927E-3</v>
      </c>
      <c r="K175" s="282">
        <f>((H175/D175)-1)*100</f>
        <v>75.06342730206417</v>
      </c>
      <c r="L175" s="283">
        <f>((H175/B175)-1)*100</f>
        <v>93.877668573269958</v>
      </c>
      <c r="N175" s="4"/>
    </row>
    <row r="176" spans="1:14" x14ac:dyDescent="0.25">
      <c r="A176" s="11" t="s">
        <v>203</v>
      </c>
      <c r="B176" s="198">
        <v>0.10529278</v>
      </c>
      <c r="C176" s="282">
        <f t="shared" si="20"/>
        <v>1.2042714686966421E-3</v>
      </c>
      <c r="D176" s="196">
        <v>0.22677743</v>
      </c>
      <c r="E176" s="282">
        <f t="shared" si="21"/>
        <v>3.0762031513937825E-3</v>
      </c>
      <c r="F176" s="144">
        <v>0</v>
      </c>
      <c r="G176" s="144">
        <v>9.3863769999999999E-2</v>
      </c>
      <c r="H176" s="196">
        <v>9.3863769999999999E-2</v>
      </c>
      <c r="I176" s="282">
        <f t="shared" si="26"/>
        <v>0</v>
      </c>
      <c r="J176" s="282">
        <f t="shared" si="26"/>
        <v>1.2087871310277728E-3</v>
      </c>
      <c r="K176" s="282" t="s">
        <v>314</v>
      </c>
      <c r="L176" s="283" t="s">
        <v>314</v>
      </c>
      <c r="N176" s="4"/>
    </row>
    <row r="177" spans="1:14" x14ac:dyDescent="0.25">
      <c r="A177" s="11" t="s">
        <v>24</v>
      </c>
      <c r="B177" s="198">
        <v>2.2446490000000003E-2</v>
      </c>
      <c r="C177" s="282">
        <f t="shared" si="20"/>
        <v>2.5672859506021683E-4</v>
      </c>
      <c r="D177" s="196">
        <v>1.384616E-2</v>
      </c>
      <c r="E177" s="282">
        <f t="shared" si="21"/>
        <v>1.8782116468425684E-4</v>
      </c>
      <c r="F177" s="144">
        <v>0</v>
      </c>
      <c r="G177" s="144">
        <v>8.3767960000000002E-2</v>
      </c>
      <c r="H177" s="196">
        <v>8.3767960000000002E-2</v>
      </c>
      <c r="I177" s="282">
        <f t="shared" si="26"/>
        <v>0</v>
      </c>
      <c r="J177" s="282">
        <f t="shared" si="26"/>
        <v>1.0787722679416055E-3</v>
      </c>
      <c r="K177" s="282" t="s">
        <v>314</v>
      </c>
      <c r="L177" s="283" t="s">
        <v>314</v>
      </c>
      <c r="N177" s="4"/>
    </row>
    <row r="178" spans="1:14" x14ac:dyDescent="0.25">
      <c r="A178" s="11" t="s">
        <v>28</v>
      </c>
      <c r="B178" s="198">
        <v>6.3428319999999996E-2</v>
      </c>
      <c r="C178" s="282">
        <f t="shared" si="20"/>
        <v>7.2545255318893272E-4</v>
      </c>
      <c r="D178" s="196">
        <v>2.099678E-2</v>
      </c>
      <c r="E178" s="282">
        <f t="shared" si="21"/>
        <v>2.8481829432991607E-4</v>
      </c>
      <c r="F178" s="144">
        <v>1E-4</v>
      </c>
      <c r="G178" s="144">
        <v>8.2890859999999997E-2</v>
      </c>
      <c r="H178" s="196">
        <v>8.299086E-2</v>
      </c>
      <c r="I178" s="282">
        <f t="shared" si="26"/>
        <v>1.2878101220820058E-6</v>
      </c>
      <c r="J178" s="282"/>
      <c r="K178" s="282">
        <f>((H178/D178)-1)*100</f>
        <v>295.25517722241221</v>
      </c>
      <c r="L178" s="283">
        <f>((H178/B178)-1)*100</f>
        <v>30.841964598778592</v>
      </c>
      <c r="N178" s="4"/>
    </row>
    <row r="179" spans="1:14" x14ac:dyDescent="0.25">
      <c r="A179" s="11" t="s">
        <v>146</v>
      </c>
      <c r="B179" s="198">
        <v>0.21685768999999999</v>
      </c>
      <c r="C179" s="282">
        <f t="shared" si="20"/>
        <v>2.4802795484596485E-3</v>
      </c>
      <c r="D179" s="196">
        <v>0.29436582999999999</v>
      </c>
      <c r="E179" s="282">
        <f t="shared" si="21"/>
        <v>3.9930300555423275E-3</v>
      </c>
      <c r="F179" s="144">
        <v>7.3260679999999995E-2</v>
      </c>
      <c r="G179" s="144">
        <v>7.0139E-3</v>
      </c>
      <c r="H179" s="196">
        <v>8.0274579999999998E-2</v>
      </c>
      <c r="I179" s="282">
        <f t="shared" si="26"/>
        <v>9.4345845254610735E-4</v>
      </c>
      <c r="J179" s="282">
        <f t="shared" si="26"/>
        <v>9.0325714152709788E-5</v>
      </c>
      <c r="K179" s="282" t="s">
        <v>314</v>
      </c>
      <c r="L179" s="283" t="s">
        <v>314</v>
      </c>
      <c r="N179" s="4"/>
    </row>
    <row r="180" spans="1:14" x14ac:dyDescent="0.25">
      <c r="A180" s="11" t="s">
        <v>159</v>
      </c>
      <c r="B180" s="198">
        <v>6.6737339999999992E-2</v>
      </c>
      <c r="C180" s="282">
        <f t="shared" si="20"/>
        <v>7.6329900738404991E-4</v>
      </c>
      <c r="D180" s="196">
        <v>0.97537815999999999</v>
      </c>
      <c r="E180" s="282">
        <f t="shared" si="21"/>
        <v>1.3230864154306136E-2</v>
      </c>
      <c r="F180" s="144">
        <v>5.4558000000000002E-2</v>
      </c>
      <c r="G180" s="144">
        <v>2.2753669999999997E-2</v>
      </c>
      <c r="H180" s="196">
        <v>7.7311669999999999E-2</v>
      </c>
      <c r="I180" s="282">
        <f t="shared" ref="I180:J211" si="27">(F180/$H$268)*100</f>
        <v>7.0260344640550067E-4</v>
      </c>
      <c r="J180" s="282">
        <f t="shared" si="27"/>
        <v>2.9302406540513662E-4</v>
      </c>
      <c r="K180" s="282" t="s">
        <v>314</v>
      </c>
      <c r="L180" s="283" t="s">
        <v>314</v>
      </c>
      <c r="N180" s="4"/>
    </row>
    <row r="181" spans="1:14" x14ac:dyDescent="0.25">
      <c r="A181" s="11" t="s">
        <v>88</v>
      </c>
      <c r="B181" s="198">
        <v>0.38452818</v>
      </c>
      <c r="C181" s="282">
        <f t="shared" si="20"/>
        <v>4.3979873651721112E-3</v>
      </c>
      <c r="D181" s="196">
        <v>4.4999999999999998E-2</v>
      </c>
      <c r="E181" s="282">
        <f t="shared" si="21"/>
        <v>6.1041851392671753E-4</v>
      </c>
      <c r="F181" s="144">
        <v>4.6183599999999998E-2</v>
      </c>
      <c r="G181" s="144">
        <v>2.5600000000000001E-2</v>
      </c>
      <c r="H181" s="196">
        <v>7.1783600000000003E-2</v>
      </c>
      <c r="I181" s="282">
        <f t="shared" si="27"/>
        <v>5.9475707554186509E-4</v>
      </c>
      <c r="J181" s="282">
        <f t="shared" si="27"/>
        <v>3.2967939125299348E-4</v>
      </c>
      <c r="K181" s="282">
        <f t="shared" ref="K181:K187" si="28">((H181/D181)-1)*100</f>
        <v>59.519111111111123</v>
      </c>
      <c r="L181" s="283">
        <f t="shared" ref="L181:L187" si="29">((H181/B181)-1)*100</f>
        <v>-81.332031374137514</v>
      </c>
      <c r="N181" s="4"/>
    </row>
    <row r="182" spans="1:14" x14ac:dyDescent="0.25">
      <c r="A182" s="11" t="s">
        <v>236</v>
      </c>
      <c r="B182" s="198">
        <v>0.19085703000000001</v>
      </c>
      <c r="C182" s="282">
        <f t="shared" si="20"/>
        <v>2.1829006303108259E-3</v>
      </c>
      <c r="D182" s="196">
        <v>0.22582242999999999</v>
      </c>
      <c r="E182" s="282">
        <f t="shared" si="21"/>
        <v>3.0632487140426707E-3</v>
      </c>
      <c r="F182" s="144">
        <v>1.5663920000000001E-2</v>
      </c>
      <c r="G182" s="144">
        <v>5.1720580000000002E-2</v>
      </c>
      <c r="H182" s="196">
        <v>6.73845E-2</v>
      </c>
      <c r="I182" s="282">
        <f t="shared" si="27"/>
        <v>2.017215472748277E-4</v>
      </c>
      <c r="J182" s="282">
        <f t="shared" si="27"/>
        <v>6.6606286443952141E-4</v>
      </c>
      <c r="K182" s="282">
        <f t="shared" si="28"/>
        <v>-70.160404349559087</v>
      </c>
      <c r="L182" s="283">
        <f t="shared" si="29"/>
        <v>-64.693729122788923</v>
      </c>
      <c r="N182" s="4"/>
    </row>
    <row r="183" spans="1:14" x14ac:dyDescent="0.25">
      <c r="A183" s="11" t="s">
        <v>5</v>
      </c>
      <c r="B183" s="198">
        <v>11.85268774</v>
      </c>
      <c r="C183" s="282">
        <f t="shared" si="20"/>
        <v>0.13556346097664515</v>
      </c>
      <c r="D183" s="196">
        <v>0.17121614999999998</v>
      </c>
      <c r="E183" s="282">
        <f t="shared" si="21"/>
        <v>2.3225223965167544E-3</v>
      </c>
      <c r="F183" s="144">
        <v>3.3387999999999999E-4</v>
      </c>
      <c r="G183" s="144">
        <v>6.3867800000000002E-2</v>
      </c>
      <c r="H183" s="196">
        <v>6.4201679999999997E-2</v>
      </c>
      <c r="I183" s="282">
        <f t="shared" si="27"/>
        <v>4.2997404356074005E-6</v>
      </c>
      <c r="J183" s="282">
        <f t="shared" si="27"/>
        <v>8.2249599315109122E-4</v>
      </c>
      <c r="K183" s="282">
        <f t="shared" si="28"/>
        <v>-62.502555979678306</v>
      </c>
      <c r="L183" s="283">
        <f t="shared" si="29"/>
        <v>-99.45833652747524</v>
      </c>
      <c r="N183" s="4"/>
    </row>
    <row r="184" spans="1:14" x14ac:dyDescent="0.25">
      <c r="A184" s="11" t="s">
        <v>173</v>
      </c>
      <c r="B184" s="198">
        <v>5.0250940000000001E-2</v>
      </c>
      <c r="C184" s="282">
        <f t="shared" si="20"/>
        <v>5.7473810946189136E-4</v>
      </c>
      <c r="D184" s="196">
        <v>5.1598910000000005E-2</v>
      </c>
      <c r="E184" s="282">
        <f t="shared" si="21"/>
        <v>6.999317769430766E-4</v>
      </c>
      <c r="F184" s="144">
        <v>4.1192900000000003E-3</v>
      </c>
      <c r="G184" s="144">
        <v>5.6496830000000005E-2</v>
      </c>
      <c r="H184" s="196">
        <v>6.0616120000000002E-2</v>
      </c>
      <c r="I184" s="282">
        <f t="shared" si="27"/>
        <v>5.3048633577911853E-5</v>
      </c>
      <c r="J184" s="282">
        <f t="shared" si="27"/>
        <v>7.2757189539546328E-4</v>
      </c>
      <c r="K184" s="282">
        <f t="shared" si="28"/>
        <v>17.475582333037654</v>
      </c>
      <c r="L184" s="283">
        <f t="shared" si="29"/>
        <v>20.626838025318527</v>
      </c>
      <c r="N184" s="4"/>
    </row>
    <row r="185" spans="1:14" x14ac:dyDescent="0.25">
      <c r="A185" s="11" t="s">
        <v>93</v>
      </c>
      <c r="B185" s="198">
        <v>0</v>
      </c>
      <c r="C185" s="282">
        <f t="shared" si="20"/>
        <v>0</v>
      </c>
      <c r="D185" s="196">
        <v>0.20160481</v>
      </c>
      <c r="E185" s="282">
        <f t="shared" si="21"/>
        <v>2.7347401893484053E-3</v>
      </c>
      <c r="F185" s="144">
        <v>5.7643670000000001E-2</v>
      </c>
      <c r="G185" s="144">
        <v>0</v>
      </c>
      <c r="H185" s="196">
        <v>5.7643670000000001E-2</v>
      </c>
      <c r="I185" s="282">
        <f t="shared" si="27"/>
        <v>7.4234101699954846E-4</v>
      </c>
      <c r="J185" s="282">
        <f t="shared" si="27"/>
        <v>0</v>
      </c>
      <c r="K185" s="282" t="s">
        <v>314</v>
      </c>
      <c r="L185" s="283" t="s">
        <v>314</v>
      </c>
      <c r="N185" s="4"/>
    </row>
    <row r="186" spans="1:14" x14ac:dyDescent="0.25">
      <c r="A186" s="11" t="s">
        <v>243</v>
      </c>
      <c r="B186" s="198">
        <v>0.99123781000000011</v>
      </c>
      <c r="C186" s="282">
        <f t="shared" si="20"/>
        <v>1.1337144040420846E-2</v>
      </c>
      <c r="D186" s="196">
        <v>0.13886377</v>
      </c>
      <c r="E186" s="282">
        <f t="shared" si="21"/>
        <v>1.8836670249258111E-3</v>
      </c>
      <c r="F186" s="144">
        <v>0</v>
      </c>
      <c r="G186" s="144">
        <v>5.4439000000000001E-2</v>
      </c>
      <c r="H186" s="196">
        <v>5.4439000000000001E-2</v>
      </c>
      <c r="I186" s="282">
        <f t="shared" si="27"/>
        <v>0</v>
      </c>
      <c r="J186" s="282">
        <f t="shared" si="27"/>
        <v>7.0107095236022305E-4</v>
      </c>
      <c r="K186" s="282">
        <f t="shared" si="28"/>
        <v>-60.796829871463231</v>
      </c>
      <c r="L186" s="283">
        <f t="shared" si="29"/>
        <v>-94.507977858512078</v>
      </c>
      <c r="N186" s="4"/>
    </row>
    <row r="187" spans="1:14" x14ac:dyDescent="0.25">
      <c r="A187" s="11" t="s">
        <v>233</v>
      </c>
      <c r="B187" s="198">
        <v>5.6449300000000001E-2</v>
      </c>
      <c r="C187" s="282">
        <f t="shared" si="20"/>
        <v>6.4563098645412694E-4</v>
      </c>
      <c r="D187" s="196">
        <v>0.12658889000000001</v>
      </c>
      <c r="E187" s="282">
        <f t="shared" si="21"/>
        <v>1.7171600469651712E-3</v>
      </c>
      <c r="F187" s="144">
        <v>1.250332E-2</v>
      </c>
      <c r="G187" s="144">
        <v>4.0336860000000002E-2</v>
      </c>
      <c r="H187" s="196">
        <v>5.284018E-2</v>
      </c>
      <c r="I187" s="282">
        <f t="shared" si="27"/>
        <v>1.6101902055630382E-4</v>
      </c>
      <c r="J187" s="282">
        <f t="shared" si="27"/>
        <v>5.1946216601004777E-4</v>
      </c>
      <c r="K187" s="282">
        <f t="shared" si="28"/>
        <v>-58.258438003524638</v>
      </c>
      <c r="L187" s="283">
        <f t="shared" si="29"/>
        <v>-6.393560239010931</v>
      </c>
      <c r="N187" s="4"/>
    </row>
    <row r="188" spans="1:14" x14ac:dyDescent="0.25">
      <c r="A188" s="11" t="s">
        <v>252</v>
      </c>
      <c r="B188" s="198">
        <v>5.1313150000000002E-2</v>
      </c>
      <c r="C188" s="282">
        <f t="shared" si="20"/>
        <v>5.868869880152381E-4</v>
      </c>
      <c r="D188" s="196">
        <v>0.51677569000000001</v>
      </c>
      <c r="E188" s="282">
        <f t="shared" si="21"/>
        <v>7.0099877494056457E-3</v>
      </c>
      <c r="F188" s="144">
        <v>3.4404730000000001E-2</v>
      </c>
      <c r="G188" s="144">
        <v>1.4103280000000001E-2</v>
      </c>
      <c r="H188" s="196">
        <v>4.8508010000000004E-2</v>
      </c>
      <c r="I188" s="282">
        <f t="shared" si="27"/>
        <v>4.4306759541498441E-4</v>
      </c>
      <c r="J188" s="282">
        <f t="shared" si="27"/>
        <v>1.816234673855671E-4</v>
      </c>
      <c r="K188" s="282" t="s">
        <v>314</v>
      </c>
      <c r="L188" s="283" t="s">
        <v>314</v>
      </c>
      <c r="N188" s="4"/>
    </row>
    <row r="189" spans="1:14" x14ac:dyDescent="0.25">
      <c r="A189" s="11" t="s">
        <v>190</v>
      </c>
      <c r="B189" s="198">
        <v>5.4149160000000002E-2</v>
      </c>
      <c r="C189" s="282">
        <f t="shared" si="20"/>
        <v>6.1932345638408891E-4</v>
      </c>
      <c r="D189" s="196">
        <v>0.3110328</v>
      </c>
      <c r="E189" s="282">
        <f t="shared" si="21"/>
        <v>4.2191151012992431E-3</v>
      </c>
      <c r="F189" s="144">
        <v>0</v>
      </c>
      <c r="G189" s="144">
        <v>4.4999999999999998E-2</v>
      </c>
      <c r="H189" s="196">
        <v>4.4999999999999998E-2</v>
      </c>
      <c r="I189" s="282">
        <f t="shared" si="27"/>
        <v>0</v>
      </c>
      <c r="J189" s="282">
        <f t="shared" si="27"/>
        <v>5.7951455493690247E-4</v>
      </c>
      <c r="K189" s="282" t="s">
        <v>314</v>
      </c>
      <c r="L189" s="283">
        <f>((H189/B189)-1)*100</f>
        <v>-16.896217780663637</v>
      </c>
      <c r="N189" s="4"/>
    </row>
    <row r="190" spans="1:14" x14ac:dyDescent="0.25">
      <c r="A190" s="11" t="s">
        <v>193</v>
      </c>
      <c r="B190" s="198">
        <v>0.19570583</v>
      </c>
      <c r="C190" s="282">
        <f t="shared" si="20"/>
        <v>2.2383581032488207E-3</v>
      </c>
      <c r="D190" s="196">
        <v>3.7393418199999999</v>
      </c>
      <c r="E190" s="282">
        <f t="shared" si="21"/>
        <v>5.0723632818409491E-2</v>
      </c>
      <c r="F190" s="144">
        <v>0</v>
      </c>
      <c r="G190" s="144">
        <v>4.2367740000000001E-2</v>
      </c>
      <c r="H190" s="196">
        <v>4.2367740000000001E-2</v>
      </c>
      <c r="I190" s="282">
        <f t="shared" si="27"/>
        <v>0</v>
      </c>
      <c r="J190" s="282">
        <f t="shared" si="27"/>
        <v>5.4561604421738666E-4</v>
      </c>
      <c r="K190" s="282">
        <f>((H190/D190)-1)*100</f>
        <v>-98.866973332756189</v>
      </c>
      <c r="L190" s="283">
        <f>((H190/B190)-1)*100</f>
        <v>-78.351314317003229</v>
      </c>
      <c r="N190" s="4"/>
    </row>
    <row r="191" spans="1:14" x14ac:dyDescent="0.25">
      <c r="A191" s="11" t="s">
        <v>231</v>
      </c>
      <c r="B191" s="198">
        <v>5.3198849999999999E-2</v>
      </c>
      <c r="C191" s="282">
        <f t="shared" si="20"/>
        <v>6.0845441845558976E-4</v>
      </c>
      <c r="D191" s="196">
        <v>2.1384470000000003E-2</v>
      </c>
      <c r="E191" s="282">
        <f t="shared" si="21"/>
        <v>2.9007725330023275E-4</v>
      </c>
      <c r="F191" s="144">
        <v>1.0393659999999999E-2</v>
      </c>
      <c r="G191" s="144">
        <v>2.6720000000000001E-2</v>
      </c>
      <c r="H191" s="196">
        <v>3.7113660000000007E-2</v>
      </c>
      <c r="I191" s="282">
        <f t="shared" si="27"/>
        <v>1.3385060553478857E-4</v>
      </c>
      <c r="J191" s="282">
        <f t="shared" si="27"/>
        <v>3.4410286462031192E-4</v>
      </c>
      <c r="K191" s="282">
        <f>((H191/D191)-1)*100</f>
        <v>73.554266250227386</v>
      </c>
      <c r="L191" s="283">
        <f>((H191/B191)-1)*100</f>
        <v>-30.235973146036031</v>
      </c>
      <c r="N191" s="4"/>
    </row>
    <row r="192" spans="1:14" x14ac:dyDescent="0.25">
      <c r="A192" s="11" t="s">
        <v>207</v>
      </c>
      <c r="B192" s="198">
        <v>0.36273513000000002</v>
      </c>
      <c r="C192" s="282">
        <f t="shared" si="20"/>
        <v>4.1487323988688247E-3</v>
      </c>
      <c r="D192" s="196">
        <v>1.8966900000000001E-3</v>
      </c>
      <c r="E192" s="282">
        <f t="shared" si="21"/>
        <v>2.5728326470659241E-5</v>
      </c>
      <c r="F192" s="144">
        <v>0</v>
      </c>
      <c r="G192" s="144">
        <v>3.1034330000000002E-2</v>
      </c>
      <c r="H192" s="196">
        <v>3.1034330000000002E-2</v>
      </c>
      <c r="I192" s="282">
        <f t="shared" si="27"/>
        <v>0</v>
      </c>
      <c r="J192" s="282">
        <f t="shared" si="27"/>
        <v>3.9966324306033257E-4</v>
      </c>
      <c r="K192" s="282" t="s">
        <v>314</v>
      </c>
      <c r="L192" s="283" t="s">
        <v>314</v>
      </c>
      <c r="N192" s="4"/>
    </row>
    <row r="193" spans="1:14" x14ac:dyDescent="0.25">
      <c r="A193" s="11" t="s">
        <v>208</v>
      </c>
      <c r="B193" s="198">
        <v>2.6914150000000001E-2</v>
      </c>
      <c r="C193" s="282">
        <f t="shared" si="20"/>
        <v>3.0782683246868142E-4</v>
      </c>
      <c r="D193" s="196">
        <v>8.6963600000000002E-3</v>
      </c>
      <c r="E193" s="282">
        <f t="shared" si="21"/>
        <v>1.1796486995048331E-4</v>
      </c>
      <c r="F193" s="144">
        <v>0</v>
      </c>
      <c r="G193" s="144">
        <v>2.7342000000000002E-2</v>
      </c>
      <c r="H193" s="196">
        <v>2.7342000000000002E-2</v>
      </c>
      <c r="I193" s="282">
        <f t="shared" si="27"/>
        <v>0</v>
      </c>
      <c r="J193" s="282">
        <f t="shared" si="27"/>
        <v>3.52113043579662E-4</v>
      </c>
      <c r="K193" s="282">
        <f>((H193/D193)-1)*100</f>
        <v>214.4074072370509</v>
      </c>
      <c r="L193" s="283">
        <f>((H193/B193)-1)*100</f>
        <v>1.5896842367304931</v>
      </c>
      <c r="N193" s="4"/>
    </row>
    <row r="194" spans="1:14" x14ac:dyDescent="0.25">
      <c r="A194" s="11" t="s">
        <v>254</v>
      </c>
      <c r="B194" s="198">
        <v>0.36187846999999995</v>
      </c>
      <c r="C194" s="282">
        <f t="shared" si="20"/>
        <v>4.1389344697385106E-3</v>
      </c>
      <c r="D194" s="196">
        <v>8.5186029999999996E-2</v>
      </c>
      <c r="E194" s="282">
        <f t="shared" si="21"/>
        <v>1.1555362186648171E-3</v>
      </c>
      <c r="F194" s="144">
        <v>1.6175999999999999E-2</v>
      </c>
      <c r="G194" s="144">
        <v>7.5799999999999999E-3</v>
      </c>
      <c r="H194" s="196">
        <v>2.3755999999999999E-2</v>
      </c>
      <c r="I194" s="282">
        <f t="shared" si="27"/>
        <v>2.0831616534798522E-4</v>
      </c>
      <c r="J194" s="282">
        <f t="shared" si="27"/>
        <v>9.7616007253816019E-5</v>
      </c>
      <c r="K194" s="282" t="s">
        <v>314</v>
      </c>
      <c r="L194" s="283" t="s">
        <v>314</v>
      </c>
      <c r="N194" s="4"/>
    </row>
    <row r="195" spans="1:14" x14ac:dyDescent="0.25">
      <c r="A195" s="11" t="s">
        <v>16</v>
      </c>
      <c r="B195" s="198">
        <v>1.344891E-2</v>
      </c>
      <c r="C195" s="282">
        <f t="shared" si="20"/>
        <v>1.5382003018696018E-4</v>
      </c>
      <c r="D195" s="196">
        <v>1.5829619999999999E-2</v>
      </c>
      <c r="E195" s="282">
        <f t="shared" si="21"/>
        <v>2.1472651369832543E-4</v>
      </c>
      <c r="F195" s="144">
        <v>2.01076E-2</v>
      </c>
      <c r="G195" s="144">
        <v>0</v>
      </c>
      <c r="H195" s="196">
        <v>2.01076E-2</v>
      </c>
      <c r="I195" s="282">
        <f t="shared" si="27"/>
        <v>2.5894770810776138E-4</v>
      </c>
      <c r="J195" s="282">
        <f t="shared" si="27"/>
        <v>0</v>
      </c>
      <c r="K195" s="282" t="s">
        <v>314</v>
      </c>
      <c r="L195" s="283">
        <f>((H195/B195)-1)*100</f>
        <v>49.511001263299413</v>
      </c>
      <c r="N195" s="4"/>
    </row>
    <row r="196" spans="1:14" x14ac:dyDescent="0.25">
      <c r="A196" s="11" t="s">
        <v>44</v>
      </c>
      <c r="B196" s="198">
        <v>0.211508</v>
      </c>
      <c r="C196" s="282">
        <f t="shared" ref="C196:C259" si="30">(B196/$B$268)*100</f>
        <v>2.4190932160884095E-3</v>
      </c>
      <c r="D196" s="196">
        <v>8.9993199999999999E-3</v>
      </c>
      <c r="E196" s="282">
        <f t="shared" ref="E196:E259" si="31">(D196/$D$268)*100</f>
        <v>1.2207447868335528E-4</v>
      </c>
      <c r="F196" s="144">
        <v>1.5734160000000001E-2</v>
      </c>
      <c r="G196" s="144">
        <v>1.1490000000000001E-3</v>
      </c>
      <c r="H196" s="196">
        <v>1.6883160000000001E-2</v>
      </c>
      <c r="I196" s="282">
        <f t="shared" si="27"/>
        <v>2.0262610510457811E-4</v>
      </c>
      <c r="J196" s="282">
        <f t="shared" si="27"/>
        <v>1.4796938302722245E-5</v>
      </c>
      <c r="K196" s="282">
        <f>((H196/D196)-1)*100</f>
        <v>87.604841254672579</v>
      </c>
      <c r="L196" s="283">
        <f>((H196/B196)-1)*100</f>
        <v>-92.017720369915097</v>
      </c>
      <c r="N196" s="4"/>
    </row>
    <row r="197" spans="1:14" x14ac:dyDescent="0.25">
      <c r="A197" s="11" t="s">
        <v>213</v>
      </c>
      <c r="B197" s="198">
        <v>0.55698493999999998</v>
      </c>
      <c r="C197" s="282">
        <f t="shared" si="30"/>
        <v>6.3704374766789433E-3</v>
      </c>
      <c r="D197" s="196">
        <v>9.7925999999999999E-2</v>
      </c>
      <c r="E197" s="282">
        <f t="shared" si="31"/>
        <v>1.3283520754397275E-3</v>
      </c>
      <c r="F197" s="144">
        <v>0</v>
      </c>
      <c r="G197" s="144">
        <v>1.5842129999999999E-2</v>
      </c>
      <c r="H197" s="196">
        <v>1.5842129999999999E-2</v>
      </c>
      <c r="I197" s="282">
        <f t="shared" si="27"/>
        <v>0</v>
      </c>
      <c r="J197" s="282">
        <f t="shared" si="27"/>
        <v>2.0401655369339003E-4</v>
      </c>
      <c r="K197" s="282">
        <f>((H197/D197)-1)*100</f>
        <v>-83.822345444519328</v>
      </c>
      <c r="L197" s="283">
        <f>((H197/B197)-1)*100</f>
        <v>-97.155734587725121</v>
      </c>
      <c r="N197" s="4"/>
    </row>
    <row r="198" spans="1:14" x14ac:dyDescent="0.25">
      <c r="A198" s="11" t="s">
        <v>234</v>
      </c>
      <c r="B198" s="198">
        <v>1.053603E-2</v>
      </c>
      <c r="C198" s="282">
        <f t="shared" si="30"/>
        <v>1.2050437192684895E-4</v>
      </c>
      <c r="D198" s="196">
        <v>1.496922E-2</v>
      </c>
      <c r="E198" s="282">
        <f t="shared" si="31"/>
        <v>2.0305531171204661E-4</v>
      </c>
      <c r="F198" s="144">
        <v>3.088E-3</v>
      </c>
      <c r="G198" s="144">
        <v>1.1296E-2</v>
      </c>
      <c r="H198" s="196">
        <v>1.4383999999999999E-2</v>
      </c>
      <c r="I198" s="282">
        <f t="shared" si="27"/>
        <v>3.9767576569892335E-5</v>
      </c>
      <c r="J198" s="282">
        <f t="shared" si="27"/>
        <v>1.4547103139038337E-4</v>
      </c>
      <c r="K198" s="282" t="s">
        <v>314</v>
      </c>
      <c r="L198" s="283">
        <f>((H198/B198)-1)*100</f>
        <v>36.522010662460147</v>
      </c>
      <c r="N198" s="4"/>
    </row>
    <row r="199" spans="1:14" x14ac:dyDescent="0.25">
      <c r="A199" s="11" t="s">
        <v>225</v>
      </c>
      <c r="B199" s="198">
        <v>0.19369610000000001</v>
      </c>
      <c r="C199" s="282">
        <f t="shared" si="30"/>
        <v>2.2153720970023933E-3</v>
      </c>
      <c r="D199" s="196">
        <v>0.54239977000000006</v>
      </c>
      <c r="E199" s="282">
        <f t="shared" si="31"/>
        <v>7.3575747012798532E-3</v>
      </c>
      <c r="F199" s="144">
        <v>0</v>
      </c>
      <c r="G199" s="144">
        <v>1.33058E-2</v>
      </c>
      <c r="H199" s="196">
        <v>1.33058E-2</v>
      </c>
      <c r="I199" s="282">
        <f t="shared" si="27"/>
        <v>0</v>
      </c>
      <c r="J199" s="282">
        <f t="shared" si="27"/>
        <v>1.7135343922398749E-4</v>
      </c>
      <c r="K199" s="282" t="s">
        <v>314</v>
      </c>
      <c r="L199" s="283">
        <f>((H199/B199)-1)*100</f>
        <v>-93.130579294059103</v>
      </c>
      <c r="N199" s="4"/>
    </row>
    <row r="200" spans="1:14" x14ac:dyDescent="0.25">
      <c r="A200" s="11" t="s">
        <v>155</v>
      </c>
      <c r="B200" s="198">
        <v>5.29760717</v>
      </c>
      <c r="C200" s="282">
        <f t="shared" si="30"/>
        <v>6.059064227569793E-2</v>
      </c>
      <c r="D200" s="196">
        <v>9.8189999999999993E-5</v>
      </c>
      <c r="E200" s="282">
        <f t="shared" si="31"/>
        <v>1.3319331973880975E-6</v>
      </c>
      <c r="F200" s="144">
        <v>1.0392E-2</v>
      </c>
      <c r="G200" s="144">
        <v>2.7499999999999998E-3</v>
      </c>
      <c r="H200" s="196">
        <v>1.3141999999999999E-2</v>
      </c>
      <c r="I200" s="282">
        <f t="shared" si="27"/>
        <v>1.3382922788676203E-4</v>
      </c>
      <c r="J200" s="282">
        <f t="shared" si="27"/>
        <v>3.5414778357255151E-5</v>
      </c>
      <c r="K200" s="282" t="s">
        <v>314</v>
      </c>
      <c r="L200" s="283" t="s">
        <v>314</v>
      </c>
      <c r="N200" s="4"/>
    </row>
    <row r="201" spans="1:14" x14ac:dyDescent="0.25">
      <c r="A201" s="11" t="s">
        <v>31</v>
      </c>
      <c r="B201" s="198">
        <v>9.9155279999999998E-2</v>
      </c>
      <c r="C201" s="282">
        <f t="shared" si="30"/>
        <v>1.1340746694562226E-3</v>
      </c>
      <c r="D201" s="196">
        <v>1.3075E-2</v>
      </c>
      <c r="E201" s="282">
        <f t="shared" si="31"/>
        <v>1.7736049043537403E-4</v>
      </c>
      <c r="F201" s="144">
        <v>4.3000000000000002E-5</v>
      </c>
      <c r="G201" s="144">
        <v>9.2999999999999992E-3</v>
      </c>
      <c r="H201" s="196">
        <v>9.3430000000000006E-3</v>
      </c>
      <c r="I201" s="282">
        <f t="shared" si="27"/>
        <v>5.537583524952625E-7</v>
      </c>
      <c r="J201" s="282">
        <f t="shared" si="27"/>
        <v>1.1976634135362652E-4</v>
      </c>
      <c r="K201" s="282" t="s">
        <v>314</v>
      </c>
      <c r="L201" s="283" t="s">
        <v>314</v>
      </c>
      <c r="N201" s="4"/>
    </row>
    <row r="202" spans="1:14" x14ac:dyDescent="0.25">
      <c r="A202" s="11" t="s">
        <v>192</v>
      </c>
      <c r="B202" s="198">
        <v>4.4148180000000002E-2</v>
      </c>
      <c r="C202" s="282">
        <f t="shared" si="30"/>
        <v>5.0493864412055336E-4</v>
      </c>
      <c r="D202" s="196">
        <v>0.32729590000000003</v>
      </c>
      <c r="E202" s="282">
        <f t="shared" si="31"/>
        <v>4.4397217087179452E-3</v>
      </c>
      <c r="F202" s="144">
        <v>0</v>
      </c>
      <c r="G202" s="144">
        <v>9.3310000000000008E-3</v>
      </c>
      <c r="H202" s="196">
        <v>9.3310000000000008E-3</v>
      </c>
      <c r="I202" s="282">
        <f t="shared" si="27"/>
        <v>0</v>
      </c>
      <c r="J202" s="282">
        <f t="shared" si="27"/>
        <v>1.2016556249147196E-4</v>
      </c>
      <c r="K202" s="282">
        <f>((H202/D202)-1)*100</f>
        <v>-97.149062973291151</v>
      </c>
      <c r="L202" s="283">
        <f>((H202/B202)-1)*100</f>
        <v>-78.864360886451038</v>
      </c>
      <c r="N202" s="4"/>
    </row>
    <row r="203" spans="1:14" x14ac:dyDescent="0.25">
      <c r="A203" s="11" t="s">
        <v>73</v>
      </c>
      <c r="B203" s="198">
        <v>5.287E-2</v>
      </c>
      <c r="C203" s="282">
        <f t="shared" si="30"/>
        <v>6.0469324249954714E-4</v>
      </c>
      <c r="D203" s="196">
        <v>7.0000000000000001E-3</v>
      </c>
      <c r="E203" s="282">
        <f t="shared" si="31"/>
        <v>9.495399105526716E-5</v>
      </c>
      <c r="F203" s="144">
        <v>6.4708999999999999E-3</v>
      </c>
      <c r="G203" s="144">
        <v>0</v>
      </c>
      <c r="H203" s="196">
        <v>6.4708999999999999E-3</v>
      </c>
      <c r="I203" s="282">
        <f t="shared" si="27"/>
        <v>8.3332905189804508E-5</v>
      </c>
      <c r="J203" s="282">
        <f t="shared" si="27"/>
        <v>0</v>
      </c>
      <c r="K203" s="282">
        <f>((H203/D203)-1)*100</f>
        <v>-7.5585714285714367</v>
      </c>
      <c r="L203" s="283" t="s">
        <v>314</v>
      </c>
      <c r="N203" s="4"/>
    </row>
    <row r="204" spans="1:14" x14ac:dyDescent="0.25">
      <c r="A204" s="11" t="s">
        <v>12</v>
      </c>
      <c r="B204" s="198">
        <v>16.102519789999999</v>
      </c>
      <c r="C204" s="282">
        <f t="shared" si="30"/>
        <v>0.18417032162338237</v>
      </c>
      <c r="D204" s="196">
        <v>9.2271369999999991E-2</v>
      </c>
      <c r="E204" s="282">
        <f t="shared" si="31"/>
        <v>1.2516478345196067E-3</v>
      </c>
      <c r="F204" s="144">
        <v>6.1309300000000006E-3</v>
      </c>
      <c r="G204" s="144">
        <v>0</v>
      </c>
      <c r="H204" s="196">
        <v>6.1309300000000006E-3</v>
      </c>
      <c r="I204" s="282">
        <f t="shared" si="27"/>
        <v>7.8954737117762312E-5</v>
      </c>
      <c r="J204" s="282">
        <f t="shared" si="27"/>
        <v>0</v>
      </c>
      <c r="K204" s="282">
        <f>((H204/D204)-1)*100</f>
        <v>-93.355544628848577</v>
      </c>
      <c r="L204" s="283">
        <f>((H204/B204)-1)*100</f>
        <v>-99.961925648408098</v>
      </c>
      <c r="N204" s="4"/>
    </row>
    <row r="205" spans="1:14" x14ac:dyDescent="0.25">
      <c r="A205" s="11" t="s">
        <v>141</v>
      </c>
      <c r="B205" s="198">
        <v>1.7775200000000001E-2</v>
      </c>
      <c r="C205" s="282">
        <f t="shared" si="30"/>
        <v>2.0330136796061949E-4</v>
      </c>
      <c r="D205" s="196">
        <v>9.3000000000000005E-4</v>
      </c>
      <c r="E205" s="282">
        <f t="shared" si="31"/>
        <v>1.2615315954485494E-5</v>
      </c>
      <c r="F205" s="144">
        <v>4.4050000000000001E-3</v>
      </c>
      <c r="G205" s="144">
        <v>1.4601E-3</v>
      </c>
      <c r="H205" s="196">
        <v>5.8651000000000007E-3</v>
      </c>
      <c r="I205" s="282">
        <f t="shared" si="27"/>
        <v>5.6728035877712344E-5</v>
      </c>
      <c r="J205" s="282">
        <f t="shared" si="27"/>
        <v>1.8803315592519365E-5</v>
      </c>
      <c r="K205" s="282" t="s">
        <v>314</v>
      </c>
      <c r="L205" s="283" t="s">
        <v>314</v>
      </c>
      <c r="N205" s="4"/>
    </row>
    <row r="206" spans="1:14" x14ac:dyDescent="0.25">
      <c r="A206" s="11" t="s">
        <v>176</v>
      </c>
      <c r="B206" s="198">
        <v>1.8626300000000001E-3</v>
      </c>
      <c r="C206" s="282">
        <f t="shared" si="30"/>
        <v>2.1303570536730313E-5</v>
      </c>
      <c r="D206" s="196">
        <v>6.4270000000000004E-3</v>
      </c>
      <c r="E206" s="282">
        <f t="shared" si="31"/>
        <v>8.7181328644600294E-5</v>
      </c>
      <c r="F206" s="144">
        <v>0</v>
      </c>
      <c r="G206" s="144">
        <v>5.1980000000000004E-3</v>
      </c>
      <c r="H206" s="196">
        <v>5.1980000000000004E-3</v>
      </c>
      <c r="I206" s="282">
        <f t="shared" si="27"/>
        <v>0</v>
      </c>
      <c r="J206" s="282">
        <f t="shared" si="27"/>
        <v>6.6940370145822663E-5</v>
      </c>
      <c r="K206" s="282">
        <f>((H206/D206)-1)*100</f>
        <v>-19.122452154971214</v>
      </c>
      <c r="L206" s="283" t="s">
        <v>314</v>
      </c>
      <c r="N206" s="4"/>
    </row>
    <row r="207" spans="1:14" x14ac:dyDescent="0.25">
      <c r="A207" s="11" t="s">
        <v>119</v>
      </c>
      <c r="B207" s="198">
        <v>2.7248207999999998</v>
      </c>
      <c r="C207" s="282">
        <f t="shared" si="30"/>
        <v>3.116475741975052E-2</v>
      </c>
      <c r="D207" s="196">
        <v>0.56487421999999998</v>
      </c>
      <c r="E207" s="282">
        <f t="shared" si="31"/>
        <v>7.6624373761758589E-3</v>
      </c>
      <c r="F207" s="144">
        <v>3.5399999999999999E-4</v>
      </c>
      <c r="G207" s="144">
        <v>4.3334999999999997E-3</v>
      </c>
      <c r="H207" s="196">
        <v>4.6874999999999998E-3</v>
      </c>
      <c r="I207" s="282">
        <f t="shared" si="27"/>
        <v>4.5588478321702995E-6</v>
      </c>
      <c r="J207" s="282">
        <f t="shared" si="27"/>
        <v>5.5807251640423711E-5</v>
      </c>
      <c r="K207" s="282">
        <f>((H207/D207)-1)*100</f>
        <v>-99.170169245819011</v>
      </c>
      <c r="L207" s="283">
        <f>((H207/B207)-1)*100</f>
        <v>-99.827970338453085</v>
      </c>
      <c r="N207" s="4"/>
    </row>
    <row r="208" spans="1:14" x14ac:dyDescent="0.25">
      <c r="A208" s="11" t="s">
        <v>165</v>
      </c>
      <c r="B208" s="198">
        <v>1.2463999999999999E-2</v>
      </c>
      <c r="C208" s="282">
        <f t="shared" si="30"/>
        <v>1.4255525958983083E-4</v>
      </c>
      <c r="D208" s="196">
        <v>0.17269945</v>
      </c>
      <c r="E208" s="282">
        <f t="shared" si="31"/>
        <v>2.3426431472213655E-3</v>
      </c>
      <c r="F208" s="144">
        <v>3.0599999999999998E-3</v>
      </c>
      <c r="G208" s="144">
        <v>1.0920000000000001E-3</v>
      </c>
      <c r="H208" s="196">
        <v>4.1520000000000003E-3</v>
      </c>
      <c r="I208" s="282">
        <f t="shared" si="27"/>
        <v>3.9406989735709366E-5</v>
      </c>
      <c r="J208" s="282">
        <f t="shared" si="27"/>
        <v>1.4062886533135502E-5</v>
      </c>
      <c r="K208" s="282" t="s">
        <v>314</v>
      </c>
      <c r="L208" s="283" t="s">
        <v>314</v>
      </c>
      <c r="N208" s="4"/>
    </row>
    <row r="209" spans="1:14" x14ac:dyDescent="0.25">
      <c r="A209" s="11" t="s">
        <v>124</v>
      </c>
      <c r="B209" s="198">
        <v>2.4436099999999999E-2</v>
      </c>
      <c r="C209" s="282">
        <f t="shared" si="30"/>
        <v>2.7948448161609952E-4</v>
      </c>
      <c r="D209" s="196">
        <v>4.0800000000000003E-3</v>
      </c>
      <c r="E209" s="282">
        <f t="shared" si="31"/>
        <v>5.5344611929355722E-5</v>
      </c>
      <c r="F209" s="144">
        <v>4.0800000000000003E-3</v>
      </c>
      <c r="G209" s="144">
        <v>0</v>
      </c>
      <c r="H209" s="196">
        <v>4.0800000000000003E-3</v>
      </c>
      <c r="I209" s="282">
        <f t="shared" si="27"/>
        <v>5.254265298094583E-5</v>
      </c>
      <c r="J209" s="282">
        <f t="shared" si="27"/>
        <v>0</v>
      </c>
      <c r="K209" s="282">
        <f>((H209/D209)-1)*100</f>
        <v>0</v>
      </c>
      <c r="L209" s="283" t="s">
        <v>314</v>
      </c>
      <c r="N209" s="4"/>
    </row>
    <row r="210" spans="1:14" x14ac:dyDescent="0.25">
      <c r="A210" s="11" t="s">
        <v>63</v>
      </c>
      <c r="B210" s="198">
        <v>3.0994799999999999E-3</v>
      </c>
      <c r="C210" s="282">
        <f t="shared" si="30"/>
        <v>3.5449869704227281E-5</v>
      </c>
      <c r="D210" s="196">
        <v>2.60005E-3</v>
      </c>
      <c r="E210" s="282">
        <f t="shared" si="31"/>
        <v>3.5269303491892483E-5</v>
      </c>
      <c r="F210" s="144">
        <v>3.5370100000000002E-3</v>
      </c>
      <c r="G210" s="144">
        <v>5.0000000000000001E-4</v>
      </c>
      <c r="H210" s="196">
        <v>4.0370100000000006E-3</v>
      </c>
      <c r="I210" s="282">
        <f t="shared" si="27"/>
        <v>4.5549972799052745E-5</v>
      </c>
      <c r="J210" s="282">
        <f t="shared" si="27"/>
        <v>6.4390506104100276E-6</v>
      </c>
      <c r="K210" s="282" t="s">
        <v>314</v>
      </c>
      <c r="L210" s="283" t="s">
        <v>314</v>
      </c>
      <c r="N210" s="4"/>
    </row>
    <row r="211" spans="1:14" x14ac:dyDescent="0.25">
      <c r="A211" s="11" t="s">
        <v>118</v>
      </c>
      <c r="B211" s="198">
        <v>0</v>
      </c>
      <c r="C211" s="282">
        <f t="shared" si="30"/>
        <v>0</v>
      </c>
      <c r="D211" s="196">
        <v>4.0760100000000006E-3</v>
      </c>
      <c r="E211" s="282">
        <f t="shared" si="31"/>
        <v>5.5290488154454217E-5</v>
      </c>
      <c r="F211" s="144">
        <v>1.2318800000000001E-3</v>
      </c>
      <c r="G211" s="144">
        <v>0</v>
      </c>
      <c r="H211" s="196">
        <v>1.2318800000000001E-3</v>
      </c>
      <c r="I211" s="282">
        <f t="shared" si="27"/>
        <v>1.5864275331903811E-5</v>
      </c>
      <c r="J211" s="282">
        <f t="shared" si="27"/>
        <v>0</v>
      </c>
      <c r="K211" s="282" t="s">
        <v>314</v>
      </c>
      <c r="L211" s="283" t="s">
        <v>314</v>
      </c>
      <c r="N211" s="4"/>
    </row>
    <row r="212" spans="1:14" x14ac:dyDescent="0.25">
      <c r="A212" s="11" t="s">
        <v>111</v>
      </c>
      <c r="B212" s="198">
        <v>0</v>
      </c>
      <c r="C212" s="282">
        <f t="shared" si="30"/>
        <v>0</v>
      </c>
      <c r="D212" s="196">
        <v>0</v>
      </c>
      <c r="E212" s="282">
        <f t="shared" si="31"/>
        <v>0</v>
      </c>
      <c r="F212" s="144">
        <v>6.4499999999999996E-4</v>
      </c>
      <c r="G212" s="144">
        <v>0</v>
      </c>
      <c r="H212" s="196">
        <v>6.4499999999999996E-4</v>
      </c>
      <c r="I212" s="282">
        <f t="shared" ref="I212:J243" si="32">(F212/$H$268)*100</f>
        <v>8.3063752874289354E-6</v>
      </c>
      <c r="J212" s="282">
        <f t="shared" si="32"/>
        <v>0</v>
      </c>
      <c r="K212" s="282" t="s">
        <v>314</v>
      </c>
      <c r="L212" s="283" t="s">
        <v>314</v>
      </c>
      <c r="N212" s="4"/>
    </row>
    <row r="213" spans="1:14" x14ac:dyDescent="0.25">
      <c r="A213" s="11" t="s">
        <v>94</v>
      </c>
      <c r="B213" s="198">
        <v>3.0000000000000001E-5</v>
      </c>
      <c r="C213" s="282">
        <f t="shared" si="30"/>
        <v>3.4312081095113324E-7</v>
      </c>
      <c r="D213" s="196">
        <v>2.6785650200000002</v>
      </c>
      <c r="E213" s="282">
        <f t="shared" si="31"/>
        <v>3.6334348421433078E-2</v>
      </c>
      <c r="F213" s="144">
        <v>2.5099999999999998E-4</v>
      </c>
      <c r="G213" s="144">
        <v>3.1199999999999999E-4</v>
      </c>
      <c r="H213" s="196">
        <v>5.6300000000000002E-4</v>
      </c>
      <c r="I213" s="282">
        <f t="shared" si="32"/>
        <v>3.2324034064258336E-6</v>
      </c>
      <c r="J213" s="282">
        <f t="shared" si="32"/>
        <v>4.0179675808958577E-6</v>
      </c>
      <c r="K213" s="282">
        <f>((H213/D213)-1)*100</f>
        <v>-99.978981283045357</v>
      </c>
      <c r="L213" s="283" t="s">
        <v>314</v>
      </c>
      <c r="N213" s="4"/>
    </row>
    <row r="214" spans="1:14" x14ac:dyDescent="0.25">
      <c r="A214" s="11" t="s">
        <v>45</v>
      </c>
      <c r="B214" s="198">
        <v>2.2013270000000001E-2</v>
      </c>
      <c r="C214" s="282">
        <f t="shared" si="30"/>
        <v>2.5177370180287509E-4</v>
      </c>
      <c r="D214" s="196">
        <v>2.3355999999999997E-3</v>
      </c>
      <c r="E214" s="282">
        <f t="shared" si="31"/>
        <v>3.168207735838314E-5</v>
      </c>
      <c r="F214" s="144">
        <v>0</v>
      </c>
      <c r="G214" s="144">
        <v>5.4145000000000007E-4</v>
      </c>
      <c r="H214" s="196">
        <v>5.4145000000000007E-4</v>
      </c>
      <c r="I214" s="282">
        <f t="shared" si="32"/>
        <v>0</v>
      </c>
      <c r="J214" s="282">
        <f t="shared" si="32"/>
        <v>6.9728479060130201E-6</v>
      </c>
      <c r="K214" s="282">
        <f>((H214/D214)-1)*100</f>
        <v>-76.817520123308782</v>
      </c>
      <c r="L214" s="283" t="s">
        <v>314</v>
      </c>
      <c r="N214" s="4"/>
    </row>
    <row r="215" spans="1:14" x14ac:dyDescent="0.25">
      <c r="A215" s="11" t="s">
        <v>191</v>
      </c>
      <c r="B215" s="198">
        <v>1.7141259999999998E-2</v>
      </c>
      <c r="C215" s="282">
        <f t="shared" si="30"/>
        <v>1.9605076773080739E-4</v>
      </c>
      <c r="D215" s="196">
        <v>4.8124200000000004E-3</v>
      </c>
      <c r="E215" s="282">
        <f t="shared" si="31"/>
        <v>6.5279783662026977E-5</v>
      </c>
      <c r="F215" s="144">
        <v>0</v>
      </c>
      <c r="G215" s="144">
        <v>4.4200000000000001E-4</v>
      </c>
      <c r="H215" s="196">
        <v>4.4200000000000001E-4</v>
      </c>
      <c r="I215" s="282">
        <f t="shared" si="32"/>
        <v>0</v>
      </c>
      <c r="J215" s="282">
        <f t="shared" si="32"/>
        <v>5.6921207396024649E-6</v>
      </c>
      <c r="K215" s="282">
        <f>((H215/D215)-1)*100</f>
        <v>-90.815431737047064</v>
      </c>
      <c r="L215" s="283" t="s">
        <v>314</v>
      </c>
      <c r="N215" s="4"/>
    </row>
    <row r="216" spans="1:14" x14ac:dyDescent="0.25">
      <c r="A216" s="11" t="s">
        <v>156</v>
      </c>
      <c r="B216" s="198">
        <v>0.83135893000000005</v>
      </c>
      <c r="C216" s="282">
        <f t="shared" si="30"/>
        <v>9.5085516751022142E-3</v>
      </c>
      <c r="D216" s="196">
        <v>3.4099999999999999E-4</v>
      </c>
      <c r="E216" s="282">
        <f t="shared" si="31"/>
        <v>4.6256158499780152E-6</v>
      </c>
      <c r="F216" s="144">
        <v>0</v>
      </c>
      <c r="G216" s="144">
        <v>3.6000000000000002E-4</v>
      </c>
      <c r="H216" s="196">
        <v>3.6000000000000002E-4</v>
      </c>
      <c r="I216" s="282">
        <f t="shared" si="32"/>
        <v>0</v>
      </c>
      <c r="J216" s="282">
        <f t="shared" si="32"/>
        <v>4.6361164394952208E-6</v>
      </c>
      <c r="K216" s="282" t="s">
        <v>314</v>
      </c>
      <c r="L216" s="283" t="s">
        <v>314</v>
      </c>
      <c r="N216" s="4"/>
    </row>
    <row r="217" spans="1:14" x14ac:dyDescent="0.25">
      <c r="A217" s="11" t="s">
        <v>100</v>
      </c>
      <c r="B217" s="198">
        <v>0</v>
      </c>
      <c r="C217" s="282">
        <f t="shared" si="30"/>
        <v>0</v>
      </c>
      <c r="D217" s="196">
        <v>0</v>
      </c>
      <c r="E217" s="282">
        <f t="shared" si="31"/>
        <v>0</v>
      </c>
      <c r="F217" s="144">
        <v>2.05E-4</v>
      </c>
      <c r="G217" s="144">
        <v>0</v>
      </c>
      <c r="H217" s="196">
        <v>2.05E-4</v>
      </c>
      <c r="I217" s="282">
        <f t="shared" si="32"/>
        <v>2.6400107502681117E-6</v>
      </c>
      <c r="J217" s="282">
        <f t="shared" si="32"/>
        <v>0</v>
      </c>
      <c r="K217" s="282" t="s">
        <v>314</v>
      </c>
      <c r="L217" s="283" t="s">
        <v>314</v>
      </c>
      <c r="N217" s="4"/>
    </row>
    <row r="218" spans="1:14" x14ac:dyDescent="0.25">
      <c r="A218" s="11" t="s">
        <v>153</v>
      </c>
      <c r="B218" s="198">
        <v>3.6441919999999996E-2</v>
      </c>
      <c r="C218" s="282">
        <f t="shared" si="30"/>
        <v>4.1679937143387729E-4</v>
      </c>
      <c r="D218" s="196">
        <v>0</v>
      </c>
      <c r="E218" s="282">
        <f t="shared" si="31"/>
        <v>0</v>
      </c>
      <c r="F218" s="144">
        <v>0</v>
      </c>
      <c r="G218" s="144">
        <v>2.0000000000000001E-4</v>
      </c>
      <c r="H218" s="196">
        <v>2.0000000000000001E-4</v>
      </c>
      <c r="I218" s="282">
        <f t="shared" si="32"/>
        <v>0</v>
      </c>
      <c r="J218" s="282">
        <f t="shared" si="32"/>
        <v>2.5756202441640115E-6</v>
      </c>
      <c r="K218" s="282" t="s">
        <v>314</v>
      </c>
      <c r="L218" s="283" t="s">
        <v>314</v>
      </c>
      <c r="N218" s="4"/>
    </row>
    <row r="219" spans="1:14" x14ac:dyDescent="0.25">
      <c r="A219" s="11" t="s">
        <v>53</v>
      </c>
      <c r="B219" s="198">
        <v>0.26534999999999997</v>
      </c>
      <c r="C219" s="282">
        <f t="shared" si="30"/>
        <v>3.0349035728627731E-3</v>
      </c>
      <c r="D219" s="196">
        <v>0.17680000000000001</v>
      </c>
      <c r="E219" s="282">
        <f t="shared" si="31"/>
        <v>2.3982665169387479E-3</v>
      </c>
      <c r="F219" s="144">
        <v>0</v>
      </c>
      <c r="G219" s="144">
        <v>1.2E-4</v>
      </c>
      <c r="H219" s="196">
        <v>1.2E-4</v>
      </c>
      <c r="I219" s="282">
        <f t="shared" si="32"/>
        <v>0</v>
      </c>
      <c r="J219" s="282">
        <f t="shared" si="32"/>
        <v>1.5453721464984067E-6</v>
      </c>
      <c r="K219" s="282" t="s">
        <v>314</v>
      </c>
      <c r="L219" s="283">
        <f>((H219/B219)-1)*100</f>
        <v>-99.95477671000566</v>
      </c>
      <c r="N219" s="4"/>
    </row>
    <row r="220" spans="1:14" x14ac:dyDescent="0.25">
      <c r="A220" s="11" t="s">
        <v>58</v>
      </c>
      <c r="B220" s="198">
        <v>1.1794000000000001E-2</v>
      </c>
      <c r="C220" s="282">
        <f t="shared" si="30"/>
        <v>1.3489222814525552E-4</v>
      </c>
      <c r="D220" s="196">
        <v>0.102314</v>
      </c>
      <c r="E220" s="282">
        <f t="shared" si="31"/>
        <v>1.3878746629755149E-3</v>
      </c>
      <c r="F220" s="144">
        <v>5.0000000000000002E-5</v>
      </c>
      <c r="G220" s="144">
        <v>0</v>
      </c>
      <c r="H220" s="196">
        <v>5.0000000000000002E-5</v>
      </c>
      <c r="I220" s="282">
        <f t="shared" si="32"/>
        <v>6.4390506104100288E-7</v>
      </c>
      <c r="J220" s="282">
        <f t="shared" si="32"/>
        <v>0</v>
      </c>
      <c r="K220" s="282" t="s">
        <v>314</v>
      </c>
      <c r="L220" s="283" t="s">
        <v>314</v>
      </c>
      <c r="N220" s="4"/>
    </row>
    <row r="221" spans="1:14" x14ac:dyDescent="0.25">
      <c r="A221" s="11" t="s">
        <v>137</v>
      </c>
      <c r="B221" s="198">
        <v>2.51024E-2</v>
      </c>
      <c r="C221" s="282">
        <f t="shared" si="30"/>
        <v>2.8710519482732426E-4</v>
      </c>
      <c r="D221" s="196">
        <v>1.64E-3</v>
      </c>
      <c r="E221" s="282">
        <f t="shared" si="31"/>
        <v>2.2246363618662592E-5</v>
      </c>
      <c r="F221" s="144">
        <v>0</v>
      </c>
      <c r="G221" s="144">
        <v>5.0000000000000004E-6</v>
      </c>
      <c r="H221" s="196">
        <v>5.0000000000000004E-6</v>
      </c>
      <c r="I221" s="282">
        <f t="shared" si="32"/>
        <v>0</v>
      </c>
      <c r="J221" s="282">
        <f t="shared" si="32"/>
        <v>6.4390506104100288E-8</v>
      </c>
      <c r="K221" s="282">
        <f>((H221/D221)-1)*100</f>
        <v>-99.695121951219505</v>
      </c>
      <c r="L221" s="283" t="s">
        <v>314</v>
      </c>
      <c r="N221" s="4"/>
    </row>
    <row r="222" spans="1:14" x14ac:dyDescent="0.25">
      <c r="A222" s="11" t="s">
        <v>13</v>
      </c>
      <c r="B222" s="198">
        <v>0</v>
      </c>
      <c r="C222" s="282">
        <f t="shared" si="30"/>
        <v>0</v>
      </c>
      <c r="D222" s="196">
        <v>2.2000000000000001E-3</v>
      </c>
      <c r="E222" s="282">
        <f t="shared" si="31"/>
        <v>2.9842682903083966E-5</v>
      </c>
      <c r="F222" s="144">
        <v>0</v>
      </c>
      <c r="G222" s="144">
        <v>0</v>
      </c>
      <c r="H222" s="196">
        <v>0</v>
      </c>
      <c r="I222" s="282">
        <f t="shared" si="32"/>
        <v>0</v>
      </c>
      <c r="J222" s="282">
        <f t="shared" si="32"/>
        <v>0</v>
      </c>
      <c r="K222" s="282" t="s">
        <v>314</v>
      </c>
      <c r="L222" s="283" t="s">
        <v>314</v>
      </c>
      <c r="N222" s="4"/>
    </row>
    <row r="223" spans="1:14" x14ac:dyDescent="0.25">
      <c r="A223" s="11" t="s">
        <v>15</v>
      </c>
      <c r="B223" s="198">
        <v>0</v>
      </c>
      <c r="C223" s="282">
        <f t="shared" si="30"/>
        <v>0</v>
      </c>
      <c r="D223" s="196">
        <v>0</v>
      </c>
      <c r="E223" s="282">
        <f t="shared" si="31"/>
        <v>0</v>
      </c>
      <c r="F223" s="144">
        <v>0</v>
      </c>
      <c r="G223" s="144">
        <v>0</v>
      </c>
      <c r="H223" s="196">
        <v>0</v>
      </c>
      <c r="I223" s="282">
        <f t="shared" si="32"/>
        <v>0</v>
      </c>
      <c r="J223" s="282">
        <f t="shared" si="32"/>
        <v>0</v>
      </c>
      <c r="K223" s="282" t="s">
        <v>314</v>
      </c>
      <c r="L223" s="283" t="s">
        <v>314</v>
      </c>
      <c r="N223" s="4"/>
    </row>
    <row r="224" spans="1:14" x14ac:dyDescent="0.25">
      <c r="A224" s="11" t="s">
        <v>17</v>
      </c>
      <c r="B224" s="198">
        <v>0</v>
      </c>
      <c r="C224" s="282">
        <f t="shared" si="30"/>
        <v>0</v>
      </c>
      <c r="D224" s="196">
        <v>0</v>
      </c>
      <c r="E224" s="282">
        <f t="shared" si="31"/>
        <v>0</v>
      </c>
      <c r="F224" s="144">
        <v>0</v>
      </c>
      <c r="G224" s="144">
        <v>0</v>
      </c>
      <c r="H224" s="196">
        <v>0</v>
      </c>
      <c r="I224" s="282">
        <f t="shared" si="32"/>
        <v>0</v>
      </c>
      <c r="J224" s="282">
        <f t="shared" si="32"/>
        <v>0</v>
      </c>
      <c r="K224" s="282" t="s">
        <v>314</v>
      </c>
      <c r="L224" s="283" t="s">
        <v>314</v>
      </c>
      <c r="N224" s="4"/>
    </row>
    <row r="225" spans="1:14" x14ac:dyDescent="0.25">
      <c r="A225" s="11" t="s">
        <v>18</v>
      </c>
      <c r="B225" s="198">
        <v>3.6466279999999997E-2</v>
      </c>
      <c r="C225" s="282">
        <f t="shared" si="30"/>
        <v>4.1707798553236965E-4</v>
      </c>
      <c r="D225" s="196">
        <v>2.1532310000000002E-2</v>
      </c>
      <c r="E225" s="282">
        <f t="shared" si="31"/>
        <v>2.9208268159131999E-4</v>
      </c>
      <c r="F225" s="144">
        <v>0</v>
      </c>
      <c r="G225" s="144">
        <v>0</v>
      </c>
      <c r="H225" s="196">
        <v>0</v>
      </c>
      <c r="I225" s="282">
        <f t="shared" si="32"/>
        <v>0</v>
      </c>
      <c r="J225" s="282">
        <f t="shared" si="32"/>
        <v>0</v>
      </c>
      <c r="K225" s="282" t="s">
        <v>314</v>
      </c>
      <c r="L225" s="283" t="s">
        <v>314</v>
      </c>
      <c r="N225" s="4"/>
    </row>
    <row r="226" spans="1:14" x14ac:dyDescent="0.25">
      <c r="A226" s="11" t="s">
        <v>29</v>
      </c>
      <c r="B226" s="198">
        <v>1.0722000000000001E-3</v>
      </c>
      <c r="C226" s="282">
        <f t="shared" si="30"/>
        <v>1.2263137783393504E-5</v>
      </c>
      <c r="D226" s="196">
        <v>1.0722000000000001E-3</v>
      </c>
      <c r="E226" s="282">
        <f t="shared" si="31"/>
        <v>1.4544238458493923E-5</v>
      </c>
      <c r="F226" s="144">
        <v>0</v>
      </c>
      <c r="G226" s="144">
        <v>0</v>
      </c>
      <c r="H226" s="196">
        <v>0</v>
      </c>
      <c r="I226" s="282">
        <f t="shared" si="32"/>
        <v>0</v>
      </c>
      <c r="J226" s="282">
        <f t="shared" si="32"/>
        <v>0</v>
      </c>
      <c r="K226" s="282" t="s">
        <v>314</v>
      </c>
      <c r="L226" s="283" t="s">
        <v>314</v>
      </c>
      <c r="N226" s="4"/>
    </row>
    <row r="227" spans="1:14" x14ac:dyDescent="0.25">
      <c r="A227" s="11" t="s">
        <v>38</v>
      </c>
      <c r="B227" s="198">
        <v>0</v>
      </c>
      <c r="C227" s="282">
        <f t="shared" si="30"/>
        <v>0</v>
      </c>
      <c r="D227" s="196">
        <v>7.0799999999999997E-4</v>
      </c>
      <c r="E227" s="282">
        <f t="shared" si="31"/>
        <v>9.6039179524470203E-6</v>
      </c>
      <c r="F227" s="144">
        <v>0</v>
      </c>
      <c r="G227" s="144">
        <v>0</v>
      </c>
      <c r="H227" s="196">
        <v>0</v>
      </c>
      <c r="I227" s="282">
        <f t="shared" si="32"/>
        <v>0</v>
      </c>
      <c r="J227" s="282">
        <f t="shared" si="32"/>
        <v>0</v>
      </c>
      <c r="K227" s="282" t="s">
        <v>314</v>
      </c>
      <c r="L227" s="283" t="s">
        <v>314</v>
      </c>
      <c r="N227" s="4"/>
    </row>
    <row r="228" spans="1:14" x14ac:dyDescent="0.25">
      <c r="A228" s="11" t="s">
        <v>41</v>
      </c>
      <c r="B228" s="198">
        <v>6.4999999999999994E-5</v>
      </c>
      <c r="C228" s="282">
        <f t="shared" si="30"/>
        <v>7.4342842372745532E-7</v>
      </c>
      <c r="D228" s="196">
        <v>0</v>
      </c>
      <c r="E228" s="282">
        <f t="shared" si="31"/>
        <v>0</v>
      </c>
      <c r="F228" s="144">
        <v>0</v>
      </c>
      <c r="G228" s="144">
        <v>0</v>
      </c>
      <c r="H228" s="196">
        <v>0</v>
      </c>
      <c r="I228" s="282">
        <f t="shared" si="32"/>
        <v>0</v>
      </c>
      <c r="J228" s="282">
        <f t="shared" si="32"/>
        <v>0</v>
      </c>
      <c r="K228" s="282" t="s">
        <v>314</v>
      </c>
      <c r="L228" s="283" t="s">
        <v>314</v>
      </c>
      <c r="N228" s="4"/>
    </row>
    <row r="229" spans="1:14" x14ac:dyDescent="0.25">
      <c r="A229" s="11" t="s">
        <v>43</v>
      </c>
      <c r="B229" s="198">
        <v>0</v>
      </c>
      <c r="C229" s="282">
        <f t="shared" si="30"/>
        <v>0</v>
      </c>
      <c r="D229" s="196">
        <v>3.2743099999999999E-3</v>
      </c>
      <c r="E229" s="282">
        <f t="shared" si="31"/>
        <v>4.4415543207453113E-5</v>
      </c>
      <c r="F229" s="144">
        <v>0</v>
      </c>
      <c r="G229" s="144">
        <v>0</v>
      </c>
      <c r="H229" s="196">
        <v>0</v>
      </c>
      <c r="I229" s="282">
        <f t="shared" si="32"/>
        <v>0</v>
      </c>
      <c r="J229" s="282">
        <f t="shared" si="32"/>
        <v>0</v>
      </c>
      <c r="K229" s="282" t="s">
        <v>314</v>
      </c>
      <c r="L229" s="283" t="s">
        <v>314</v>
      </c>
      <c r="N229" s="4"/>
    </row>
    <row r="230" spans="1:14" x14ac:dyDescent="0.25">
      <c r="A230" s="11" t="s">
        <v>46</v>
      </c>
      <c r="B230" s="198">
        <v>0</v>
      </c>
      <c r="C230" s="282">
        <f t="shared" si="30"/>
        <v>0</v>
      </c>
      <c r="D230" s="196">
        <v>0</v>
      </c>
      <c r="E230" s="282">
        <f t="shared" si="31"/>
        <v>0</v>
      </c>
      <c r="F230" s="144">
        <v>0</v>
      </c>
      <c r="G230" s="144">
        <v>0</v>
      </c>
      <c r="H230" s="196">
        <v>0</v>
      </c>
      <c r="I230" s="282">
        <f t="shared" si="32"/>
        <v>0</v>
      </c>
      <c r="J230" s="282">
        <f t="shared" si="32"/>
        <v>0</v>
      </c>
      <c r="K230" s="282" t="s">
        <v>314</v>
      </c>
      <c r="L230" s="283" t="s">
        <v>314</v>
      </c>
      <c r="N230" s="4"/>
    </row>
    <row r="231" spans="1:14" x14ac:dyDescent="0.25">
      <c r="A231" s="11" t="s">
        <v>52</v>
      </c>
      <c r="B231" s="198">
        <v>0</v>
      </c>
      <c r="C231" s="282">
        <f t="shared" si="30"/>
        <v>0</v>
      </c>
      <c r="D231" s="196">
        <v>0</v>
      </c>
      <c r="E231" s="282">
        <f t="shared" si="31"/>
        <v>0</v>
      </c>
      <c r="F231" s="144">
        <v>0</v>
      </c>
      <c r="G231" s="144">
        <v>0</v>
      </c>
      <c r="H231" s="196">
        <v>0</v>
      </c>
      <c r="I231" s="282">
        <f t="shared" si="32"/>
        <v>0</v>
      </c>
      <c r="J231" s="282">
        <f t="shared" si="32"/>
        <v>0</v>
      </c>
      <c r="K231" s="282" t="s">
        <v>314</v>
      </c>
      <c r="L231" s="283" t="s">
        <v>314</v>
      </c>
      <c r="N231" s="4"/>
    </row>
    <row r="232" spans="1:14" x14ac:dyDescent="0.25">
      <c r="A232" s="11" t="s">
        <v>54</v>
      </c>
      <c r="B232" s="198">
        <v>0</v>
      </c>
      <c r="C232" s="282">
        <f t="shared" si="30"/>
        <v>0</v>
      </c>
      <c r="D232" s="196">
        <v>0</v>
      </c>
      <c r="E232" s="282">
        <f t="shared" si="31"/>
        <v>0</v>
      </c>
      <c r="F232" s="144">
        <v>0</v>
      </c>
      <c r="G232" s="144">
        <v>0</v>
      </c>
      <c r="H232" s="196">
        <v>0</v>
      </c>
      <c r="I232" s="282">
        <f t="shared" si="32"/>
        <v>0</v>
      </c>
      <c r="J232" s="282">
        <f t="shared" si="32"/>
        <v>0</v>
      </c>
      <c r="K232" s="282" t="s">
        <v>314</v>
      </c>
      <c r="L232" s="283" t="s">
        <v>314</v>
      </c>
      <c r="N232" s="4"/>
    </row>
    <row r="233" spans="1:14" x14ac:dyDescent="0.25">
      <c r="A233" s="11" t="s">
        <v>55</v>
      </c>
      <c r="B233" s="198">
        <v>0</v>
      </c>
      <c r="C233" s="282">
        <f t="shared" si="30"/>
        <v>0</v>
      </c>
      <c r="D233" s="196">
        <v>0</v>
      </c>
      <c r="E233" s="282">
        <f t="shared" si="31"/>
        <v>0</v>
      </c>
      <c r="F233" s="144">
        <v>0</v>
      </c>
      <c r="G233" s="144">
        <v>0</v>
      </c>
      <c r="H233" s="196">
        <v>0</v>
      </c>
      <c r="I233" s="282">
        <f t="shared" si="32"/>
        <v>0</v>
      </c>
      <c r="J233" s="282">
        <f t="shared" si="32"/>
        <v>0</v>
      </c>
      <c r="K233" s="282" t="s">
        <v>314</v>
      </c>
      <c r="L233" s="283" t="s">
        <v>314</v>
      </c>
      <c r="N233" s="4"/>
    </row>
    <row r="234" spans="1:14" x14ac:dyDescent="0.25">
      <c r="A234" s="11" t="s">
        <v>56</v>
      </c>
      <c r="B234" s="198">
        <v>0</v>
      </c>
      <c r="C234" s="282">
        <f t="shared" si="30"/>
        <v>0</v>
      </c>
      <c r="D234" s="196">
        <v>0</v>
      </c>
      <c r="E234" s="282">
        <f t="shared" si="31"/>
        <v>0</v>
      </c>
      <c r="F234" s="144">
        <v>0</v>
      </c>
      <c r="G234" s="144">
        <v>0</v>
      </c>
      <c r="H234" s="196">
        <v>0</v>
      </c>
      <c r="I234" s="282">
        <f t="shared" si="32"/>
        <v>0</v>
      </c>
      <c r="J234" s="282">
        <f t="shared" si="32"/>
        <v>0</v>
      </c>
      <c r="K234" s="282" t="s">
        <v>314</v>
      </c>
      <c r="L234" s="283" t="s">
        <v>314</v>
      </c>
      <c r="N234" s="4"/>
    </row>
    <row r="235" spans="1:14" x14ac:dyDescent="0.25">
      <c r="A235" s="11" t="s">
        <v>57</v>
      </c>
      <c r="B235" s="198">
        <v>0</v>
      </c>
      <c r="C235" s="282">
        <f t="shared" si="30"/>
        <v>0</v>
      </c>
      <c r="D235" s="196">
        <v>0</v>
      </c>
      <c r="E235" s="282">
        <f t="shared" si="31"/>
        <v>0</v>
      </c>
      <c r="F235" s="144">
        <v>0</v>
      </c>
      <c r="G235" s="144">
        <v>0</v>
      </c>
      <c r="H235" s="196">
        <v>0</v>
      </c>
      <c r="I235" s="282">
        <f t="shared" si="32"/>
        <v>0</v>
      </c>
      <c r="J235" s="282">
        <f t="shared" si="32"/>
        <v>0</v>
      </c>
      <c r="K235" s="282" t="s">
        <v>314</v>
      </c>
      <c r="L235" s="283" t="s">
        <v>314</v>
      </c>
      <c r="N235" s="4"/>
    </row>
    <row r="236" spans="1:14" x14ac:dyDescent="0.25">
      <c r="A236" s="11" t="s">
        <v>69</v>
      </c>
      <c r="B236" s="198">
        <v>0</v>
      </c>
      <c r="C236" s="282">
        <f t="shared" si="30"/>
        <v>0</v>
      </c>
      <c r="D236" s="196">
        <v>0</v>
      </c>
      <c r="E236" s="282">
        <f t="shared" si="31"/>
        <v>0</v>
      </c>
      <c r="F236" s="144">
        <v>0</v>
      </c>
      <c r="G236" s="144">
        <v>0</v>
      </c>
      <c r="H236" s="196">
        <v>0</v>
      </c>
      <c r="I236" s="282">
        <f t="shared" si="32"/>
        <v>0</v>
      </c>
      <c r="J236" s="282">
        <f t="shared" si="32"/>
        <v>0</v>
      </c>
      <c r="K236" s="282" t="s">
        <v>314</v>
      </c>
      <c r="L236" s="283" t="s">
        <v>314</v>
      </c>
      <c r="N236" s="4"/>
    </row>
    <row r="237" spans="1:14" x14ac:dyDescent="0.25">
      <c r="A237" s="11" t="s">
        <v>76</v>
      </c>
      <c r="B237" s="198">
        <v>10.697763999999999</v>
      </c>
      <c r="C237" s="282">
        <f t="shared" si="30"/>
        <v>0.12235418196812796</v>
      </c>
      <c r="D237" s="196">
        <v>0.10545300000000001</v>
      </c>
      <c r="E237" s="282">
        <f t="shared" si="31"/>
        <v>1.4304547455358699E-3</v>
      </c>
      <c r="F237" s="144">
        <v>0</v>
      </c>
      <c r="G237" s="144">
        <v>0</v>
      </c>
      <c r="H237" s="196">
        <v>0</v>
      </c>
      <c r="I237" s="282">
        <f t="shared" si="32"/>
        <v>0</v>
      </c>
      <c r="J237" s="282">
        <f t="shared" si="32"/>
        <v>0</v>
      </c>
      <c r="K237" s="282" t="s">
        <v>314</v>
      </c>
      <c r="L237" s="283" t="s">
        <v>314</v>
      </c>
      <c r="N237" s="4"/>
    </row>
    <row r="238" spans="1:14" x14ac:dyDescent="0.25">
      <c r="A238" s="11" t="s">
        <v>78</v>
      </c>
      <c r="B238" s="198">
        <v>3.6000000000000002E-4</v>
      </c>
      <c r="C238" s="282">
        <f t="shared" si="30"/>
        <v>4.1174497314135992E-6</v>
      </c>
      <c r="D238" s="196">
        <v>0</v>
      </c>
      <c r="E238" s="282">
        <f t="shared" si="31"/>
        <v>0</v>
      </c>
      <c r="F238" s="144">
        <v>0</v>
      </c>
      <c r="G238" s="144">
        <v>0</v>
      </c>
      <c r="H238" s="196">
        <v>0</v>
      </c>
      <c r="I238" s="282">
        <f t="shared" si="32"/>
        <v>0</v>
      </c>
      <c r="J238" s="282">
        <f t="shared" si="32"/>
        <v>0</v>
      </c>
      <c r="K238" s="282" t="s">
        <v>314</v>
      </c>
      <c r="L238" s="283" t="s">
        <v>314</v>
      </c>
      <c r="N238" s="4"/>
    </row>
    <row r="239" spans="1:14" x14ac:dyDescent="0.25">
      <c r="A239" s="11" t="s">
        <v>79</v>
      </c>
      <c r="B239" s="198">
        <v>1.3860000000000001E-3</v>
      </c>
      <c r="C239" s="282">
        <f t="shared" si="30"/>
        <v>1.5852181465942357E-5</v>
      </c>
      <c r="D239" s="196">
        <v>0</v>
      </c>
      <c r="E239" s="282">
        <f t="shared" si="31"/>
        <v>0</v>
      </c>
      <c r="F239" s="144">
        <v>0</v>
      </c>
      <c r="G239" s="144">
        <v>0</v>
      </c>
      <c r="H239" s="196">
        <v>0</v>
      </c>
      <c r="I239" s="282">
        <f t="shared" si="32"/>
        <v>0</v>
      </c>
      <c r="J239" s="282">
        <f t="shared" si="32"/>
        <v>0</v>
      </c>
      <c r="K239" s="282" t="s">
        <v>314</v>
      </c>
      <c r="L239" s="283" t="s">
        <v>314</v>
      </c>
      <c r="N239" s="4"/>
    </row>
    <row r="240" spans="1:14" x14ac:dyDescent="0.25">
      <c r="A240" s="11" t="s">
        <v>82</v>
      </c>
      <c r="B240" s="198">
        <v>5.77E-3</v>
      </c>
      <c r="C240" s="282">
        <f t="shared" si="30"/>
        <v>6.5993569306267957E-5</v>
      </c>
      <c r="D240" s="196">
        <v>2.2361099999999999E-3</v>
      </c>
      <c r="E240" s="282">
        <f t="shared" si="31"/>
        <v>3.0332509848370496E-5</v>
      </c>
      <c r="F240" s="144">
        <v>0</v>
      </c>
      <c r="G240" s="144">
        <v>0</v>
      </c>
      <c r="H240" s="196">
        <v>0</v>
      </c>
      <c r="I240" s="282">
        <f t="shared" si="32"/>
        <v>0</v>
      </c>
      <c r="J240" s="282">
        <f t="shared" si="32"/>
        <v>0</v>
      </c>
      <c r="K240" s="282" t="s">
        <v>314</v>
      </c>
      <c r="L240" s="283" t="s">
        <v>314</v>
      </c>
      <c r="N240" s="4"/>
    </row>
    <row r="241" spans="1:14" x14ac:dyDescent="0.25">
      <c r="A241" s="11" t="s">
        <v>83</v>
      </c>
      <c r="B241" s="198">
        <v>2.7564999999999995E-4</v>
      </c>
      <c r="C241" s="282">
        <f t="shared" si="30"/>
        <v>3.1527083846226622E-6</v>
      </c>
      <c r="D241" s="196">
        <v>0</v>
      </c>
      <c r="E241" s="282">
        <f t="shared" si="31"/>
        <v>0</v>
      </c>
      <c r="F241" s="144">
        <v>0</v>
      </c>
      <c r="G241" s="144">
        <v>0</v>
      </c>
      <c r="H241" s="196">
        <v>0</v>
      </c>
      <c r="I241" s="282">
        <f t="shared" si="32"/>
        <v>0</v>
      </c>
      <c r="J241" s="282">
        <f t="shared" si="32"/>
        <v>0</v>
      </c>
      <c r="K241" s="282" t="s">
        <v>314</v>
      </c>
      <c r="L241" s="283" t="s">
        <v>314</v>
      </c>
      <c r="N241" s="4"/>
    </row>
    <row r="242" spans="1:14" x14ac:dyDescent="0.25">
      <c r="A242" s="11" t="s">
        <v>84</v>
      </c>
      <c r="B242" s="198">
        <v>2.0609E-4</v>
      </c>
      <c r="C242" s="282">
        <f t="shared" si="30"/>
        <v>2.3571255976306349E-6</v>
      </c>
      <c r="D242" s="196">
        <v>0</v>
      </c>
      <c r="E242" s="282">
        <f t="shared" si="31"/>
        <v>0</v>
      </c>
      <c r="F242" s="144">
        <v>0</v>
      </c>
      <c r="G242" s="144">
        <v>0</v>
      </c>
      <c r="H242" s="196">
        <v>0</v>
      </c>
      <c r="I242" s="282">
        <f t="shared" si="32"/>
        <v>0</v>
      </c>
      <c r="J242" s="282">
        <f t="shared" si="32"/>
        <v>0</v>
      </c>
      <c r="K242" s="282" t="s">
        <v>314</v>
      </c>
      <c r="L242" s="283" t="s">
        <v>314</v>
      </c>
      <c r="N242" s="4"/>
    </row>
    <row r="243" spans="1:14" x14ac:dyDescent="0.25">
      <c r="A243" s="11" t="s">
        <v>85</v>
      </c>
      <c r="B243" s="198">
        <v>0</v>
      </c>
      <c r="C243" s="282">
        <f t="shared" si="30"/>
        <v>0</v>
      </c>
      <c r="D243" s="196">
        <v>0</v>
      </c>
      <c r="E243" s="282">
        <f t="shared" si="31"/>
        <v>0</v>
      </c>
      <c r="F243" s="144">
        <v>0</v>
      </c>
      <c r="G243" s="144">
        <v>0</v>
      </c>
      <c r="H243" s="196">
        <v>0</v>
      </c>
      <c r="I243" s="282">
        <f t="shared" si="32"/>
        <v>0</v>
      </c>
      <c r="J243" s="282">
        <f t="shared" si="32"/>
        <v>0</v>
      </c>
      <c r="K243" s="282" t="s">
        <v>314</v>
      </c>
      <c r="L243" s="283" t="s">
        <v>314</v>
      </c>
      <c r="N243" s="4"/>
    </row>
    <row r="244" spans="1:14" x14ac:dyDescent="0.25">
      <c r="A244" s="11" t="s">
        <v>86</v>
      </c>
      <c r="B244" s="198">
        <v>0</v>
      </c>
      <c r="C244" s="282">
        <f t="shared" si="30"/>
        <v>0</v>
      </c>
      <c r="D244" s="196">
        <v>0</v>
      </c>
      <c r="E244" s="282">
        <f t="shared" si="31"/>
        <v>0</v>
      </c>
      <c r="F244" s="144">
        <v>0</v>
      </c>
      <c r="G244" s="144">
        <v>0</v>
      </c>
      <c r="H244" s="196">
        <v>0</v>
      </c>
      <c r="I244" s="282">
        <f t="shared" ref="I244:J267" si="33">(F244/$H$268)*100</f>
        <v>0</v>
      </c>
      <c r="J244" s="282">
        <f t="shared" si="33"/>
        <v>0</v>
      </c>
      <c r="K244" s="282" t="s">
        <v>314</v>
      </c>
      <c r="L244" s="283" t="s">
        <v>314</v>
      </c>
      <c r="N244" s="4"/>
    </row>
    <row r="245" spans="1:14" x14ac:dyDescent="0.25">
      <c r="A245" s="11" t="s">
        <v>90</v>
      </c>
      <c r="B245" s="198">
        <v>5.6816000000000002E-3</v>
      </c>
      <c r="C245" s="282">
        <f t="shared" si="30"/>
        <v>6.4982506649998616E-5</v>
      </c>
      <c r="D245" s="196">
        <v>0</v>
      </c>
      <c r="E245" s="282">
        <f t="shared" si="31"/>
        <v>0</v>
      </c>
      <c r="F245" s="144">
        <v>0</v>
      </c>
      <c r="G245" s="144">
        <v>0</v>
      </c>
      <c r="H245" s="196">
        <v>0</v>
      </c>
      <c r="I245" s="282">
        <f t="shared" si="33"/>
        <v>0</v>
      </c>
      <c r="J245" s="282">
        <f t="shared" si="33"/>
        <v>0</v>
      </c>
      <c r="K245" s="282" t="s">
        <v>314</v>
      </c>
      <c r="L245" s="283" t="s">
        <v>314</v>
      </c>
      <c r="N245" s="4"/>
    </row>
    <row r="246" spans="1:14" x14ac:dyDescent="0.25">
      <c r="A246" s="11" t="s">
        <v>95</v>
      </c>
      <c r="B246" s="198">
        <v>8.8999999999999995E-4</v>
      </c>
      <c r="C246" s="282">
        <f t="shared" si="30"/>
        <v>1.0179250724883619E-5</v>
      </c>
      <c r="D246" s="196">
        <v>0</v>
      </c>
      <c r="E246" s="282">
        <f t="shared" si="31"/>
        <v>0</v>
      </c>
      <c r="F246" s="144">
        <v>0</v>
      </c>
      <c r="G246" s="144">
        <v>0</v>
      </c>
      <c r="H246" s="196">
        <v>0</v>
      </c>
      <c r="I246" s="282">
        <f t="shared" si="33"/>
        <v>0</v>
      </c>
      <c r="J246" s="282">
        <f t="shared" si="33"/>
        <v>0</v>
      </c>
      <c r="K246" s="282" t="s">
        <v>314</v>
      </c>
      <c r="L246" s="283" t="s">
        <v>314</v>
      </c>
      <c r="N246" s="4"/>
    </row>
    <row r="247" spans="1:14" s="5" customFormat="1" x14ac:dyDescent="0.25">
      <c r="A247" s="11" t="s">
        <v>101</v>
      </c>
      <c r="B247" s="198">
        <v>3.2866309999999996E-2</v>
      </c>
      <c r="C247" s="282">
        <f t="shared" si="30"/>
        <v>3.7590383133904461E-4</v>
      </c>
      <c r="D247" s="196">
        <v>0</v>
      </c>
      <c r="E247" s="282">
        <f t="shared" si="31"/>
        <v>0</v>
      </c>
      <c r="F247" s="144">
        <v>0</v>
      </c>
      <c r="G247" s="144">
        <v>0</v>
      </c>
      <c r="H247" s="196">
        <v>0</v>
      </c>
      <c r="I247" s="282">
        <f t="shared" si="33"/>
        <v>0</v>
      </c>
      <c r="J247" s="282">
        <f t="shared" si="33"/>
        <v>0</v>
      </c>
      <c r="K247" s="282" t="s">
        <v>314</v>
      </c>
      <c r="L247" s="283" t="s">
        <v>314</v>
      </c>
      <c r="M247" s="43"/>
    </row>
    <row r="248" spans="1:14" x14ac:dyDescent="0.25">
      <c r="A248" s="11" t="s">
        <v>110</v>
      </c>
      <c r="B248" s="198">
        <v>4.3385230000000004E-2</v>
      </c>
      <c r="C248" s="282">
        <f t="shared" si="30"/>
        <v>4.9621251003004782E-4</v>
      </c>
      <c r="D248" s="196">
        <v>3.0415308300000001</v>
      </c>
      <c r="E248" s="282">
        <f t="shared" si="31"/>
        <v>4.1257927318019902E-2</v>
      </c>
      <c r="F248" s="144">
        <v>0</v>
      </c>
      <c r="G248" s="144">
        <v>0</v>
      </c>
      <c r="H248" s="196">
        <v>0</v>
      </c>
      <c r="I248" s="282">
        <f t="shared" si="33"/>
        <v>0</v>
      </c>
      <c r="J248" s="282">
        <f t="shared" si="33"/>
        <v>0</v>
      </c>
      <c r="K248" s="282" t="s">
        <v>314</v>
      </c>
      <c r="L248" s="283" t="s">
        <v>314</v>
      </c>
    </row>
    <row r="249" spans="1:14" x14ac:dyDescent="0.25">
      <c r="A249" s="11" t="s">
        <v>112</v>
      </c>
      <c r="B249" s="198">
        <v>0.86650581000000004</v>
      </c>
      <c r="C249" s="282">
        <f t="shared" si="30"/>
        <v>9.9105392073689531E-3</v>
      </c>
      <c r="D249" s="196">
        <v>0.24071357000000002</v>
      </c>
      <c r="E249" s="282">
        <f t="shared" si="31"/>
        <v>3.2652448818087754E-3</v>
      </c>
      <c r="F249" s="144">
        <v>0</v>
      </c>
      <c r="G249" s="144">
        <v>0</v>
      </c>
      <c r="H249" s="196">
        <v>0</v>
      </c>
      <c r="I249" s="282">
        <f t="shared" si="33"/>
        <v>0</v>
      </c>
      <c r="J249" s="282">
        <f t="shared" si="33"/>
        <v>0</v>
      </c>
      <c r="K249" s="282">
        <f>((H249/D249)-1)*100</f>
        <v>-100</v>
      </c>
      <c r="L249" s="283" t="s">
        <v>314</v>
      </c>
    </row>
    <row r="250" spans="1:14" x14ac:dyDescent="0.25">
      <c r="A250" s="11" t="s">
        <v>115</v>
      </c>
      <c r="B250" s="198">
        <v>1.064595</v>
      </c>
      <c r="C250" s="282">
        <f t="shared" si="30"/>
        <v>1.217615665781739E-2</v>
      </c>
      <c r="D250" s="196">
        <v>0</v>
      </c>
      <c r="E250" s="282">
        <f t="shared" si="31"/>
        <v>0</v>
      </c>
      <c r="F250" s="144">
        <v>0</v>
      </c>
      <c r="G250" s="144">
        <v>0</v>
      </c>
      <c r="H250" s="196">
        <v>0</v>
      </c>
      <c r="I250" s="282">
        <f t="shared" si="33"/>
        <v>0</v>
      </c>
      <c r="J250" s="282">
        <f t="shared" si="33"/>
        <v>0</v>
      </c>
      <c r="K250" s="282" t="s">
        <v>314</v>
      </c>
      <c r="L250" s="283" t="s">
        <v>314</v>
      </c>
    </row>
    <row r="251" spans="1:14" x14ac:dyDescent="0.25">
      <c r="A251" s="11" t="s">
        <v>131</v>
      </c>
      <c r="B251" s="198">
        <v>0</v>
      </c>
      <c r="C251" s="282">
        <f t="shared" si="30"/>
        <v>0</v>
      </c>
      <c r="D251" s="196">
        <v>0</v>
      </c>
      <c r="E251" s="282">
        <f t="shared" si="31"/>
        <v>0</v>
      </c>
      <c r="F251" s="144">
        <v>0</v>
      </c>
      <c r="G251" s="144">
        <v>0</v>
      </c>
      <c r="H251" s="196">
        <v>0</v>
      </c>
      <c r="I251" s="282">
        <f t="shared" si="33"/>
        <v>0</v>
      </c>
      <c r="J251" s="282">
        <f t="shared" si="33"/>
        <v>0</v>
      </c>
      <c r="K251" s="282" t="s">
        <v>314</v>
      </c>
      <c r="L251" s="283" t="s">
        <v>314</v>
      </c>
    </row>
    <row r="252" spans="1:14" x14ac:dyDescent="0.25">
      <c r="A252" s="11" t="s">
        <v>152</v>
      </c>
      <c r="B252" s="198">
        <v>6.9545130799999999</v>
      </c>
      <c r="C252" s="282">
        <f t="shared" si="30"/>
        <v>7.9541272259328777E-2</v>
      </c>
      <c r="D252" s="196">
        <v>3.7883010000000001</v>
      </c>
      <c r="E252" s="282">
        <f t="shared" si="31"/>
        <v>5.1387757038379944E-2</v>
      </c>
      <c r="F252" s="144">
        <v>0</v>
      </c>
      <c r="G252" s="144">
        <v>0</v>
      </c>
      <c r="H252" s="196">
        <v>0</v>
      </c>
      <c r="I252" s="282">
        <f t="shared" si="33"/>
        <v>0</v>
      </c>
      <c r="J252" s="282">
        <f t="shared" si="33"/>
        <v>0</v>
      </c>
      <c r="K252" s="282" t="s">
        <v>314</v>
      </c>
      <c r="L252" s="283">
        <f>((H252/B252)-1)*100</f>
        <v>-100</v>
      </c>
    </row>
    <row r="253" spans="1:14" x14ac:dyDescent="0.25">
      <c r="A253" s="11" t="s">
        <v>154</v>
      </c>
      <c r="B253" s="198">
        <v>4.6241375499999995</v>
      </c>
      <c r="C253" s="282">
        <f t="shared" si="30"/>
        <v>5.2887927536852876E-2</v>
      </c>
      <c r="D253" s="196">
        <v>0.17031004999999999</v>
      </c>
      <c r="E253" s="282">
        <f t="shared" si="31"/>
        <v>2.3102312806174432E-3</v>
      </c>
      <c r="F253" s="144">
        <v>0</v>
      </c>
      <c r="G253" s="144">
        <v>0</v>
      </c>
      <c r="H253" s="196">
        <v>0</v>
      </c>
      <c r="I253" s="282">
        <f t="shared" si="33"/>
        <v>0</v>
      </c>
      <c r="J253" s="282">
        <f t="shared" si="33"/>
        <v>0</v>
      </c>
      <c r="K253" s="282" t="s">
        <v>314</v>
      </c>
      <c r="L253" s="283" t="s">
        <v>314</v>
      </c>
    </row>
    <row r="254" spans="1:14" x14ac:dyDescent="0.25">
      <c r="A254" s="11" t="s">
        <v>161</v>
      </c>
      <c r="B254" s="198">
        <v>0</v>
      </c>
      <c r="C254" s="282">
        <f t="shared" si="30"/>
        <v>0</v>
      </c>
      <c r="D254" s="196">
        <v>1.2E-4</v>
      </c>
      <c r="E254" s="282">
        <f t="shared" si="31"/>
        <v>1.6277827038045802E-6</v>
      </c>
      <c r="F254" s="144">
        <v>0</v>
      </c>
      <c r="G254" s="144">
        <v>0</v>
      </c>
      <c r="H254" s="196">
        <v>0</v>
      </c>
      <c r="I254" s="282">
        <f t="shared" si="33"/>
        <v>0</v>
      </c>
      <c r="J254" s="282">
        <f t="shared" si="33"/>
        <v>0</v>
      </c>
      <c r="K254" s="282" t="s">
        <v>314</v>
      </c>
      <c r="L254" s="283" t="s">
        <v>314</v>
      </c>
    </row>
    <row r="255" spans="1:14" x14ac:dyDescent="0.25">
      <c r="A255" s="11" t="s">
        <v>162</v>
      </c>
      <c r="B255" s="198">
        <v>0</v>
      </c>
      <c r="C255" s="282">
        <f t="shared" si="30"/>
        <v>0</v>
      </c>
      <c r="D255" s="196">
        <v>0</v>
      </c>
      <c r="E255" s="282">
        <f t="shared" si="31"/>
        <v>0</v>
      </c>
      <c r="F255" s="144">
        <v>0</v>
      </c>
      <c r="G255" s="144">
        <v>0</v>
      </c>
      <c r="H255" s="196">
        <v>0</v>
      </c>
      <c r="I255" s="282">
        <f t="shared" si="33"/>
        <v>0</v>
      </c>
      <c r="J255" s="282">
        <f t="shared" si="33"/>
        <v>0</v>
      </c>
      <c r="K255" s="282" t="s">
        <v>314</v>
      </c>
      <c r="L255" s="283" t="s">
        <v>314</v>
      </c>
    </row>
    <row r="256" spans="1:14" x14ac:dyDescent="0.25">
      <c r="A256" s="11" t="s">
        <v>164</v>
      </c>
      <c r="B256" s="198">
        <v>0</v>
      </c>
      <c r="C256" s="282">
        <f t="shared" si="30"/>
        <v>0</v>
      </c>
      <c r="D256" s="196">
        <v>0</v>
      </c>
      <c r="E256" s="282">
        <f t="shared" si="31"/>
        <v>0</v>
      </c>
      <c r="F256" s="144">
        <v>0</v>
      </c>
      <c r="G256" s="144">
        <v>0</v>
      </c>
      <c r="H256" s="196">
        <v>0</v>
      </c>
      <c r="I256" s="282">
        <f t="shared" si="33"/>
        <v>0</v>
      </c>
      <c r="J256" s="282">
        <f t="shared" si="33"/>
        <v>0</v>
      </c>
      <c r="K256" s="282" t="s">
        <v>314</v>
      </c>
      <c r="L256" s="283" t="s">
        <v>314</v>
      </c>
    </row>
    <row r="257" spans="1:12" x14ac:dyDescent="0.25">
      <c r="A257" s="11" t="s">
        <v>166</v>
      </c>
      <c r="B257" s="198">
        <v>0</v>
      </c>
      <c r="C257" s="282">
        <f t="shared" si="30"/>
        <v>0</v>
      </c>
      <c r="D257" s="196">
        <v>0</v>
      </c>
      <c r="E257" s="282">
        <f t="shared" si="31"/>
        <v>0</v>
      </c>
      <c r="F257" s="144">
        <v>0</v>
      </c>
      <c r="G257" s="144">
        <v>0</v>
      </c>
      <c r="H257" s="196">
        <v>0</v>
      </c>
      <c r="I257" s="282">
        <f t="shared" si="33"/>
        <v>0</v>
      </c>
      <c r="J257" s="282">
        <f t="shared" si="33"/>
        <v>0</v>
      </c>
      <c r="K257" s="282" t="s">
        <v>314</v>
      </c>
      <c r="L257" s="283" t="s">
        <v>314</v>
      </c>
    </row>
    <row r="258" spans="1:12" x14ac:dyDescent="0.25">
      <c r="A258" s="11" t="s">
        <v>167</v>
      </c>
      <c r="B258" s="198">
        <v>2.0799999999999998E-3</v>
      </c>
      <c r="C258" s="282">
        <f t="shared" si="30"/>
        <v>2.378970955927857E-5</v>
      </c>
      <c r="D258" s="196">
        <v>6.1500000000000001E-3</v>
      </c>
      <c r="E258" s="282">
        <f t="shared" si="31"/>
        <v>8.3423863569984731E-5</v>
      </c>
      <c r="F258" s="144">
        <v>0</v>
      </c>
      <c r="G258" s="144">
        <v>0</v>
      </c>
      <c r="H258" s="196">
        <v>0</v>
      </c>
      <c r="I258" s="282">
        <f t="shared" si="33"/>
        <v>0</v>
      </c>
      <c r="J258" s="282">
        <f t="shared" si="33"/>
        <v>0</v>
      </c>
      <c r="K258" s="282" t="s">
        <v>314</v>
      </c>
      <c r="L258" s="283" t="s">
        <v>314</v>
      </c>
    </row>
    <row r="259" spans="1:12" x14ac:dyDescent="0.25">
      <c r="A259" s="11" t="s">
        <v>177</v>
      </c>
      <c r="B259" s="198">
        <v>0</v>
      </c>
      <c r="C259" s="282">
        <f t="shared" si="30"/>
        <v>0</v>
      </c>
      <c r="D259" s="196">
        <v>0</v>
      </c>
      <c r="E259" s="282">
        <f t="shared" si="31"/>
        <v>0</v>
      </c>
      <c r="F259" s="144">
        <v>0</v>
      </c>
      <c r="G259" s="144">
        <v>0</v>
      </c>
      <c r="H259" s="196">
        <v>0</v>
      </c>
      <c r="I259" s="282">
        <f t="shared" si="33"/>
        <v>0</v>
      </c>
      <c r="J259" s="282">
        <f t="shared" si="33"/>
        <v>0</v>
      </c>
      <c r="K259" s="282" t="s">
        <v>314</v>
      </c>
      <c r="L259" s="283" t="s">
        <v>314</v>
      </c>
    </row>
    <row r="260" spans="1:12" x14ac:dyDescent="0.25">
      <c r="A260" s="11" t="s">
        <v>186</v>
      </c>
      <c r="B260" s="198">
        <v>2.0679000000000001E-3</v>
      </c>
      <c r="C260" s="282">
        <f t="shared" ref="C260:C265" si="34">(B260/$B$268)*100</f>
        <v>2.3651317498861618E-5</v>
      </c>
      <c r="D260" s="196">
        <v>1.3838350000000001E-2</v>
      </c>
      <c r="E260" s="282">
        <f t="shared" ref="E260:E265" si="35">(D260/$D$268)*100</f>
        <v>1.8771522315995091E-4</v>
      </c>
      <c r="F260" s="144">
        <v>0</v>
      </c>
      <c r="G260" s="144">
        <v>0</v>
      </c>
      <c r="H260" s="196">
        <v>0</v>
      </c>
      <c r="I260" s="282">
        <f t="shared" si="33"/>
        <v>0</v>
      </c>
      <c r="J260" s="282">
        <f t="shared" si="33"/>
        <v>0</v>
      </c>
      <c r="K260" s="282" t="s">
        <v>314</v>
      </c>
      <c r="L260" s="283" t="s">
        <v>314</v>
      </c>
    </row>
    <row r="261" spans="1:12" x14ac:dyDescent="0.25">
      <c r="A261" s="11" t="s">
        <v>226</v>
      </c>
      <c r="B261" s="198">
        <v>2.5000000000000001E-2</v>
      </c>
      <c r="C261" s="282">
        <f t="shared" si="34"/>
        <v>2.8593400912594436E-4</v>
      </c>
      <c r="D261" s="196">
        <v>0</v>
      </c>
      <c r="E261" s="282">
        <f t="shared" si="35"/>
        <v>0</v>
      </c>
      <c r="F261" s="144">
        <v>0</v>
      </c>
      <c r="G261" s="144">
        <v>0</v>
      </c>
      <c r="H261" s="196">
        <v>0</v>
      </c>
      <c r="I261" s="282">
        <f t="shared" si="33"/>
        <v>0</v>
      </c>
      <c r="J261" s="282">
        <f t="shared" si="33"/>
        <v>0</v>
      </c>
      <c r="K261" s="282" t="s">
        <v>314</v>
      </c>
      <c r="L261" s="283" t="s">
        <v>314</v>
      </c>
    </row>
    <row r="262" spans="1:12" x14ac:dyDescent="0.25">
      <c r="A262" s="11" t="s">
        <v>244</v>
      </c>
      <c r="B262" s="198">
        <v>3.7259099999999998E-3</v>
      </c>
      <c r="C262" s="282">
        <f t="shared" si="34"/>
        <v>4.2614575357697896E-5</v>
      </c>
      <c r="D262" s="196">
        <v>8.7104999999999995E-3</v>
      </c>
      <c r="E262" s="282">
        <f t="shared" si="35"/>
        <v>1.1815667701241495E-4</v>
      </c>
      <c r="F262" s="144">
        <v>0</v>
      </c>
      <c r="G262" s="144">
        <v>0</v>
      </c>
      <c r="H262" s="196">
        <v>0</v>
      </c>
      <c r="I262" s="282">
        <f t="shared" si="33"/>
        <v>0</v>
      </c>
      <c r="J262" s="282">
        <f t="shared" si="33"/>
        <v>0</v>
      </c>
      <c r="K262" s="282">
        <f>((H262/D262)-1)*100</f>
        <v>-100</v>
      </c>
      <c r="L262" s="283">
        <f>((H262/B262)-1)*100</f>
        <v>-100</v>
      </c>
    </row>
    <row r="263" spans="1:12" x14ac:dyDescent="0.25">
      <c r="A263" s="11" t="s">
        <v>245</v>
      </c>
      <c r="B263" s="198">
        <v>8.0099999999999995E-4</v>
      </c>
      <c r="C263" s="282">
        <f t="shared" si="34"/>
        <v>9.1613256523952571E-6</v>
      </c>
      <c r="D263" s="196">
        <v>0</v>
      </c>
      <c r="E263" s="282">
        <f t="shared" si="35"/>
        <v>0</v>
      </c>
      <c r="F263" s="144">
        <v>0</v>
      </c>
      <c r="G263" s="144">
        <v>0</v>
      </c>
      <c r="H263" s="196">
        <v>0</v>
      </c>
      <c r="I263" s="282">
        <f t="shared" si="33"/>
        <v>0</v>
      </c>
      <c r="J263" s="282">
        <f t="shared" si="33"/>
        <v>0</v>
      </c>
      <c r="K263" s="282" t="s">
        <v>314</v>
      </c>
      <c r="L263" s="283" t="s">
        <v>314</v>
      </c>
    </row>
    <row r="264" spans="1:12" x14ac:dyDescent="0.25">
      <c r="A264" s="11" t="s">
        <v>257</v>
      </c>
      <c r="B264" s="198">
        <v>0</v>
      </c>
      <c r="C264" s="282">
        <f t="shared" si="34"/>
        <v>0</v>
      </c>
      <c r="D264" s="196">
        <v>0</v>
      </c>
      <c r="E264" s="282">
        <f t="shared" si="35"/>
        <v>0</v>
      </c>
      <c r="F264" s="144">
        <v>0</v>
      </c>
      <c r="G264" s="144">
        <v>0</v>
      </c>
      <c r="H264" s="196">
        <v>0</v>
      </c>
      <c r="I264" s="282">
        <f t="shared" si="33"/>
        <v>0</v>
      </c>
      <c r="J264" s="282">
        <f t="shared" si="33"/>
        <v>0</v>
      </c>
      <c r="K264" s="282" t="s">
        <v>314</v>
      </c>
      <c r="L264" s="283" t="s">
        <v>314</v>
      </c>
    </row>
    <row r="265" spans="1:12" x14ac:dyDescent="0.25">
      <c r="A265" s="11" t="s">
        <v>259</v>
      </c>
      <c r="B265" s="198">
        <v>0</v>
      </c>
      <c r="C265" s="282">
        <f t="shared" si="34"/>
        <v>0</v>
      </c>
      <c r="D265" s="196">
        <v>0</v>
      </c>
      <c r="E265" s="282">
        <f t="shared" si="35"/>
        <v>0</v>
      </c>
      <c r="F265" s="144">
        <v>0</v>
      </c>
      <c r="G265" s="144">
        <v>0</v>
      </c>
      <c r="H265" s="196">
        <v>0</v>
      </c>
      <c r="I265" s="282">
        <f t="shared" si="33"/>
        <v>0</v>
      </c>
      <c r="J265" s="282">
        <f t="shared" si="33"/>
        <v>0</v>
      </c>
      <c r="K265" s="282" t="s">
        <v>314</v>
      </c>
      <c r="L265" s="283" t="s">
        <v>314</v>
      </c>
    </row>
    <row r="266" spans="1:12" x14ac:dyDescent="0.25">
      <c r="A266" s="11" t="s">
        <v>261</v>
      </c>
      <c r="B266" s="198">
        <v>0</v>
      </c>
      <c r="C266" s="282"/>
      <c r="D266" s="196">
        <v>0</v>
      </c>
      <c r="E266" s="282"/>
      <c r="F266" s="144">
        <v>0</v>
      </c>
      <c r="G266" s="144">
        <v>0</v>
      </c>
      <c r="H266" s="196">
        <v>0</v>
      </c>
      <c r="I266" s="282">
        <f t="shared" si="33"/>
        <v>0</v>
      </c>
      <c r="J266" s="282">
        <f t="shared" si="33"/>
        <v>0</v>
      </c>
      <c r="K266" s="282"/>
      <c r="L266" s="283" t="s">
        <v>314</v>
      </c>
    </row>
    <row r="267" spans="1:12" s="5" customFormat="1" x14ac:dyDescent="0.25">
      <c r="A267" s="11" t="s">
        <v>589</v>
      </c>
      <c r="B267" s="198">
        <v>0</v>
      </c>
      <c r="C267" s="282"/>
      <c r="D267" s="196">
        <v>0</v>
      </c>
      <c r="E267" s="282"/>
      <c r="F267" s="144">
        <v>0</v>
      </c>
      <c r="G267" s="144">
        <v>0</v>
      </c>
      <c r="H267" s="196">
        <v>0</v>
      </c>
      <c r="I267" s="282">
        <f t="shared" si="33"/>
        <v>0</v>
      </c>
      <c r="J267" s="282">
        <f t="shared" si="33"/>
        <v>0</v>
      </c>
      <c r="K267" s="282"/>
      <c r="L267" s="283"/>
    </row>
    <row r="268" spans="1:12" x14ac:dyDescent="0.25">
      <c r="A268" s="31" t="s">
        <v>262</v>
      </c>
      <c r="B268" s="285">
        <f>SUM(B4:B267)</f>
        <v>8743.2761413799981</v>
      </c>
      <c r="C268" s="18">
        <f t="shared" ref="C268:J268" si="36">SUM(C4:C266)</f>
        <v>100</v>
      </c>
      <c r="D268" s="246">
        <f>SUM(D4:D266)</f>
        <v>7371.9913425500035</v>
      </c>
      <c r="E268" s="18">
        <f t="shared" si="36"/>
        <v>99.999999999999829</v>
      </c>
      <c r="F268" s="247">
        <f t="shared" si="36"/>
        <v>5504.06326094</v>
      </c>
      <c r="G268" s="247">
        <f t="shared" si="36"/>
        <v>2261.0566340900009</v>
      </c>
      <c r="H268" s="247">
        <f t="shared" si="36"/>
        <v>7765.119895030004</v>
      </c>
      <c r="I268" s="134">
        <f t="shared" si="36"/>
        <v>70.881883800182209</v>
      </c>
      <c r="J268" s="134">
        <f t="shared" si="36"/>
        <v>29.117048722932353</v>
      </c>
      <c r="K268" s="286">
        <f>((H268/D268)-1)*100</f>
        <v>5.3327321508223058</v>
      </c>
      <c r="L268" s="287">
        <f>((H268/B268)-1)*100</f>
        <v>-11.18752548281755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39"/>
  <sheetViews>
    <sheetView zoomScaleNormal="100" workbookViewId="0">
      <selection activeCell="K1" sqref="K1:L1"/>
    </sheetView>
  </sheetViews>
  <sheetFormatPr defaultColWidth="9.1796875" defaultRowHeight="11.5" x14ac:dyDescent="0.25"/>
  <cols>
    <col min="1" max="1" width="46.54296875" style="2" customWidth="1"/>
    <col min="2" max="2" width="15" style="25" bestFit="1" customWidth="1"/>
    <col min="3" max="3" width="8.81640625" style="2" bestFit="1" customWidth="1"/>
    <col min="4" max="4" width="13.54296875" style="25" bestFit="1" customWidth="1"/>
    <col min="5" max="5" width="8.81640625" style="2" bestFit="1" customWidth="1"/>
    <col min="6" max="6" width="13.54296875" style="25" bestFit="1" customWidth="1"/>
    <col min="7" max="7" width="8.81640625" style="2" bestFit="1" customWidth="1"/>
    <col min="8" max="8" width="13.36328125" style="2" customWidth="1"/>
    <col min="9" max="9" width="15.54296875" style="2" customWidth="1"/>
    <col min="10" max="10" width="11" style="2" customWidth="1"/>
    <col min="11" max="16384" width="9.1796875" style="2"/>
  </cols>
  <sheetData>
    <row r="1" spans="1:12" x14ac:dyDescent="0.25">
      <c r="A1" s="5" t="s">
        <v>474</v>
      </c>
      <c r="F1" s="142"/>
      <c r="K1" s="320" t="s">
        <v>313</v>
      </c>
      <c r="L1" s="320"/>
    </row>
    <row r="2" spans="1:12" x14ac:dyDescent="0.25">
      <c r="A2" s="318" t="s">
        <v>510</v>
      </c>
      <c r="B2" s="330">
        <v>44805</v>
      </c>
      <c r="C2" s="330"/>
      <c r="D2" s="330">
        <v>45139</v>
      </c>
      <c r="E2" s="330"/>
      <c r="F2" s="339">
        <v>45170</v>
      </c>
      <c r="G2" s="339"/>
      <c r="H2" s="318" t="s">
        <v>293</v>
      </c>
      <c r="I2" s="318" t="s">
        <v>605</v>
      </c>
      <c r="J2" s="15"/>
    </row>
    <row r="3" spans="1:12" x14ac:dyDescent="0.25">
      <c r="A3" s="319"/>
      <c r="B3" s="45" t="s">
        <v>294</v>
      </c>
      <c r="C3" s="46" t="s">
        <v>295</v>
      </c>
      <c r="D3" s="45" t="s">
        <v>294</v>
      </c>
      <c r="E3" s="46" t="s">
        <v>295</v>
      </c>
      <c r="F3" s="45" t="s">
        <v>294</v>
      </c>
      <c r="G3" s="45" t="s">
        <v>295</v>
      </c>
      <c r="H3" s="319"/>
      <c r="I3" s="319"/>
      <c r="J3" s="30"/>
    </row>
    <row r="4" spans="1:12" x14ac:dyDescent="0.25">
      <c r="A4" s="10" t="s">
        <v>80</v>
      </c>
      <c r="B4" s="143">
        <v>465.36106608</v>
      </c>
      <c r="C4" s="87">
        <f t="shared" ref="C4:C67" si="0">(B4/$B$239)*100</f>
        <v>12.510876065457854</v>
      </c>
      <c r="D4" s="288">
        <v>236.64771949999999</v>
      </c>
      <c r="E4" s="87">
        <f t="shared" ref="E4:E67" si="1">(D4/$D$239)*100</f>
        <v>9.4321471771072378</v>
      </c>
      <c r="F4" s="289">
        <v>409.39746652999997</v>
      </c>
      <c r="G4" s="87">
        <f t="shared" ref="G4:G67" si="2">(F4/$F$239)*100</f>
        <v>18.106466700457887</v>
      </c>
      <c r="H4" s="87">
        <f t="shared" ref="H4:H25" si="3">((F4/D4)-1)*100</f>
        <v>72.998695020173216</v>
      </c>
      <c r="I4" s="87">
        <f>((F4/B4)-1)*100</f>
        <v>-12.025844796474516</v>
      </c>
      <c r="J4" s="30"/>
    </row>
    <row r="5" spans="1:12" x14ac:dyDescent="0.25">
      <c r="A5" s="11" t="s">
        <v>151</v>
      </c>
      <c r="B5" s="144">
        <v>862.02624569000011</v>
      </c>
      <c r="C5" s="37">
        <f t="shared" si="0"/>
        <v>23.174915804291889</v>
      </c>
      <c r="D5" s="290">
        <v>820.55238011999995</v>
      </c>
      <c r="E5" s="37">
        <f t="shared" si="1"/>
        <v>32.705030211869349</v>
      </c>
      <c r="F5" s="291">
        <v>361.56633052999996</v>
      </c>
      <c r="G5" s="37">
        <f t="shared" si="2"/>
        <v>15.991033797148482</v>
      </c>
      <c r="H5" s="37" t="s">
        <v>314</v>
      </c>
      <c r="I5" s="37" t="s">
        <v>314</v>
      </c>
      <c r="J5" s="30"/>
    </row>
    <row r="6" spans="1:12" x14ac:dyDescent="0.25">
      <c r="A6" s="11" t="s">
        <v>123</v>
      </c>
      <c r="B6" s="144">
        <v>146.17239422999998</v>
      </c>
      <c r="C6" s="37">
        <f t="shared" si="0"/>
        <v>3.9297329357767925</v>
      </c>
      <c r="D6" s="290">
        <v>157.85438969</v>
      </c>
      <c r="E6" s="37">
        <f t="shared" si="1"/>
        <v>6.2916551203381426</v>
      </c>
      <c r="F6" s="291">
        <v>176.19531927</v>
      </c>
      <c r="G6" s="37">
        <f t="shared" si="2"/>
        <v>7.7926097300482997</v>
      </c>
      <c r="H6" s="37">
        <f t="shared" si="3"/>
        <v>11.61889106537901</v>
      </c>
      <c r="I6" s="37">
        <f t="shared" ref="I6:I25" si="4">((F6/B6)-1)*100</f>
        <v>20.539394731921412</v>
      </c>
      <c r="J6" s="30"/>
    </row>
    <row r="7" spans="1:12" x14ac:dyDescent="0.25">
      <c r="A7" s="11" t="s">
        <v>585</v>
      </c>
      <c r="B7" s="144">
        <v>1.92609696</v>
      </c>
      <c r="C7" s="37">
        <f t="shared" si="0"/>
        <v>5.1781642498800282E-2</v>
      </c>
      <c r="D7" s="290">
        <v>397.74786037000001</v>
      </c>
      <c r="E7" s="37">
        <f t="shared" si="1"/>
        <v>15.85316928604224</v>
      </c>
      <c r="F7" s="291">
        <v>152.6789751</v>
      </c>
      <c r="G7" s="37">
        <f t="shared" si="2"/>
        <v>6.7525497945542678</v>
      </c>
      <c r="H7" s="37" t="s">
        <v>314</v>
      </c>
      <c r="I7" s="37" t="s">
        <v>314</v>
      </c>
      <c r="J7" s="30"/>
    </row>
    <row r="8" spans="1:12" x14ac:dyDescent="0.25">
      <c r="A8" s="11" t="s">
        <v>218</v>
      </c>
      <c r="B8" s="144">
        <v>91.442251290000002</v>
      </c>
      <c r="C8" s="37">
        <f t="shared" si="0"/>
        <v>2.4583549343145417</v>
      </c>
      <c r="D8" s="290">
        <v>43.58722307</v>
      </c>
      <c r="E8" s="37">
        <f t="shared" si="1"/>
        <v>1.7372705044708618</v>
      </c>
      <c r="F8" s="291">
        <v>126.8854522</v>
      </c>
      <c r="G8" s="37">
        <f t="shared" si="2"/>
        <v>5.6117768253543598</v>
      </c>
      <c r="H8" s="37" t="s">
        <v>314</v>
      </c>
      <c r="I8" s="37">
        <f t="shared" si="4"/>
        <v>38.760201558900185</v>
      </c>
      <c r="J8" s="30"/>
    </row>
    <row r="9" spans="1:12" x14ac:dyDescent="0.25">
      <c r="A9" s="11" t="s">
        <v>249</v>
      </c>
      <c r="B9" s="144">
        <v>210.17514603999999</v>
      </c>
      <c r="C9" s="37">
        <f t="shared" si="0"/>
        <v>5.6503979292799569</v>
      </c>
      <c r="D9" s="290">
        <v>73.54189246</v>
      </c>
      <c r="E9" s="37">
        <f t="shared" si="1"/>
        <v>2.9311837647593011</v>
      </c>
      <c r="F9" s="291">
        <v>112.56002704000001</v>
      </c>
      <c r="G9" s="37">
        <f t="shared" si="2"/>
        <v>4.9782046739975456</v>
      </c>
      <c r="H9" s="37">
        <f t="shared" si="3"/>
        <v>53.055657496470147</v>
      </c>
      <c r="I9" s="37">
        <f t="shared" si="4"/>
        <v>-46.444653822875004</v>
      </c>
      <c r="J9" s="30"/>
    </row>
    <row r="10" spans="1:12" x14ac:dyDescent="0.25">
      <c r="A10" s="11" t="s">
        <v>209</v>
      </c>
      <c r="B10" s="144">
        <v>1.68941282</v>
      </c>
      <c r="C10" s="37">
        <f t="shared" si="0"/>
        <v>4.5418570557387739E-2</v>
      </c>
      <c r="D10" s="290">
        <v>1.9261321899999999</v>
      </c>
      <c r="E10" s="37">
        <f t="shared" si="1"/>
        <v>7.677049386754764E-2</v>
      </c>
      <c r="F10" s="291">
        <v>89.798445650000005</v>
      </c>
      <c r="G10" s="37">
        <f t="shared" si="2"/>
        <v>3.9715257148408782</v>
      </c>
      <c r="H10" s="37">
        <f t="shared" si="3"/>
        <v>4562.1122951068073</v>
      </c>
      <c r="I10" s="37">
        <f t="shared" si="4"/>
        <v>5215.3642843789949</v>
      </c>
      <c r="J10" s="30"/>
    </row>
    <row r="11" spans="1:12" x14ac:dyDescent="0.25">
      <c r="A11" s="11" t="s">
        <v>97</v>
      </c>
      <c r="B11" s="144">
        <v>150.0548149</v>
      </c>
      <c r="C11" s="37">
        <f t="shared" si="0"/>
        <v>4.0341088438120218</v>
      </c>
      <c r="D11" s="290">
        <v>0.13582070000000002</v>
      </c>
      <c r="E11" s="37">
        <f t="shared" si="1"/>
        <v>5.4134509929123966E-3</v>
      </c>
      <c r="F11" s="291">
        <v>81.707024680000004</v>
      </c>
      <c r="G11" s="37">
        <f t="shared" si="2"/>
        <v>3.6136655512339404</v>
      </c>
      <c r="H11" s="37">
        <f t="shared" si="3"/>
        <v>60058.005870975481</v>
      </c>
      <c r="I11" s="37">
        <f t="shared" si="4"/>
        <v>-45.548548552439684</v>
      </c>
      <c r="J11" s="30"/>
    </row>
    <row r="12" spans="1:12" x14ac:dyDescent="0.25">
      <c r="A12" s="11" t="s">
        <v>68</v>
      </c>
      <c r="B12" s="144">
        <v>0</v>
      </c>
      <c r="C12" s="37">
        <f t="shared" si="0"/>
        <v>0</v>
      </c>
      <c r="D12" s="290">
        <v>11.454540779999999</v>
      </c>
      <c r="E12" s="37">
        <f t="shared" si="1"/>
        <v>0.45654745674883523</v>
      </c>
      <c r="F12" s="291">
        <v>59.481963890000003</v>
      </c>
      <c r="G12" s="37">
        <f t="shared" si="2"/>
        <v>2.6307153475587084</v>
      </c>
      <c r="H12" s="37" t="s">
        <v>314</v>
      </c>
      <c r="I12" s="37" t="s">
        <v>314</v>
      </c>
      <c r="J12" s="30"/>
    </row>
    <row r="13" spans="1:12" x14ac:dyDescent="0.25">
      <c r="A13" s="11" t="s">
        <v>224</v>
      </c>
      <c r="B13" s="144">
        <v>0.27740500000000001</v>
      </c>
      <c r="C13" s="37">
        <f t="shared" si="0"/>
        <v>7.4578210940012555E-3</v>
      </c>
      <c r="D13" s="290">
        <v>0.85296400000000006</v>
      </c>
      <c r="E13" s="37">
        <f t="shared" si="1"/>
        <v>3.3996870968258368E-2</v>
      </c>
      <c r="F13" s="291">
        <v>51.60765</v>
      </c>
      <c r="G13" s="37">
        <f t="shared" si="2"/>
        <v>2.2824572026153755</v>
      </c>
      <c r="H13" s="37">
        <f t="shared" si="3"/>
        <v>5950.3901688699634</v>
      </c>
      <c r="I13" s="37">
        <f t="shared" si="4"/>
        <v>18503.720192498331</v>
      </c>
      <c r="J13" s="30"/>
    </row>
    <row r="14" spans="1:12" x14ac:dyDescent="0.25">
      <c r="A14" s="11" t="s">
        <v>129</v>
      </c>
      <c r="B14" s="144">
        <v>71.451409510000005</v>
      </c>
      <c r="C14" s="37">
        <f t="shared" si="0"/>
        <v>1.9209164544251183</v>
      </c>
      <c r="D14" s="290">
        <v>78.675384739999998</v>
      </c>
      <c r="E14" s="37">
        <f t="shared" si="1"/>
        <v>3.1357910807300931</v>
      </c>
      <c r="F14" s="291">
        <v>45.434940070000003</v>
      </c>
      <c r="G14" s="37">
        <f t="shared" si="2"/>
        <v>2.0094560828320884</v>
      </c>
      <c r="H14" s="37">
        <f t="shared" si="3"/>
        <v>-42.250120262964472</v>
      </c>
      <c r="I14" s="37" t="s">
        <v>314</v>
      </c>
      <c r="J14" s="30"/>
    </row>
    <row r="15" spans="1:12" x14ac:dyDescent="0.25">
      <c r="A15" s="11" t="s">
        <v>62</v>
      </c>
      <c r="B15" s="144">
        <v>124.16315619</v>
      </c>
      <c r="C15" s="37">
        <f t="shared" si="0"/>
        <v>3.3380314173556873</v>
      </c>
      <c r="D15" s="290">
        <v>19.05778647</v>
      </c>
      <c r="E15" s="37">
        <f t="shared" si="1"/>
        <v>0.7595925590777689</v>
      </c>
      <c r="F15" s="291">
        <v>42.70271838</v>
      </c>
      <c r="G15" s="37">
        <f t="shared" si="2"/>
        <v>1.8886178141745842</v>
      </c>
      <c r="H15" s="37">
        <f t="shared" si="3"/>
        <v>124.06966542111752</v>
      </c>
      <c r="I15" s="37">
        <f t="shared" si="4"/>
        <v>-65.607576602954268</v>
      </c>
      <c r="J15" s="30"/>
    </row>
    <row r="16" spans="1:12" x14ac:dyDescent="0.25">
      <c r="A16" s="11" t="s">
        <v>215</v>
      </c>
      <c r="B16" s="144">
        <v>27.89025397</v>
      </c>
      <c r="C16" s="37">
        <f t="shared" si="0"/>
        <v>0.74980813025907334</v>
      </c>
      <c r="D16" s="290">
        <v>45.656633740000004</v>
      </c>
      <c r="E16" s="37">
        <f t="shared" si="1"/>
        <v>1.8197516965590708</v>
      </c>
      <c r="F16" s="291">
        <v>38.441638210000001</v>
      </c>
      <c r="G16" s="37">
        <f t="shared" si="2"/>
        <v>1.700162553666926</v>
      </c>
      <c r="H16" s="37">
        <f t="shared" si="3"/>
        <v>-15.802732131078923</v>
      </c>
      <c r="I16" s="37">
        <f t="shared" si="4"/>
        <v>37.831796911385382</v>
      </c>
      <c r="J16" s="30"/>
    </row>
    <row r="17" spans="1:10" x14ac:dyDescent="0.25">
      <c r="A17" s="11" t="s">
        <v>184</v>
      </c>
      <c r="B17" s="144">
        <v>56.842610229999998</v>
      </c>
      <c r="C17" s="37">
        <f t="shared" si="0"/>
        <v>1.5281700676317498</v>
      </c>
      <c r="D17" s="290">
        <v>126.04300305</v>
      </c>
      <c r="E17" s="37">
        <f t="shared" si="1"/>
        <v>5.0237380606246518</v>
      </c>
      <c r="F17" s="291">
        <v>32.801125480000003</v>
      </c>
      <c r="G17" s="37">
        <f t="shared" si="2"/>
        <v>1.4506989778786037</v>
      </c>
      <c r="H17" s="37">
        <f t="shared" si="3"/>
        <v>-73.976242483695714</v>
      </c>
      <c r="I17" s="37" t="s">
        <v>314</v>
      </c>
      <c r="J17" s="30"/>
    </row>
    <row r="18" spans="1:10" x14ac:dyDescent="0.25">
      <c r="A18" s="11" t="s">
        <v>157</v>
      </c>
      <c r="B18" s="144">
        <v>42.760401639999998</v>
      </c>
      <c r="C18" s="37">
        <f t="shared" si="0"/>
        <v>1.1495806684766239</v>
      </c>
      <c r="D18" s="290">
        <v>107.47955245999999</v>
      </c>
      <c r="E18" s="37">
        <f t="shared" si="1"/>
        <v>4.2838484117838211</v>
      </c>
      <c r="F18" s="291">
        <v>32.628319410000003</v>
      </c>
      <c r="G18" s="37">
        <f t="shared" si="2"/>
        <v>1.4430562648481293</v>
      </c>
      <c r="H18" s="37" t="s">
        <v>314</v>
      </c>
      <c r="I18" s="37" t="s">
        <v>314</v>
      </c>
      <c r="J18" s="30"/>
    </row>
    <row r="19" spans="1:10" x14ac:dyDescent="0.25">
      <c r="A19" s="11" t="s">
        <v>2</v>
      </c>
      <c r="B19" s="144">
        <v>74.682394299999999</v>
      </c>
      <c r="C19" s="37">
        <f t="shared" si="0"/>
        <v>2.0077790074478079</v>
      </c>
      <c r="D19" s="290">
        <v>19.200856559999998</v>
      </c>
      <c r="E19" s="37">
        <f t="shared" si="1"/>
        <v>0.76529495142861492</v>
      </c>
      <c r="F19" s="291">
        <v>31.029684059999997</v>
      </c>
      <c r="G19" s="37">
        <f t="shared" si="2"/>
        <v>1.3723532437075996</v>
      </c>
      <c r="H19" s="37">
        <f t="shared" si="3"/>
        <v>61.605728176951715</v>
      </c>
      <c r="I19" s="37">
        <f t="shared" si="4"/>
        <v>-58.45113918636109</v>
      </c>
      <c r="J19" s="30"/>
    </row>
    <row r="20" spans="1:10" x14ac:dyDescent="0.25">
      <c r="A20" s="11" t="s">
        <v>210</v>
      </c>
      <c r="B20" s="144">
        <v>12.63723734</v>
      </c>
      <c r="C20" s="37">
        <f t="shared" si="0"/>
        <v>0.33974245310701795</v>
      </c>
      <c r="D20" s="290">
        <v>0.62927865000000005</v>
      </c>
      <c r="E20" s="37">
        <f t="shared" si="1"/>
        <v>2.5081369280684548E-2</v>
      </c>
      <c r="F20" s="291">
        <v>29.425700120000002</v>
      </c>
      <c r="G20" s="37">
        <f t="shared" si="2"/>
        <v>1.3014136698899121</v>
      </c>
      <c r="H20" s="37">
        <f t="shared" si="3"/>
        <v>4576.1001855060549</v>
      </c>
      <c r="I20" s="37">
        <f t="shared" si="4"/>
        <v>132.84915308870825</v>
      </c>
      <c r="J20" s="30"/>
    </row>
    <row r="21" spans="1:10" x14ac:dyDescent="0.25">
      <c r="A21" s="11" t="s">
        <v>9</v>
      </c>
      <c r="B21" s="144">
        <v>19.183976879999999</v>
      </c>
      <c r="C21" s="37">
        <f t="shared" si="0"/>
        <v>0.51574653464247722</v>
      </c>
      <c r="D21" s="290">
        <v>10.651024169999999</v>
      </c>
      <c r="E21" s="37">
        <f t="shared" si="1"/>
        <v>0.42452142691519351</v>
      </c>
      <c r="F21" s="291">
        <v>25.149905690000001</v>
      </c>
      <c r="G21" s="37">
        <f t="shared" si="2"/>
        <v>1.1123076401897378</v>
      </c>
      <c r="H21" s="37">
        <f t="shared" si="3"/>
        <v>136.12664180068234</v>
      </c>
      <c r="I21" s="37">
        <f t="shared" si="4"/>
        <v>31.098498748816272</v>
      </c>
      <c r="J21" s="30"/>
    </row>
    <row r="22" spans="1:10" x14ac:dyDescent="0.25">
      <c r="A22" s="11" t="s">
        <v>64</v>
      </c>
      <c r="B22" s="144">
        <v>24.957059129999998</v>
      </c>
      <c r="C22" s="37">
        <f t="shared" si="0"/>
        <v>0.67095143210811115</v>
      </c>
      <c r="D22" s="290">
        <v>0.16868638</v>
      </c>
      <c r="E22" s="37">
        <f t="shared" si="1"/>
        <v>6.7233893751232144E-3</v>
      </c>
      <c r="F22" s="291">
        <v>24.324928440000001</v>
      </c>
      <c r="G22" s="37">
        <f t="shared" si="2"/>
        <v>1.0758212807787526</v>
      </c>
      <c r="H22" s="37">
        <f t="shared" si="3"/>
        <v>14320.20893447355</v>
      </c>
      <c r="I22" s="37">
        <f t="shared" si="4"/>
        <v>-2.532873311343542</v>
      </c>
      <c r="J22" s="30"/>
    </row>
    <row r="23" spans="1:10" x14ac:dyDescent="0.25">
      <c r="A23" s="11" t="s">
        <v>37</v>
      </c>
      <c r="B23" s="144">
        <v>28.570006790000001</v>
      </c>
      <c r="C23" s="37">
        <f t="shared" si="0"/>
        <v>0.76808276452919411</v>
      </c>
      <c r="D23" s="290">
        <v>21.187718390000001</v>
      </c>
      <c r="E23" s="37">
        <f t="shared" si="1"/>
        <v>0.84448596683637867</v>
      </c>
      <c r="F23" s="291">
        <v>23.760519730000002</v>
      </c>
      <c r="G23" s="37">
        <f t="shared" si="2"/>
        <v>1.0508591147944779</v>
      </c>
      <c r="H23" s="37">
        <f t="shared" si="3"/>
        <v>12.142890011292074</v>
      </c>
      <c r="I23" s="37">
        <f t="shared" si="4"/>
        <v>-16.834042411510385</v>
      </c>
      <c r="J23" s="30"/>
    </row>
    <row r="24" spans="1:10" x14ac:dyDescent="0.25">
      <c r="A24" s="11" t="s">
        <v>175</v>
      </c>
      <c r="B24" s="144">
        <v>18.137453559999997</v>
      </c>
      <c r="C24" s="37">
        <f t="shared" si="0"/>
        <v>0.48761155621288776</v>
      </c>
      <c r="D24" s="290">
        <v>9.8180730999999994</v>
      </c>
      <c r="E24" s="37">
        <f t="shared" si="1"/>
        <v>0.391322217980628</v>
      </c>
      <c r="F24" s="291">
        <v>21.412209369999999</v>
      </c>
      <c r="G24" s="37">
        <f t="shared" si="2"/>
        <v>0.94700013467896582</v>
      </c>
      <c r="H24" s="37">
        <f t="shared" si="3"/>
        <v>118.08973259732608</v>
      </c>
      <c r="I24" s="37">
        <f t="shared" si="4"/>
        <v>18.055212652464547</v>
      </c>
      <c r="J24" s="30"/>
    </row>
    <row r="25" spans="1:10" x14ac:dyDescent="0.25">
      <c r="A25" s="11" t="s">
        <v>108</v>
      </c>
      <c r="B25" s="144">
        <v>77.760325709999989</v>
      </c>
      <c r="C25" s="37">
        <f t="shared" si="0"/>
        <v>2.0905268374991297</v>
      </c>
      <c r="D25" s="290">
        <v>21.326121649999997</v>
      </c>
      <c r="E25" s="37">
        <f t="shared" si="1"/>
        <v>0.85000235178557482</v>
      </c>
      <c r="F25" s="291">
        <v>21.28559606</v>
      </c>
      <c r="G25" s="37">
        <f t="shared" si="2"/>
        <v>0.94140039391656971</v>
      </c>
      <c r="H25" s="37">
        <f t="shared" si="3"/>
        <v>-0.19002794162528147</v>
      </c>
      <c r="I25" s="37">
        <f t="shared" si="4"/>
        <v>-72.626662934280034</v>
      </c>
      <c r="J25" s="30"/>
    </row>
    <row r="26" spans="1:10" x14ac:dyDescent="0.25">
      <c r="A26" s="11" t="s">
        <v>109</v>
      </c>
      <c r="B26" s="144">
        <v>57.354168159999993</v>
      </c>
      <c r="C26" s="37">
        <f t="shared" si="0"/>
        <v>1.5419229110237491</v>
      </c>
      <c r="D26" s="290">
        <v>3.5413550000000002E-2</v>
      </c>
      <c r="E26" s="37">
        <f t="shared" si="1"/>
        <v>1.4114896875811475E-3</v>
      </c>
      <c r="F26" s="291">
        <v>18.450491370000002</v>
      </c>
      <c r="G26" s="37">
        <f t="shared" si="2"/>
        <v>0.81601190752241837</v>
      </c>
      <c r="H26" s="37" t="s">
        <v>314</v>
      </c>
      <c r="I26" s="37" t="s">
        <v>314</v>
      </c>
      <c r="J26" s="30"/>
    </row>
    <row r="27" spans="1:10" x14ac:dyDescent="0.25">
      <c r="A27" s="11" t="s">
        <v>81</v>
      </c>
      <c r="B27" s="144">
        <v>29.102424460000002</v>
      </c>
      <c r="C27" s="37">
        <f t="shared" si="0"/>
        <v>0.78239640606465666</v>
      </c>
      <c r="D27" s="290">
        <v>14.213304369999999</v>
      </c>
      <c r="E27" s="37">
        <f t="shared" si="1"/>
        <v>0.56650441835701471</v>
      </c>
      <c r="F27" s="291">
        <v>18.34514368</v>
      </c>
      <c r="G27" s="37">
        <f t="shared" si="2"/>
        <v>0.81135268367053992</v>
      </c>
      <c r="H27" s="37">
        <f t="shared" ref="H27:H40" si="5">((F27/D27)-1)*100</f>
        <v>29.070223239017288</v>
      </c>
      <c r="I27" s="37">
        <f>((F27/B27)-1)*100</f>
        <v>-36.963521011060131</v>
      </c>
      <c r="J27" s="30"/>
    </row>
    <row r="28" spans="1:10" x14ac:dyDescent="0.25">
      <c r="A28" s="11" t="s">
        <v>67</v>
      </c>
      <c r="B28" s="144">
        <v>665.49412647999998</v>
      </c>
      <c r="C28" s="37">
        <f t="shared" si="0"/>
        <v>17.891300208707424</v>
      </c>
      <c r="D28" s="290">
        <v>5.0000000000000002E-5</v>
      </c>
      <c r="E28" s="37">
        <f t="shared" si="1"/>
        <v>1.9928666959132133E-6</v>
      </c>
      <c r="F28" s="291">
        <v>17.651198730000001</v>
      </c>
      <c r="G28" s="37">
        <f t="shared" si="2"/>
        <v>0.78066150417784708</v>
      </c>
      <c r="H28" s="37">
        <f t="shared" si="5"/>
        <v>35302297.460000001</v>
      </c>
      <c r="I28" s="37">
        <f>((F28/B28)-1)*100</f>
        <v>-97.347655219233488</v>
      </c>
      <c r="J28" s="30"/>
    </row>
    <row r="29" spans="1:10" x14ac:dyDescent="0.25">
      <c r="A29" s="11" t="s">
        <v>189</v>
      </c>
      <c r="B29" s="144">
        <v>46.126117649999998</v>
      </c>
      <c r="C29" s="37">
        <f t="shared" si="0"/>
        <v>1.2400653672232065</v>
      </c>
      <c r="D29" s="290">
        <v>13.324961529999999</v>
      </c>
      <c r="E29" s="37">
        <f t="shared" si="1"/>
        <v>0.53109744114923552</v>
      </c>
      <c r="F29" s="291">
        <v>15.88604333</v>
      </c>
      <c r="G29" s="37">
        <f t="shared" si="2"/>
        <v>0.70259378250353277</v>
      </c>
      <c r="H29" s="37">
        <f t="shared" si="5"/>
        <v>19.220181568509197</v>
      </c>
      <c r="I29" s="37" t="s">
        <v>314</v>
      </c>
      <c r="J29" s="30"/>
    </row>
    <row r="30" spans="1:10" x14ac:dyDescent="0.25">
      <c r="A30" s="11" t="s">
        <v>114</v>
      </c>
      <c r="B30" s="144">
        <v>17.878397510000003</v>
      </c>
      <c r="C30" s="37">
        <f t="shared" si="0"/>
        <v>0.48064703259500563</v>
      </c>
      <c r="D30" s="290">
        <v>14.54542013</v>
      </c>
      <c r="E30" s="37">
        <f t="shared" si="1"/>
        <v>0.5797416671028528</v>
      </c>
      <c r="F30" s="291">
        <v>14.58078581</v>
      </c>
      <c r="G30" s="37">
        <f t="shared" si="2"/>
        <v>0.64486601486071471</v>
      </c>
      <c r="H30" s="37">
        <f t="shared" si="5"/>
        <v>0.24313962528355049</v>
      </c>
      <c r="I30" s="37">
        <f t="shared" ref="I30:I40" si="6">((F30/B30)-1)*100</f>
        <v>-18.444671554906055</v>
      </c>
      <c r="J30" s="30"/>
    </row>
    <row r="31" spans="1:10" x14ac:dyDescent="0.25">
      <c r="A31" s="11" t="s">
        <v>26</v>
      </c>
      <c r="B31" s="144">
        <v>36.257266389999998</v>
      </c>
      <c r="C31" s="37">
        <f t="shared" si="0"/>
        <v>0.97474885490227181</v>
      </c>
      <c r="D31" s="290">
        <v>17.871358100000002</v>
      </c>
      <c r="E31" s="37">
        <f t="shared" si="1"/>
        <v>0.71230468736457697</v>
      </c>
      <c r="F31" s="291">
        <v>14.14551681</v>
      </c>
      <c r="G31" s="37">
        <f t="shared" si="2"/>
        <v>0.62561532500901262</v>
      </c>
      <c r="H31" s="37">
        <f t="shared" si="5"/>
        <v>-20.848115006995471</v>
      </c>
      <c r="I31" s="37">
        <f t="shared" si="6"/>
        <v>-60.985705160879334</v>
      </c>
      <c r="J31" s="30"/>
    </row>
    <row r="32" spans="1:10" x14ac:dyDescent="0.25">
      <c r="A32" s="11" t="s">
        <v>20</v>
      </c>
      <c r="B32" s="144">
        <v>11.094095810000001</v>
      </c>
      <c r="C32" s="37">
        <f t="shared" si="0"/>
        <v>0.29825627422248679</v>
      </c>
      <c r="D32" s="290">
        <v>2.1768671099999999</v>
      </c>
      <c r="E32" s="37">
        <f t="shared" si="1"/>
        <v>8.6764119298956902E-2</v>
      </c>
      <c r="F32" s="291">
        <v>12.85399559</v>
      </c>
      <c r="G32" s="37">
        <f t="shared" si="2"/>
        <v>0.56849507421441925</v>
      </c>
      <c r="H32" s="37">
        <f t="shared" si="5"/>
        <v>490.481409313038</v>
      </c>
      <c r="I32" s="37">
        <f t="shared" si="6"/>
        <v>15.863390853481363</v>
      </c>
      <c r="J32" s="30"/>
    </row>
    <row r="33" spans="1:10" x14ac:dyDescent="0.25">
      <c r="A33" s="11" t="s">
        <v>183</v>
      </c>
      <c r="B33" s="144">
        <v>43.352266020000002</v>
      </c>
      <c r="C33" s="37">
        <f t="shared" si="0"/>
        <v>1.1654924893088079</v>
      </c>
      <c r="D33" s="290">
        <v>30.497316089999998</v>
      </c>
      <c r="E33" s="37">
        <f t="shared" si="1"/>
        <v>1.2155417110099835</v>
      </c>
      <c r="F33" s="291">
        <v>12.778126439999999</v>
      </c>
      <c r="G33" s="37">
        <f t="shared" si="2"/>
        <v>0.56513960098760485</v>
      </c>
      <c r="H33" s="37">
        <f t="shared" si="5"/>
        <v>-58.100816470896213</v>
      </c>
      <c r="I33" s="37">
        <f t="shared" si="6"/>
        <v>-70.524893821917004</v>
      </c>
      <c r="J33" s="30"/>
    </row>
    <row r="34" spans="1:10" x14ac:dyDescent="0.25">
      <c r="A34" s="11" t="s">
        <v>197</v>
      </c>
      <c r="B34" s="144">
        <v>1.6696216699999999</v>
      </c>
      <c r="C34" s="37">
        <f t="shared" si="0"/>
        <v>4.4886500638155774E-2</v>
      </c>
      <c r="D34" s="290">
        <v>41.371057110000002</v>
      </c>
      <c r="E34" s="37">
        <f t="shared" si="1"/>
        <v>1.6489400377848511</v>
      </c>
      <c r="F34" s="291">
        <v>10.176771070000001</v>
      </c>
      <c r="G34" s="37">
        <f t="shared" si="2"/>
        <v>0.45008917143270977</v>
      </c>
      <c r="H34" s="37">
        <f t="shared" si="5"/>
        <v>-75.401230278111214</v>
      </c>
      <c r="I34" s="37">
        <f t="shared" si="6"/>
        <v>509.52557413800218</v>
      </c>
      <c r="J34" s="30"/>
    </row>
    <row r="35" spans="1:10" x14ac:dyDescent="0.25">
      <c r="A35" s="11" t="s">
        <v>171</v>
      </c>
      <c r="B35" s="144">
        <v>0.59736240000000007</v>
      </c>
      <c r="C35" s="37">
        <f t="shared" si="0"/>
        <v>1.6059630891596101E-2</v>
      </c>
      <c r="D35" s="290">
        <v>3.7246085799999999</v>
      </c>
      <c r="E35" s="37">
        <f t="shared" si="1"/>
        <v>0.14845296788789211</v>
      </c>
      <c r="F35" s="291">
        <v>8.5866375700000006</v>
      </c>
      <c r="G35" s="37">
        <f t="shared" si="2"/>
        <v>0.37976216254555839</v>
      </c>
      <c r="H35" s="37">
        <f t="shared" si="5"/>
        <v>130.53798501425354</v>
      </c>
      <c r="I35" s="37">
        <f t="shared" si="6"/>
        <v>1337.4251827701239</v>
      </c>
      <c r="J35" s="30"/>
    </row>
    <row r="36" spans="1:10" x14ac:dyDescent="0.25">
      <c r="A36" s="11" t="s">
        <v>178</v>
      </c>
      <c r="B36" s="144">
        <v>2.6585817999999999</v>
      </c>
      <c r="C36" s="37">
        <f t="shared" si="0"/>
        <v>7.1473936764542181E-2</v>
      </c>
      <c r="D36" s="290">
        <v>16.169535310000001</v>
      </c>
      <c r="E36" s="37">
        <f t="shared" si="1"/>
        <v>0.64447456815383475</v>
      </c>
      <c r="F36" s="291">
        <v>7.6976839699999999</v>
      </c>
      <c r="G36" s="37">
        <f t="shared" si="2"/>
        <v>0.3404463140790836</v>
      </c>
      <c r="H36" s="37" t="s">
        <v>314</v>
      </c>
      <c r="I36" s="37">
        <f t="shared" si="6"/>
        <v>189.54098647632361</v>
      </c>
      <c r="J36" s="30"/>
    </row>
    <row r="37" spans="1:10" x14ac:dyDescent="0.25">
      <c r="A37" s="11" t="s">
        <v>220</v>
      </c>
      <c r="B37" s="144">
        <v>11.868652429999999</v>
      </c>
      <c r="C37" s="37">
        <f t="shared" si="0"/>
        <v>0.31907963609099782</v>
      </c>
      <c r="D37" s="290">
        <v>7.0483690299999999</v>
      </c>
      <c r="E37" s="37">
        <f t="shared" si="1"/>
        <v>0.28092919800786237</v>
      </c>
      <c r="F37" s="291">
        <v>7.3388608499999997</v>
      </c>
      <c r="G37" s="37">
        <f t="shared" si="2"/>
        <v>0.32457660455522575</v>
      </c>
      <c r="H37" s="37">
        <f t="shared" si="5"/>
        <v>4.1214048067514275</v>
      </c>
      <c r="I37" s="37">
        <f t="shared" si="6"/>
        <v>-38.166014269237472</v>
      </c>
      <c r="J37" s="30"/>
    </row>
    <row r="38" spans="1:10" x14ac:dyDescent="0.25">
      <c r="A38" s="11" t="s">
        <v>201</v>
      </c>
      <c r="B38" s="144">
        <v>5.2517660199999998</v>
      </c>
      <c r="C38" s="37">
        <f t="shared" si="0"/>
        <v>0.14118970964732075</v>
      </c>
      <c r="D38" s="290">
        <v>1.5636552100000001</v>
      </c>
      <c r="E38" s="37">
        <f t="shared" si="1"/>
        <v>6.2323127838003638E-2</v>
      </c>
      <c r="F38" s="291">
        <v>5.9490500099999997</v>
      </c>
      <c r="G38" s="37">
        <f t="shared" si="2"/>
        <v>0.26310928794555788</v>
      </c>
      <c r="H38" s="37">
        <f t="shared" si="5"/>
        <v>280.45791501567663</v>
      </c>
      <c r="I38" s="37">
        <f t="shared" si="6"/>
        <v>13.277133584104339</v>
      </c>
      <c r="J38" s="30"/>
    </row>
    <row r="39" spans="1:10" x14ac:dyDescent="0.25">
      <c r="A39" s="11" t="s">
        <v>33</v>
      </c>
      <c r="B39" s="144">
        <v>0.43632435999999997</v>
      </c>
      <c r="C39" s="37">
        <f t="shared" si="0"/>
        <v>1.1730246447737413E-2</v>
      </c>
      <c r="D39" s="290">
        <v>0.42118310999999997</v>
      </c>
      <c r="E39" s="37">
        <f t="shared" si="1"/>
        <v>1.6787235856003026E-2</v>
      </c>
      <c r="F39" s="291">
        <v>5.8796450899999995</v>
      </c>
      <c r="G39" s="37">
        <f t="shared" si="2"/>
        <v>0.26003970892866907</v>
      </c>
      <c r="H39" s="37">
        <f t="shared" si="5"/>
        <v>1295.983112903079</v>
      </c>
      <c r="I39" s="37">
        <f t="shared" si="6"/>
        <v>1247.5399562838986</v>
      </c>
      <c r="J39" s="30"/>
    </row>
    <row r="40" spans="1:10" x14ac:dyDescent="0.25">
      <c r="A40" s="11" t="s">
        <v>11</v>
      </c>
      <c r="B40" s="144">
        <v>19.02438033</v>
      </c>
      <c r="C40" s="37">
        <f t="shared" si="0"/>
        <v>0.51145590355392501</v>
      </c>
      <c r="D40" s="290">
        <v>3.5557195199999998</v>
      </c>
      <c r="E40" s="37">
        <f t="shared" si="1"/>
        <v>0.14172150022833035</v>
      </c>
      <c r="F40" s="291">
        <v>5.5970202200000001</v>
      </c>
      <c r="G40" s="37">
        <f t="shared" si="2"/>
        <v>0.24754002777345788</v>
      </c>
      <c r="H40" s="37">
        <f t="shared" si="5"/>
        <v>57.408934774472883</v>
      </c>
      <c r="I40" s="37">
        <f t="shared" si="6"/>
        <v>-70.57975017891161</v>
      </c>
      <c r="J40" s="30"/>
    </row>
    <row r="41" spans="1:10" x14ac:dyDescent="0.25">
      <c r="A41" s="11" t="s">
        <v>158</v>
      </c>
      <c r="B41" s="144">
        <v>2.7300000000000002E-4</v>
      </c>
      <c r="C41" s="37">
        <f t="shared" si="0"/>
        <v>7.3393960406710149E-6</v>
      </c>
      <c r="D41" s="290">
        <v>0</v>
      </c>
      <c r="E41" s="37">
        <f t="shared" si="1"/>
        <v>0</v>
      </c>
      <c r="F41" s="291">
        <v>4.9537500000000003</v>
      </c>
      <c r="G41" s="37">
        <f t="shared" si="2"/>
        <v>0.21909004512811409</v>
      </c>
      <c r="H41" s="37" t="s">
        <v>314</v>
      </c>
      <c r="I41" s="37" t="s">
        <v>314</v>
      </c>
      <c r="J41" s="30"/>
    </row>
    <row r="42" spans="1:10" x14ac:dyDescent="0.25">
      <c r="A42" s="11" t="s">
        <v>256</v>
      </c>
      <c r="B42" s="144">
        <v>0.73889293999999994</v>
      </c>
      <c r="C42" s="37">
        <f t="shared" si="0"/>
        <v>1.9864571129361776E-2</v>
      </c>
      <c r="D42" s="290">
        <v>5.7971420599999997</v>
      </c>
      <c r="E42" s="37">
        <f t="shared" si="1"/>
        <v>0.23105862685703438</v>
      </c>
      <c r="F42" s="291">
        <v>4.1757026699999997</v>
      </c>
      <c r="G42" s="37">
        <f t="shared" si="2"/>
        <v>0.1846792604414608</v>
      </c>
      <c r="H42" s="37" t="s">
        <v>314</v>
      </c>
      <c r="I42" s="37" t="s">
        <v>314</v>
      </c>
      <c r="J42" s="30"/>
    </row>
    <row r="43" spans="1:10" x14ac:dyDescent="0.25">
      <c r="A43" s="11" t="s">
        <v>196</v>
      </c>
      <c r="B43" s="144">
        <v>2.4641532799999997</v>
      </c>
      <c r="C43" s="37">
        <f t="shared" si="0"/>
        <v>6.6246874823584212E-2</v>
      </c>
      <c r="D43" s="290">
        <v>2.1581929300000002</v>
      </c>
      <c r="E43" s="37">
        <f t="shared" si="1"/>
        <v>8.6019816271047142E-2</v>
      </c>
      <c r="F43" s="291">
        <v>4.1176743900000004</v>
      </c>
      <c r="G43" s="37">
        <f t="shared" si="2"/>
        <v>0.1821128373309068</v>
      </c>
      <c r="H43" s="37">
        <f>((F43/D43)-1)*100</f>
        <v>90.792692013869214</v>
      </c>
      <c r="I43" s="37" t="s">
        <v>314</v>
      </c>
      <c r="J43" s="30"/>
    </row>
    <row r="44" spans="1:10" x14ac:dyDescent="0.25">
      <c r="A44" s="11" t="s">
        <v>195</v>
      </c>
      <c r="B44" s="144">
        <v>9.1162653200000001</v>
      </c>
      <c r="C44" s="37">
        <f t="shared" si="0"/>
        <v>0.2450838153674523</v>
      </c>
      <c r="D44" s="290">
        <v>3.2514940399999999</v>
      </c>
      <c r="E44" s="37">
        <f t="shared" si="1"/>
        <v>0.1295958836855261</v>
      </c>
      <c r="F44" s="291">
        <v>4.0135695899999995</v>
      </c>
      <c r="G44" s="37">
        <f t="shared" si="2"/>
        <v>0.17750858291151675</v>
      </c>
      <c r="H44" s="37">
        <f>((F44/D44)-1)*100</f>
        <v>23.437704040816865</v>
      </c>
      <c r="I44" s="37" t="s">
        <v>314</v>
      </c>
      <c r="J44" s="30"/>
    </row>
    <row r="45" spans="1:10" x14ac:dyDescent="0.25">
      <c r="A45" s="11" t="s">
        <v>217</v>
      </c>
      <c r="B45" s="144">
        <v>10.68211627</v>
      </c>
      <c r="C45" s="37">
        <f t="shared" si="0"/>
        <v>0.28718051962646673</v>
      </c>
      <c r="D45" s="290">
        <v>7.9666389299999993</v>
      </c>
      <c r="E45" s="37">
        <f t="shared" si="1"/>
        <v>0.31752898803925356</v>
      </c>
      <c r="F45" s="291">
        <v>3.8218216300000001</v>
      </c>
      <c r="G45" s="37">
        <f t="shared" si="2"/>
        <v>0.16902812483235982</v>
      </c>
      <c r="H45" s="37" t="s">
        <v>314</v>
      </c>
      <c r="I45" s="37">
        <f t="shared" ref="I45:I67" si="7">((F45/B45)-1)*100</f>
        <v>-64.222242733555262</v>
      </c>
      <c r="J45" s="30"/>
    </row>
    <row r="46" spans="1:10" x14ac:dyDescent="0.25">
      <c r="A46" s="11" t="s">
        <v>250</v>
      </c>
      <c r="B46" s="144">
        <v>3.0475873600000001</v>
      </c>
      <c r="C46" s="37">
        <f t="shared" si="0"/>
        <v>8.1932053492978121E-2</v>
      </c>
      <c r="D46" s="290">
        <v>4.4603918600000005</v>
      </c>
      <c r="E46" s="37">
        <f t="shared" si="1"/>
        <v>0.17777932777032787</v>
      </c>
      <c r="F46" s="291">
        <v>3.6633068600000001</v>
      </c>
      <c r="G46" s="37">
        <f t="shared" si="2"/>
        <v>0.16201747469604438</v>
      </c>
      <c r="H46" s="37">
        <f>((F46/D46)-1)*100</f>
        <v>-17.870290885160045</v>
      </c>
      <c r="I46" s="37" t="s">
        <v>314</v>
      </c>
      <c r="J46" s="30"/>
    </row>
    <row r="47" spans="1:10" x14ac:dyDescent="0.25">
      <c r="A47" s="11" t="s">
        <v>229</v>
      </c>
      <c r="B47" s="144">
        <v>6.5929731500000006</v>
      </c>
      <c r="C47" s="37">
        <f t="shared" si="0"/>
        <v>0.17724703675223555</v>
      </c>
      <c r="D47" s="290">
        <v>3.5909184000000001</v>
      </c>
      <c r="E47" s="37">
        <f t="shared" si="1"/>
        <v>0.14312443374203926</v>
      </c>
      <c r="F47" s="291">
        <v>3.5984624100000002</v>
      </c>
      <c r="G47" s="37">
        <f t="shared" si="2"/>
        <v>0.15914959208654497</v>
      </c>
      <c r="H47" s="37" t="s">
        <v>314</v>
      </c>
      <c r="I47" s="37">
        <f t="shared" si="7"/>
        <v>-45.419732067314733</v>
      </c>
      <c r="J47" s="30"/>
    </row>
    <row r="48" spans="1:10" x14ac:dyDescent="0.25">
      <c r="A48" s="11" t="s">
        <v>240</v>
      </c>
      <c r="B48" s="144">
        <v>6.6596419999999998</v>
      </c>
      <c r="C48" s="37">
        <f t="shared" si="0"/>
        <v>0.1790393777548952</v>
      </c>
      <c r="D48" s="290">
        <v>1.8279581100000002</v>
      </c>
      <c r="E48" s="37">
        <f t="shared" si="1"/>
        <v>7.2857536778869247E-2</v>
      </c>
      <c r="F48" s="291">
        <v>2.99461588</v>
      </c>
      <c r="G48" s="37">
        <f t="shared" si="2"/>
        <v>0.13244320530720505</v>
      </c>
      <c r="H48" s="37">
        <f t="shared" ref="H48:H56" si="8">((F48/D48)-1)*100</f>
        <v>63.8230035807549</v>
      </c>
      <c r="I48" s="37">
        <f t="shared" si="7"/>
        <v>-55.033380473004414</v>
      </c>
      <c r="J48" s="30"/>
    </row>
    <row r="49" spans="1:10" x14ac:dyDescent="0.25">
      <c r="A49" s="11" t="s">
        <v>143</v>
      </c>
      <c r="B49" s="144">
        <v>1.9036358500000001</v>
      </c>
      <c r="C49" s="37">
        <f t="shared" si="0"/>
        <v>5.1177792748605871E-2</v>
      </c>
      <c r="D49" s="290">
        <v>2.0387715800000001</v>
      </c>
      <c r="E49" s="37">
        <f t="shared" si="1"/>
        <v>8.125999964712724E-2</v>
      </c>
      <c r="F49" s="291">
        <v>2.7660453899999999</v>
      </c>
      <c r="G49" s="37">
        <f t="shared" si="2"/>
        <v>0.12233419315094865</v>
      </c>
      <c r="H49" s="37" t="s">
        <v>314</v>
      </c>
      <c r="I49" s="37" t="s">
        <v>314</v>
      </c>
      <c r="J49" s="30"/>
    </row>
    <row r="50" spans="1:10" x14ac:dyDescent="0.25">
      <c r="A50" s="11" t="s">
        <v>212</v>
      </c>
      <c r="B50" s="144">
        <v>5.1192644400000002</v>
      </c>
      <c r="C50" s="37">
        <f t="shared" si="0"/>
        <v>0.1376275060882195</v>
      </c>
      <c r="D50" s="290">
        <v>0.29015247</v>
      </c>
      <c r="E50" s="37">
        <f t="shared" si="1"/>
        <v>1.1564703883999156E-2</v>
      </c>
      <c r="F50" s="291">
        <v>2.7413580899999999</v>
      </c>
      <c r="G50" s="37">
        <f t="shared" si="2"/>
        <v>0.12124234522340056</v>
      </c>
      <c r="H50" s="37" t="s">
        <v>314</v>
      </c>
      <c r="I50" s="37" t="s">
        <v>314</v>
      </c>
      <c r="J50" s="30"/>
    </row>
    <row r="51" spans="1:10" x14ac:dyDescent="0.25">
      <c r="A51" s="11" t="s">
        <v>130</v>
      </c>
      <c r="B51" s="144">
        <v>0.53654084000000002</v>
      </c>
      <c r="C51" s="37">
        <f t="shared" si="0"/>
        <v>1.4424489804960807E-2</v>
      </c>
      <c r="D51" s="290">
        <v>1.14862004</v>
      </c>
      <c r="E51" s="37">
        <f t="shared" si="1"/>
        <v>4.5780932479490062E-2</v>
      </c>
      <c r="F51" s="291">
        <v>2.7138032700000001</v>
      </c>
      <c r="G51" s="37">
        <f t="shared" si="2"/>
        <v>0.12002367517398406</v>
      </c>
      <c r="H51" s="37" t="s">
        <v>314</v>
      </c>
      <c r="I51" s="37" t="s">
        <v>314</v>
      </c>
      <c r="J51" s="30"/>
    </row>
    <row r="52" spans="1:10" x14ac:dyDescent="0.25">
      <c r="A52" s="11" t="s">
        <v>172</v>
      </c>
      <c r="B52" s="144">
        <v>1.3882323300000001</v>
      </c>
      <c r="C52" s="37">
        <f t="shared" si="0"/>
        <v>3.7321563612943212E-2</v>
      </c>
      <c r="D52" s="290">
        <v>1.4444828300000001</v>
      </c>
      <c r="E52" s="37">
        <f t="shared" si="1"/>
        <v>5.7573234494509365E-2</v>
      </c>
      <c r="F52" s="291">
        <v>2.29841659</v>
      </c>
      <c r="G52" s="37">
        <f t="shared" si="2"/>
        <v>0.1016523228718256</v>
      </c>
      <c r="H52" s="37" t="s">
        <v>314</v>
      </c>
      <c r="I52" s="37">
        <f t="shared" si="7"/>
        <v>65.564260414537372</v>
      </c>
      <c r="J52" s="30"/>
    </row>
    <row r="53" spans="1:10" x14ac:dyDescent="0.25">
      <c r="A53" s="11" t="s">
        <v>169</v>
      </c>
      <c r="B53" s="144">
        <v>0.43080833000000002</v>
      </c>
      <c r="C53" s="37">
        <f t="shared" si="0"/>
        <v>1.158195220326041E-2</v>
      </c>
      <c r="D53" s="290">
        <v>0.45067394999999999</v>
      </c>
      <c r="E53" s="37">
        <f t="shared" si="1"/>
        <v>1.7962662113413137E-2</v>
      </c>
      <c r="F53" s="291">
        <v>2.2077288799999999</v>
      </c>
      <c r="G53" s="37">
        <f t="shared" si="2"/>
        <v>9.7641467564943879E-2</v>
      </c>
      <c r="H53" s="37">
        <f t="shared" si="8"/>
        <v>389.87275168666838</v>
      </c>
      <c r="I53" s="37">
        <f t="shared" si="7"/>
        <v>412.46197583969649</v>
      </c>
      <c r="J53" s="30"/>
    </row>
    <row r="54" spans="1:10" x14ac:dyDescent="0.25">
      <c r="A54" s="11" t="s">
        <v>216</v>
      </c>
      <c r="B54" s="144">
        <v>2.9883054200000001</v>
      </c>
      <c r="C54" s="37">
        <f t="shared" si="0"/>
        <v>8.0338303911588763E-2</v>
      </c>
      <c r="D54" s="290">
        <v>1.1268339199999999</v>
      </c>
      <c r="E54" s="37">
        <f t="shared" si="1"/>
        <v>4.4912595819866681E-2</v>
      </c>
      <c r="F54" s="291">
        <v>2.0762904299999998</v>
      </c>
      <c r="G54" s="37">
        <f t="shared" si="2"/>
        <v>9.1828324806009859E-2</v>
      </c>
      <c r="H54" s="37" t="s">
        <v>314</v>
      </c>
      <c r="I54" s="37">
        <f t="shared" si="7"/>
        <v>-30.519470462962261</v>
      </c>
      <c r="J54" s="30"/>
    </row>
    <row r="55" spans="1:10" x14ac:dyDescent="0.25">
      <c r="A55" s="11" t="s">
        <v>211</v>
      </c>
      <c r="B55" s="144">
        <v>8.7221173599999986</v>
      </c>
      <c r="C55" s="37">
        <f t="shared" si="0"/>
        <v>0.23448744915110586</v>
      </c>
      <c r="D55" s="290">
        <v>5.0187288499999996</v>
      </c>
      <c r="E55" s="37">
        <f t="shared" si="1"/>
        <v>0.20003315161967639</v>
      </c>
      <c r="F55" s="291">
        <v>2.0054702</v>
      </c>
      <c r="G55" s="37">
        <f t="shared" si="2"/>
        <v>8.869615071836244E-2</v>
      </c>
      <c r="H55" s="37">
        <f t="shared" si="8"/>
        <v>-60.040275935608676</v>
      </c>
      <c r="I55" s="37" t="s">
        <v>314</v>
      </c>
      <c r="J55" s="30"/>
    </row>
    <row r="56" spans="1:10" x14ac:dyDescent="0.25">
      <c r="A56" s="11" t="s">
        <v>105</v>
      </c>
      <c r="B56" s="144">
        <v>0.32080084999999997</v>
      </c>
      <c r="C56" s="37">
        <f t="shared" si="0"/>
        <v>8.6244853052523645E-3</v>
      </c>
      <c r="D56" s="290">
        <v>0.61807924999999997</v>
      </c>
      <c r="E56" s="37">
        <f t="shared" si="1"/>
        <v>2.4634991055200339E-2</v>
      </c>
      <c r="F56" s="291">
        <v>1.8959999999999999</v>
      </c>
      <c r="G56" s="37">
        <f t="shared" si="2"/>
        <v>8.3854600164098764E-2</v>
      </c>
      <c r="H56" s="37">
        <f t="shared" si="8"/>
        <v>206.75677916707284</v>
      </c>
      <c r="I56" s="37">
        <f t="shared" si="7"/>
        <v>491.02087790602803</v>
      </c>
      <c r="J56" s="30"/>
    </row>
    <row r="57" spans="1:10" x14ac:dyDescent="0.25">
      <c r="A57" s="11" t="s">
        <v>179</v>
      </c>
      <c r="B57" s="144">
        <v>1.298E-2</v>
      </c>
      <c r="C57" s="37">
        <f t="shared" si="0"/>
        <v>3.4895736486413831E-4</v>
      </c>
      <c r="D57" s="290">
        <v>2.0799999999999999E-2</v>
      </c>
      <c r="E57" s="37">
        <f t="shared" si="1"/>
        <v>8.2903254549989683E-4</v>
      </c>
      <c r="F57" s="291">
        <v>1.86156633</v>
      </c>
      <c r="G57" s="37">
        <f t="shared" si="2"/>
        <v>8.2331698460495123E-2</v>
      </c>
      <c r="H57" s="37" t="s">
        <v>314</v>
      </c>
      <c r="I57" s="37" t="s">
        <v>314</v>
      </c>
      <c r="J57" s="30"/>
    </row>
    <row r="58" spans="1:10" x14ac:dyDescent="0.25">
      <c r="A58" s="11" t="s">
        <v>222</v>
      </c>
      <c r="B58" s="144">
        <v>2.2002613799999997</v>
      </c>
      <c r="C58" s="37">
        <f t="shared" si="0"/>
        <v>5.9152343079902345E-2</v>
      </c>
      <c r="D58" s="290">
        <v>3.9650681099999998</v>
      </c>
      <c r="E58" s="37">
        <f t="shared" si="1"/>
        <v>0.15803704366893098</v>
      </c>
      <c r="F58" s="291">
        <v>1.8234996699999999</v>
      </c>
      <c r="G58" s="37">
        <f t="shared" si="2"/>
        <v>8.0648120109291163E-2</v>
      </c>
      <c r="H58" s="37" t="s">
        <v>314</v>
      </c>
      <c r="I58" s="37">
        <f t="shared" si="7"/>
        <v>-17.123497845515057</v>
      </c>
      <c r="J58" s="30"/>
    </row>
    <row r="59" spans="1:10" x14ac:dyDescent="0.25">
      <c r="A59" s="11" t="s">
        <v>133</v>
      </c>
      <c r="B59" s="144">
        <v>6.3912093399999996</v>
      </c>
      <c r="C59" s="37">
        <f t="shared" si="0"/>
        <v>0.17182277115419636</v>
      </c>
      <c r="D59" s="290">
        <v>1.6301134499999999</v>
      </c>
      <c r="E59" s="37">
        <f t="shared" si="1"/>
        <v>6.4971976101303772E-2</v>
      </c>
      <c r="F59" s="291">
        <v>1.8089591200000001</v>
      </c>
      <c r="G59" s="37">
        <f t="shared" si="2"/>
        <v>8.0005033608016862E-2</v>
      </c>
      <c r="H59" s="37">
        <f>((F59/D59)-1)*100</f>
        <v>10.971363373512455</v>
      </c>
      <c r="I59" s="37">
        <f t="shared" si="7"/>
        <v>-71.696137244661102</v>
      </c>
      <c r="J59" s="30"/>
    </row>
    <row r="60" spans="1:10" x14ac:dyDescent="0.25">
      <c r="A60" s="11" t="s">
        <v>200</v>
      </c>
      <c r="B60" s="144">
        <v>2.5683148900000004</v>
      </c>
      <c r="C60" s="37">
        <f t="shared" si="0"/>
        <v>6.9047179981180998E-2</v>
      </c>
      <c r="D60" s="290">
        <v>2.2153956899999998</v>
      </c>
      <c r="E60" s="37">
        <f t="shared" si="1"/>
        <v>8.8299765777413455E-2</v>
      </c>
      <c r="F60" s="291">
        <v>1.7090553799999999</v>
      </c>
      <c r="G60" s="37">
        <f t="shared" si="2"/>
        <v>7.5586579930486217E-2</v>
      </c>
      <c r="H60" s="37">
        <f>((F60/D60)-1)*100</f>
        <v>-22.855524739239698</v>
      </c>
      <c r="I60" s="37">
        <f t="shared" si="7"/>
        <v>-33.456158874661988</v>
      </c>
      <c r="J60" s="30"/>
    </row>
    <row r="61" spans="1:10" x14ac:dyDescent="0.25">
      <c r="A61" s="11" t="s">
        <v>237</v>
      </c>
      <c r="B61" s="144">
        <v>7.8686429999999988E-2</v>
      </c>
      <c r="C61" s="37">
        <f t="shared" si="0"/>
        <v>2.1154244424781568E-3</v>
      </c>
      <c r="D61" s="290">
        <v>0.23647823999999998</v>
      </c>
      <c r="E61" s="37">
        <f t="shared" si="1"/>
        <v>9.4253921760834372E-3</v>
      </c>
      <c r="F61" s="291">
        <v>1.5987993</v>
      </c>
      <c r="G61" s="37">
        <f t="shared" si="2"/>
        <v>7.0710272175179861E-2</v>
      </c>
      <c r="H61" s="37">
        <f>((F61/D61)-1)*100</f>
        <v>576.08727974294811</v>
      </c>
      <c r="I61" s="37" t="s">
        <v>314</v>
      </c>
      <c r="J61" s="30"/>
    </row>
    <row r="62" spans="1:10" x14ac:dyDescent="0.25">
      <c r="A62" s="11" t="s">
        <v>180</v>
      </c>
      <c r="B62" s="144">
        <v>2.9640317500000002</v>
      </c>
      <c r="C62" s="37">
        <f t="shared" si="0"/>
        <v>7.9685724873161834E-2</v>
      </c>
      <c r="D62" s="290">
        <v>0.63945415999999999</v>
      </c>
      <c r="E62" s="37">
        <f t="shared" si="1"/>
        <v>2.5486937980543186E-2</v>
      </c>
      <c r="F62" s="291">
        <v>1.59590576</v>
      </c>
      <c r="G62" s="37">
        <f t="shared" si="2"/>
        <v>7.0582299263914655E-2</v>
      </c>
      <c r="H62" s="37">
        <f>((F62/D62)-1)*100</f>
        <v>149.57312968297836</v>
      </c>
      <c r="I62" s="37">
        <f t="shared" si="7"/>
        <v>-46.157602394103911</v>
      </c>
      <c r="J62" s="30"/>
    </row>
    <row r="63" spans="1:10" x14ac:dyDescent="0.25">
      <c r="A63" s="11" t="s">
        <v>187</v>
      </c>
      <c r="B63" s="144">
        <v>9.8694999999999998E-3</v>
      </c>
      <c r="C63" s="37">
        <f t="shared" si="0"/>
        <v>2.6533395319927686E-4</v>
      </c>
      <c r="D63" s="290">
        <v>6.5566289999999999E-2</v>
      </c>
      <c r="E63" s="37">
        <f t="shared" si="1"/>
        <v>2.6132975143117513E-3</v>
      </c>
      <c r="F63" s="291">
        <v>1.5912950100000001</v>
      </c>
      <c r="G63" s="37">
        <f t="shared" si="2"/>
        <v>7.0378379117444906E-2</v>
      </c>
      <c r="H63" s="37" t="s">
        <v>314</v>
      </c>
      <c r="I63" s="37">
        <f t="shared" si="7"/>
        <v>16023.359947312429</v>
      </c>
      <c r="J63" s="30"/>
    </row>
    <row r="64" spans="1:10" x14ac:dyDescent="0.25">
      <c r="A64" s="11" t="s">
        <v>107</v>
      </c>
      <c r="B64" s="144">
        <v>0.40331254999999999</v>
      </c>
      <c r="C64" s="37">
        <f t="shared" si="0"/>
        <v>1.0842749203746997E-2</v>
      </c>
      <c r="D64" s="290">
        <v>4.4934082999999996</v>
      </c>
      <c r="E64" s="37">
        <f t="shared" si="1"/>
        <v>0.17909527504420017</v>
      </c>
      <c r="F64" s="291">
        <v>1.5064757600000001</v>
      </c>
      <c r="G64" s="37">
        <f t="shared" si="2"/>
        <v>6.6627068835288406E-2</v>
      </c>
      <c r="H64" s="37">
        <f>((F64/D64)-1)*100</f>
        <v>-66.473650747473798</v>
      </c>
      <c r="I64" s="37">
        <f t="shared" si="7"/>
        <v>273.52563415147881</v>
      </c>
      <c r="J64" s="30"/>
    </row>
    <row r="65" spans="1:10" x14ac:dyDescent="0.25">
      <c r="A65" s="11" t="s">
        <v>138</v>
      </c>
      <c r="B65" s="144">
        <v>4.9750000000000003E-3</v>
      </c>
      <c r="C65" s="37">
        <f t="shared" si="0"/>
        <v>1.3374906704153222E-4</v>
      </c>
      <c r="D65" s="290">
        <v>1.0359000000000002E-3</v>
      </c>
      <c r="E65" s="37">
        <f t="shared" si="1"/>
        <v>4.1288212205929961E-5</v>
      </c>
      <c r="F65" s="291">
        <v>1.37436691</v>
      </c>
      <c r="G65" s="37">
        <f t="shared" si="2"/>
        <v>6.078427622195038E-2</v>
      </c>
      <c r="H65" s="37">
        <f>((F65/D65)-1)*100</f>
        <v>132573.7049908292</v>
      </c>
      <c r="I65" s="37">
        <f t="shared" si="7"/>
        <v>27525.465527638185</v>
      </c>
      <c r="J65" s="30"/>
    </row>
    <row r="66" spans="1:10" x14ac:dyDescent="0.25">
      <c r="A66" s="11" t="s">
        <v>242</v>
      </c>
      <c r="B66" s="144">
        <v>1.62560708</v>
      </c>
      <c r="C66" s="37">
        <f t="shared" si="0"/>
        <v>4.3703202075599884E-2</v>
      </c>
      <c r="D66" s="290">
        <v>11.04923926</v>
      </c>
      <c r="E66" s="37">
        <f t="shared" si="1"/>
        <v>0.4403932187286152</v>
      </c>
      <c r="F66" s="291">
        <v>1.3668755299999999</v>
      </c>
      <c r="G66" s="37">
        <f t="shared" si="2"/>
        <v>6.0452954136202837E-2</v>
      </c>
      <c r="H66" s="37">
        <f>((F66/D66)-1)*100</f>
        <v>-87.629234032895766</v>
      </c>
      <c r="I66" s="37">
        <f t="shared" si="7"/>
        <v>-15.91599551842503</v>
      </c>
      <c r="J66" s="30"/>
    </row>
    <row r="67" spans="1:10" x14ac:dyDescent="0.25">
      <c r="A67" s="11" t="s">
        <v>122</v>
      </c>
      <c r="B67" s="144">
        <v>6.7256070000000001E-2</v>
      </c>
      <c r="C67" s="37">
        <f t="shared" si="0"/>
        <v>1.8081279628904489E-3</v>
      </c>
      <c r="D67" s="290">
        <v>2.9106529999999999E-2</v>
      </c>
      <c r="E67" s="37">
        <f t="shared" si="1"/>
        <v>1.1601086854119763E-3</v>
      </c>
      <c r="F67" s="291">
        <v>1.2298484599999999</v>
      </c>
      <c r="G67" s="37">
        <f t="shared" si="2"/>
        <v>5.4392642866947581E-2</v>
      </c>
      <c r="H67" s="37" t="s">
        <v>314</v>
      </c>
      <c r="I67" s="37">
        <f t="shared" si="7"/>
        <v>1728.6058938620706</v>
      </c>
      <c r="J67" s="30"/>
    </row>
    <row r="68" spans="1:10" x14ac:dyDescent="0.25">
      <c r="A68" s="11" t="s">
        <v>204</v>
      </c>
      <c r="B68" s="144">
        <v>3.16563836</v>
      </c>
      <c r="C68" s="37">
        <f t="shared" ref="C68:C131" si="9">(B68/$B$239)*100</f>
        <v>8.5105764269524833E-2</v>
      </c>
      <c r="D68" s="290">
        <v>1.90589959</v>
      </c>
      <c r="E68" s="37">
        <f t="shared" ref="E68:E131" si="10">(D68/$D$239)*100</f>
        <v>7.5964076373312955E-2</v>
      </c>
      <c r="F68" s="291">
        <v>1.21061917</v>
      </c>
      <c r="G68" s="37">
        <f t="shared" ref="G68:G131" si="11">(F68/$F$239)*100</f>
        <v>5.3542186946910923E-2</v>
      </c>
      <c r="H68" s="37" t="s">
        <v>314</v>
      </c>
      <c r="I68" s="37" t="s">
        <v>314</v>
      </c>
      <c r="J68" s="30"/>
    </row>
    <row r="69" spans="1:10" x14ac:dyDescent="0.25">
      <c r="A69" s="11" t="s">
        <v>149</v>
      </c>
      <c r="B69" s="144">
        <v>3.5666344799999998</v>
      </c>
      <c r="C69" s="37">
        <f t="shared" si="9"/>
        <v>9.5886238025760878E-2</v>
      </c>
      <c r="D69" s="290">
        <v>3.0427928999999998</v>
      </c>
      <c r="E69" s="37">
        <f t="shared" si="10"/>
        <v>0.12127761265942369</v>
      </c>
      <c r="F69" s="291">
        <v>1.1996846999999999</v>
      </c>
      <c r="G69" s="37">
        <f t="shared" si="11"/>
        <v>5.3058586941712435E-2</v>
      </c>
      <c r="H69" s="37" t="s">
        <v>314</v>
      </c>
      <c r="I69" s="37" t="s">
        <v>314</v>
      </c>
      <c r="J69" s="30"/>
    </row>
    <row r="70" spans="1:10" x14ac:dyDescent="0.25">
      <c r="A70" s="11" t="s">
        <v>135</v>
      </c>
      <c r="B70" s="144">
        <v>0.90897718000000005</v>
      </c>
      <c r="C70" s="37">
        <f t="shared" si="9"/>
        <v>2.4437155736089025E-2</v>
      </c>
      <c r="D70" s="290">
        <v>1.8733681499999999</v>
      </c>
      <c r="E70" s="37">
        <f t="shared" si="10"/>
        <v>7.4667459906390982E-2</v>
      </c>
      <c r="F70" s="291">
        <v>1.1745869899999999</v>
      </c>
      <c r="G70" s="37">
        <f t="shared" si="11"/>
        <v>5.1948587766034955E-2</v>
      </c>
      <c r="H70" s="37">
        <f t="shared" ref="H70:H80" si="12">((F70/D70)-1)*100</f>
        <v>-37.300792158764949</v>
      </c>
      <c r="I70" s="37">
        <f t="shared" ref="I70:I107" si="13">((F70/B70)-1)*100</f>
        <v>29.220734672348957</v>
      </c>
      <c r="J70" s="30"/>
    </row>
    <row r="71" spans="1:10" x14ac:dyDescent="0.25">
      <c r="A71" s="11" t="s">
        <v>0</v>
      </c>
      <c r="B71" s="144">
        <v>7.9928899999999997E-2</v>
      </c>
      <c r="C71" s="37">
        <f t="shared" si="9"/>
        <v>2.1488272974182765E-3</v>
      </c>
      <c r="D71" s="290">
        <v>1.63606987</v>
      </c>
      <c r="E71" s="37">
        <f t="shared" si="10"/>
        <v>6.5209383122201203E-2</v>
      </c>
      <c r="F71" s="291">
        <v>1.1314606699999998</v>
      </c>
      <c r="G71" s="37">
        <f t="shared" si="11"/>
        <v>5.0041235276504906E-2</v>
      </c>
      <c r="H71" s="37">
        <f t="shared" si="12"/>
        <v>-30.842765902167745</v>
      </c>
      <c r="I71" s="37">
        <f t="shared" si="13"/>
        <v>1315.5839377246525</v>
      </c>
      <c r="J71" s="30"/>
    </row>
    <row r="72" spans="1:10" x14ac:dyDescent="0.25">
      <c r="A72" s="11" t="s">
        <v>75</v>
      </c>
      <c r="B72" s="144">
        <v>0.74990139</v>
      </c>
      <c r="C72" s="37">
        <f t="shared" si="9"/>
        <v>2.0160524881537325E-2</v>
      </c>
      <c r="D72" s="290">
        <v>0.96973078000000001</v>
      </c>
      <c r="E72" s="37">
        <f t="shared" si="10"/>
        <v>3.8650883509278866E-2</v>
      </c>
      <c r="F72" s="291">
        <v>1.01144122</v>
      </c>
      <c r="G72" s="37">
        <f t="shared" si="11"/>
        <v>4.4733121884276514E-2</v>
      </c>
      <c r="H72" s="37">
        <f t="shared" si="12"/>
        <v>4.3012391542320616</v>
      </c>
      <c r="I72" s="37" t="s">
        <v>314</v>
      </c>
      <c r="J72" s="30"/>
    </row>
    <row r="73" spans="1:10" x14ac:dyDescent="0.25">
      <c r="A73" s="11" t="s">
        <v>23</v>
      </c>
      <c r="B73" s="144">
        <v>1.3474944900000001</v>
      </c>
      <c r="C73" s="37">
        <f t="shared" si="9"/>
        <v>3.6226357966051309E-2</v>
      </c>
      <c r="D73" s="290">
        <v>0.72172000000000003</v>
      </c>
      <c r="E73" s="37">
        <f t="shared" si="10"/>
        <v>2.8765835035489688E-2</v>
      </c>
      <c r="F73" s="291">
        <v>1.0027025699999998</v>
      </c>
      <c r="G73" s="37">
        <f t="shared" si="11"/>
        <v>4.434663665129971E-2</v>
      </c>
      <c r="H73" s="37" t="s">
        <v>314</v>
      </c>
      <c r="I73" s="37">
        <f t="shared" si="13"/>
        <v>-25.587631159812773</v>
      </c>
      <c r="J73" s="30"/>
    </row>
    <row r="74" spans="1:10" x14ac:dyDescent="0.25">
      <c r="A74" s="11" t="s">
        <v>103</v>
      </c>
      <c r="B74" s="144">
        <v>1.40504579</v>
      </c>
      <c r="C74" s="37">
        <f t="shared" si="9"/>
        <v>3.7773580615705044E-2</v>
      </c>
      <c r="D74" s="290">
        <v>1.6012053700000002</v>
      </c>
      <c r="E74" s="37">
        <f t="shared" si="10"/>
        <v>6.3819777103807901E-2</v>
      </c>
      <c r="F74" s="291">
        <v>0.86526577000000005</v>
      </c>
      <c r="G74" s="37">
        <f t="shared" si="11"/>
        <v>3.8268204208349713E-2</v>
      </c>
      <c r="H74" s="37" t="s">
        <v>314</v>
      </c>
      <c r="I74" s="37" t="s">
        <v>314</v>
      </c>
      <c r="J74" s="30"/>
    </row>
    <row r="75" spans="1:10" x14ac:dyDescent="0.25">
      <c r="A75" s="11" t="s">
        <v>92</v>
      </c>
      <c r="B75" s="144">
        <v>7.3089479999999998E-2</v>
      </c>
      <c r="C75" s="37">
        <f t="shared" si="9"/>
        <v>1.9649547257388398E-3</v>
      </c>
      <c r="D75" s="290">
        <v>8.7483949999999991E-2</v>
      </c>
      <c r="E75" s="37">
        <f t="shared" si="10"/>
        <v>3.4868770076387349E-3</v>
      </c>
      <c r="F75" s="291">
        <v>0.81102200000000002</v>
      </c>
      <c r="G75" s="37">
        <f t="shared" si="11"/>
        <v>3.586915903707158E-2</v>
      </c>
      <c r="H75" s="37" t="s">
        <v>314</v>
      </c>
      <c r="I75" s="37" t="s">
        <v>314</v>
      </c>
      <c r="J75" s="30"/>
    </row>
    <row r="76" spans="1:10" x14ac:dyDescent="0.25">
      <c r="A76" s="11" t="s">
        <v>214</v>
      </c>
      <c r="B76" s="144">
        <v>2.7162549999999999</v>
      </c>
      <c r="C76" s="37">
        <f t="shared" si="9"/>
        <v>7.3024436602391371E-2</v>
      </c>
      <c r="D76" s="290">
        <v>0.79431123999999997</v>
      </c>
      <c r="E76" s="37">
        <f t="shared" si="10"/>
        <v>3.1659128327710548E-2</v>
      </c>
      <c r="F76" s="291">
        <v>0.79634532999999996</v>
      </c>
      <c r="G76" s="37">
        <f t="shared" si="11"/>
        <v>3.5220052341612497E-2</v>
      </c>
      <c r="H76" s="37" t="s">
        <v>314</v>
      </c>
      <c r="I76" s="37">
        <f t="shared" si="13"/>
        <v>-70.682232338274574</v>
      </c>
      <c r="J76" s="30"/>
    </row>
    <row r="77" spans="1:10" x14ac:dyDescent="0.25">
      <c r="A77" s="11" t="s">
        <v>198</v>
      </c>
      <c r="B77" s="144">
        <v>0.8398193100000001</v>
      </c>
      <c r="C77" s="37">
        <f t="shared" si="9"/>
        <v>2.2577899335872027E-2</v>
      </c>
      <c r="D77" s="290">
        <v>0.82575947999999999</v>
      </c>
      <c r="E77" s="37">
        <f t="shared" si="10"/>
        <v>3.2912571330532263E-2</v>
      </c>
      <c r="F77" s="291">
        <v>0.75147232999999991</v>
      </c>
      <c r="G77" s="37">
        <f t="shared" si="11"/>
        <v>3.3235449243952359E-2</v>
      </c>
      <c r="H77" s="37">
        <f t="shared" si="12"/>
        <v>-8.9962212725671726</v>
      </c>
      <c r="I77" s="37" t="s">
        <v>314</v>
      </c>
      <c r="J77" s="30"/>
    </row>
    <row r="78" spans="1:10" x14ac:dyDescent="0.25">
      <c r="A78" s="11" t="s">
        <v>258</v>
      </c>
      <c r="B78" s="144">
        <v>2.35626822</v>
      </c>
      <c r="C78" s="37">
        <f t="shared" si="9"/>
        <v>6.3346467562736042E-2</v>
      </c>
      <c r="D78" s="290">
        <v>0.94759821999999994</v>
      </c>
      <c r="E78" s="37">
        <f t="shared" si="10"/>
        <v>3.7768738674892846E-2</v>
      </c>
      <c r="F78" s="291">
        <v>0.71494809999999998</v>
      </c>
      <c r="G78" s="37">
        <f t="shared" si="11"/>
        <v>3.1620088113703641E-2</v>
      </c>
      <c r="H78" s="37" t="s">
        <v>314</v>
      </c>
      <c r="I78" s="37">
        <f t="shared" si="13"/>
        <v>-69.657609692669027</v>
      </c>
      <c r="J78" s="30"/>
    </row>
    <row r="79" spans="1:10" x14ac:dyDescent="0.25">
      <c r="A79" s="11" t="s">
        <v>206</v>
      </c>
      <c r="B79" s="144">
        <v>1.6840195</v>
      </c>
      <c r="C79" s="37">
        <f t="shared" si="9"/>
        <v>4.5273575277336192E-2</v>
      </c>
      <c r="D79" s="290">
        <v>1.0478993699999999</v>
      </c>
      <c r="E79" s="37">
        <f t="shared" si="10"/>
        <v>4.176647510282875E-2</v>
      </c>
      <c r="F79" s="291">
        <v>0.67951393000000004</v>
      </c>
      <c r="G79" s="37">
        <f t="shared" si="11"/>
        <v>3.0052937186753906E-2</v>
      </c>
      <c r="H79" s="37">
        <f t="shared" si="12"/>
        <v>-35.154658027898222</v>
      </c>
      <c r="I79" s="37">
        <f t="shared" si="13"/>
        <v>-59.649283752355601</v>
      </c>
      <c r="J79" s="30"/>
    </row>
    <row r="80" spans="1:10" x14ac:dyDescent="0.25">
      <c r="A80" s="11" t="s">
        <v>168</v>
      </c>
      <c r="B80" s="144">
        <v>7.6838093399999998</v>
      </c>
      <c r="C80" s="37">
        <f t="shared" si="9"/>
        <v>0.20657333277387166</v>
      </c>
      <c r="D80" s="290">
        <v>0.10695663000000001</v>
      </c>
      <c r="E80" s="37">
        <f t="shared" si="10"/>
        <v>4.2630061166822417E-3</v>
      </c>
      <c r="F80" s="291">
        <v>0.66217486999999997</v>
      </c>
      <c r="G80" s="37">
        <f t="shared" si="11"/>
        <v>2.9286080676457847E-2</v>
      </c>
      <c r="H80" s="37">
        <f t="shared" si="12"/>
        <v>519.10595911632583</v>
      </c>
      <c r="I80" s="37">
        <f t="shared" si="13"/>
        <v>-91.382205873421626</v>
      </c>
      <c r="J80" s="30"/>
    </row>
    <row r="81" spans="1:10" x14ac:dyDescent="0.25">
      <c r="A81" s="11" t="s">
        <v>39</v>
      </c>
      <c r="B81" s="144">
        <v>1.5608516699999999</v>
      </c>
      <c r="C81" s="37">
        <f t="shared" si="9"/>
        <v>4.1962302442757282E-2</v>
      </c>
      <c r="D81" s="290">
        <v>2.09140902</v>
      </c>
      <c r="E81" s="37">
        <f t="shared" si="10"/>
        <v>8.3357987669809827E-2</v>
      </c>
      <c r="F81" s="291">
        <v>0.62224111999999998</v>
      </c>
      <c r="G81" s="37">
        <f t="shared" si="11"/>
        <v>2.7519926330833864E-2</v>
      </c>
      <c r="H81" s="37" t="s">
        <v>314</v>
      </c>
      <c r="I81" s="37" t="s">
        <v>314</v>
      </c>
      <c r="J81" s="30"/>
    </row>
    <row r="82" spans="1:10" x14ac:dyDescent="0.25">
      <c r="A82" s="11" t="s">
        <v>181</v>
      </c>
      <c r="B82" s="144">
        <v>19.956671</v>
      </c>
      <c r="C82" s="37">
        <f t="shared" si="9"/>
        <v>0.53651982462408077</v>
      </c>
      <c r="D82" s="290">
        <v>0.12735579</v>
      </c>
      <c r="E82" s="37">
        <f t="shared" si="10"/>
        <v>5.0760622484543414E-3</v>
      </c>
      <c r="F82" s="291">
        <v>0.60306252999999999</v>
      </c>
      <c r="G82" s="37">
        <f t="shared" si="11"/>
        <v>2.667171272526362E-2</v>
      </c>
      <c r="H82" s="37">
        <f t="shared" ref="H82:H99" si="14">((F82/D82)-1)*100</f>
        <v>373.52580514792459</v>
      </c>
      <c r="I82" s="37" t="s">
        <v>314</v>
      </c>
      <c r="J82" s="30"/>
    </row>
    <row r="83" spans="1:10" x14ac:dyDescent="0.25">
      <c r="A83" s="11" t="s">
        <v>182</v>
      </c>
      <c r="B83" s="144">
        <v>0.31900582</v>
      </c>
      <c r="C83" s="37">
        <f t="shared" si="9"/>
        <v>8.5762272976520528E-3</v>
      </c>
      <c r="D83" s="290">
        <v>1.9600913200000001</v>
      </c>
      <c r="E83" s="37">
        <f t="shared" si="10"/>
        <v>7.8124014251531385E-2</v>
      </c>
      <c r="F83" s="291">
        <v>0.56527260000000001</v>
      </c>
      <c r="G83" s="37">
        <f t="shared" si="11"/>
        <v>2.5000373342152181E-2</v>
      </c>
      <c r="H83" s="37">
        <f t="shared" si="14"/>
        <v>-71.160904890900696</v>
      </c>
      <c r="I83" s="37">
        <f t="shared" si="13"/>
        <v>77.198209111043809</v>
      </c>
      <c r="J83" s="30"/>
    </row>
    <row r="84" spans="1:10" x14ac:dyDescent="0.25">
      <c r="A84" s="11" t="s">
        <v>194</v>
      </c>
      <c r="B84" s="144">
        <v>2.6426090299999996</v>
      </c>
      <c r="C84" s="37">
        <f t="shared" si="9"/>
        <v>7.1044521068950428E-2</v>
      </c>
      <c r="D84" s="290">
        <v>0.98140070999999995</v>
      </c>
      <c r="E84" s="37">
        <f t="shared" si="10"/>
        <v>3.9116015806091635E-2</v>
      </c>
      <c r="F84" s="291">
        <v>0.52513975999999996</v>
      </c>
      <c r="G84" s="37">
        <f t="shared" si="11"/>
        <v>2.3225413821239865E-2</v>
      </c>
      <c r="H84" s="37">
        <f t="shared" si="14"/>
        <v>-46.490790698531292</v>
      </c>
      <c r="I84" s="37">
        <f t="shared" si="13"/>
        <v>-80.127981323063892</v>
      </c>
      <c r="J84" s="30"/>
    </row>
    <row r="85" spans="1:10" x14ac:dyDescent="0.25">
      <c r="A85" s="11" t="s">
        <v>6</v>
      </c>
      <c r="B85" s="144">
        <v>0.48226090000000005</v>
      </c>
      <c r="C85" s="37">
        <f t="shared" si="9"/>
        <v>1.2965215164946668E-2</v>
      </c>
      <c r="D85" s="290">
        <v>0.65816606999999994</v>
      </c>
      <c r="E85" s="37">
        <f t="shared" si="10"/>
        <v>2.6232744825661691E-2</v>
      </c>
      <c r="F85" s="291">
        <v>0.52197046999999996</v>
      </c>
      <c r="G85" s="37">
        <f t="shared" si="11"/>
        <v>2.3085245284449742E-2</v>
      </c>
      <c r="H85" s="37">
        <f t="shared" si="14"/>
        <v>-20.693196779347801</v>
      </c>
      <c r="I85" s="37">
        <f t="shared" si="13"/>
        <v>8.2340430252587193</v>
      </c>
      <c r="J85" s="30"/>
    </row>
    <row r="86" spans="1:10" x14ac:dyDescent="0.25">
      <c r="A86" s="11" t="s">
        <v>98</v>
      </c>
      <c r="B86" s="144">
        <v>29.872754699999998</v>
      </c>
      <c r="C86" s="37">
        <f t="shared" si="9"/>
        <v>0.80310614494181842</v>
      </c>
      <c r="D86" s="290">
        <v>11.9604105</v>
      </c>
      <c r="E86" s="37">
        <f t="shared" si="10"/>
        <v>0.47671007509801405</v>
      </c>
      <c r="F86" s="291">
        <v>0.50696850000000004</v>
      </c>
      <c r="G86" s="37">
        <f t="shared" si="11"/>
        <v>2.2421751510175586E-2</v>
      </c>
      <c r="H86" s="37">
        <f t="shared" si="14"/>
        <v>-95.761278427692758</v>
      </c>
      <c r="I86" s="37">
        <f t="shared" si="13"/>
        <v>-98.302906762060346</v>
      </c>
      <c r="J86" s="30"/>
    </row>
    <row r="87" spans="1:10" x14ac:dyDescent="0.25">
      <c r="A87" s="11" t="s">
        <v>30</v>
      </c>
      <c r="B87" s="144">
        <v>6.2910220000000003E-2</v>
      </c>
      <c r="C87" s="37">
        <f t="shared" si="9"/>
        <v>1.6912931120356867E-3</v>
      </c>
      <c r="D87" s="290">
        <v>0.17147885999999998</v>
      </c>
      <c r="E87" s="37">
        <f t="shared" si="10"/>
        <v>6.834690182943289E-3</v>
      </c>
      <c r="F87" s="291">
        <v>0.50615328000000004</v>
      </c>
      <c r="G87" s="37">
        <f t="shared" si="11"/>
        <v>2.238569668573161E-2</v>
      </c>
      <c r="H87" s="37" t="s">
        <v>314</v>
      </c>
      <c r="I87" s="37">
        <f t="shared" si="13"/>
        <v>704.56447299023921</v>
      </c>
      <c r="J87" s="30"/>
    </row>
    <row r="88" spans="1:10" x14ac:dyDescent="0.25">
      <c r="A88" s="11" t="s">
        <v>128</v>
      </c>
      <c r="B88" s="144">
        <v>1.957006E-2</v>
      </c>
      <c r="C88" s="37">
        <f t="shared" si="9"/>
        <v>5.261260838084036E-4</v>
      </c>
      <c r="D88" s="290">
        <v>0.38600518</v>
      </c>
      <c r="E88" s="37">
        <f t="shared" si="10"/>
        <v>1.5385137353439703E-2</v>
      </c>
      <c r="F88" s="291">
        <v>0.46244316999999996</v>
      </c>
      <c r="G88" s="37">
        <f t="shared" si="11"/>
        <v>2.0452524851776555E-2</v>
      </c>
      <c r="H88" s="37">
        <f t="shared" si="14"/>
        <v>19.802322341891877</v>
      </c>
      <c r="I88" s="37">
        <f t="shared" si="13"/>
        <v>2263.0135523345352</v>
      </c>
      <c r="J88" s="30"/>
    </row>
    <row r="89" spans="1:10" x14ac:dyDescent="0.25">
      <c r="A89" s="11" t="s">
        <v>174</v>
      </c>
      <c r="B89" s="144">
        <v>1.0507970200000001</v>
      </c>
      <c r="C89" s="37">
        <f t="shared" si="9"/>
        <v>2.8249873582919048E-2</v>
      </c>
      <c r="D89" s="290">
        <v>0.21325339999999998</v>
      </c>
      <c r="E89" s="37">
        <f t="shared" si="10"/>
        <v>8.4997119730051765E-3</v>
      </c>
      <c r="F89" s="291">
        <v>0.44749872999999996</v>
      </c>
      <c r="G89" s="37">
        <f t="shared" si="11"/>
        <v>1.9791575463128687E-2</v>
      </c>
      <c r="H89" s="37">
        <f t="shared" si="14"/>
        <v>109.84365548216348</v>
      </c>
      <c r="I89" s="37">
        <f t="shared" si="13"/>
        <v>-57.413399402293706</v>
      </c>
      <c r="J89" s="30"/>
    </row>
    <row r="90" spans="1:10" x14ac:dyDescent="0.25">
      <c r="A90" s="11" t="s">
        <v>50</v>
      </c>
      <c r="B90" s="144">
        <v>2.3598550999999999</v>
      </c>
      <c r="C90" s="37">
        <f t="shared" si="9"/>
        <v>6.344289808607069E-2</v>
      </c>
      <c r="D90" s="290">
        <v>1.9186224199999999</v>
      </c>
      <c r="E90" s="37">
        <f t="shared" si="10"/>
        <v>7.6471174457008267E-2</v>
      </c>
      <c r="F90" s="291">
        <v>0.431838</v>
      </c>
      <c r="G90" s="37">
        <f t="shared" si="11"/>
        <v>1.9098946638008481E-2</v>
      </c>
      <c r="H90" s="37">
        <f t="shared" si="14"/>
        <v>-77.492288451419228</v>
      </c>
      <c r="I90" s="37">
        <f t="shared" si="13"/>
        <v>-81.700656112318086</v>
      </c>
      <c r="J90" s="30"/>
    </row>
    <row r="91" spans="1:10" x14ac:dyDescent="0.25">
      <c r="A91" s="11" t="s">
        <v>232</v>
      </c>
      <c r="B91" s="144">
        <v>2.7038630000000001E-2</v>
      </c>
      <c r="C91" s="37">
        <f t="shared" si="9"/>
        <v>7.269128716746099E-4</v>
      </c>
      <c r="D91" s="290">
        <v>9.5E-4</v>
      </c>
      <c r="E91" s="37">
        <f t="shared" si="10"/>
        <v>3.7864467222351054E-5</v>
      </c>
      <c r="F91" s="291">
        <v>0.41942321999999999</v>
      </c>
      <c r="G91" s="37">
        <f t="shared" si="11"/>
        <v>1.8549876799914995E-2</v>
      </c>
      <c r="H91" s="37">
        <f t="shared" si="14"/>
        <v>44049.812631578949</v>
      </c>
      <c r="I91" s="37">
        <f t="shared" si="13"/>
        <v>1451.1999683415911</v>
      </c>
      <c r="J91" s="30"/>
    </row>
    <row r="92" spans="1:10" x14ac:dyDescent="0.25">
      <c r="A92" s="11" t="s">
        <v>113</v>
      </c>
      <c r="B92" s="144">
        <v>0.99446206999999998</v>
      </c>
      <c r="C92" s="37">
        <f t="shared" si="9"/>
        <v>2.6735351571998172E-2</v>
      </c>
      <c r="D92" s="290">
        <v>0.13809760000000001</v>
      </c>
      <c r="E92" s="37">
        <f t="shared" si="10"/>
        <v>5.5042021565108925E-3</v>
      </c>
      <c r="F92" s="291">
        <v>0.41012406000000001</v>
      </c>
      <c r="G92" s="37">
        <f t="shared" si="11"/>
        <v>1.813860182962914E-2</v>
      </c>
      <c r="H92" s="37">
        <f t="shared" si="14"/>
        <v>196.98130887140687</v>
      </c>
      <c r="I92" s="37">
        <f t="shared" si="13"/>
        <v>-58.759205366173497</v>
      </c>
      <c r="J92" s="30"/>
    </row>
    <row r="93" spans="1:10" x14ac:dyDescent="0.25">
      <c r="A93" s="11" t="s">
        <v>142</v>
      </c>
      <c r="B93" s="144">
        <v>1.1988182700000001</v>
      </c>
      <c r="C93" s="37">
        <f t="shared" si="9"/>
        <v>3.2229311590923349E-2</v>
      </c>
      <c r="D93" s="290">
        <v>4.3368340500000002</v>
      </c>
      <c r="E93" s="37">
        <f t="shared" si="10"/>
        <v>0.17285464287894842</v>
      </c>
      <c r="F93" s="291">
        <v>0.37725921000000001</v>
      </c>
      <c r="G93" s="37">
        <f t="shared" si="11"/>
        <v>1.6685084500408107E-2</v>
      </c>
      <c r="H93" s="37">
        <f t="shared" si="14"/>
        <v>-91.301045747876842</v>
      </c>
      <c r="I93" s="37">
        <f t="shared" si="13"/>
        <v>-68.530742361809345</v>
      </c>
      <c r="J93" s="30"/>
    </row>
    <row r="94" spans="1:10" x14ac:dyDescent="0.25">
      <c r="A94" s="11" t="s">
        <v>202</v>
      </c>
      <c r="B94" s="144">
        <v>0.331098</v>
      </c>
      <c r="C94" s="37">
        <f t="shared" si="9"/>
        <v>8.9013163013702979E-3</v>
      </c>
      <c r="D94" s="290">
        <v>2.5254464100000003</v>
      </c>
      <c r="E94" s="37">
        <f t="shared" si="10"/>
        <v>0.10065756085605174</v>
      </c>
      <c r="F94" s="291">
        <v>0.36875163</v>
      </c>
      <c r="G94" s="37">
        <f t="shared" si="11"/>
        <v>1.6308818825690762E-2</v>
      </c>
      <c r="H94" s="37">
        <f t="shared" si="14"/>
        <v>-85.39855652688351</v>
      </c>
      <c r="I94" s="37">
        <f t="shared" si="13"/>
        <v>11.37235199246145</v>
      </c>
      <c r="J94" s="30"/>
    </row>
    <row r="95" spans="1:10" x14ac:dyDescent="0.25">
      <c r="A95" s="11" t="s">
        <v>99</v>
      </c>
      <c r="B95" s="144">
        <v>0.16194997</v>
      </c>
      <c r="C95" s="37">
        <f t="shared" si="9"/>
        <v>4.3539009839003284E-3</v>
      </c>
      <c r="D95" s="290">
        <v>0.86988525999999999</v>
      </c>
      <c r="E95" s="37">
        <f t="shared" si="10"/>
        <v>3.4671307278396131E-2</v>
      </c>
      <c r="F95" s="291">
        <v>0.36630628999999998</v>
      </c>
      <c r="G95" s="37">
        <f t="shared" si="11"/>
        <v>1.6200668505033971E-2</v>
      </c>
      <c r="H95" s="37">
        <f t="shared" si="14"/>
        <v>-57.890275092142616</v>
      </c>
      <c r="I95" s="37">
        <f t="shared" si="13"/>
        <v>126.18484585085135</v>
      </c>
      <c r="J95" s="30"/>
    </row>
    <row r="96" spans="1:10" x14ac:dyDescent="0.25">
      <c r="A96" s="11" t="s">
        <v>199</v>
      </c>
      <c r="B96" s="144">
        <v>2.1364919999999999E-2</v>
      </c>
      <c r="C96" s="37">
        <f t="shared" si="9"/>
        <v>5.7437952108883872E-4</v>
      </c>
      <c r="D96" s="290">
        <v>1.0563076999999998</v>
      </c>
      <c r="E96" s="37">
        <f t="shared" si="10"/>
        <v>4.2101608719333709E-2</v>
      </c>
      <c r="F96" s="291">
        <v>0.32815690999999997</v>
      </c>
      <c r="G96" s="37">
        <f t="shared" si="11"/>
        <v>1.4513431687308091E-2</v>
      </c>
      <c r="H96" s="37">
        <f t="shared" si="14"/>
        <v>-68.933587249245647</v>
      </c>
      <c r="I96" s="37">
        <f t="shared" si="13"/>
        <v>1435.9613328765097</v>
      </c>
      <c r="J96" s="30"/>
    </row>
    <row r="97" spans="1:10" x14ac:dyDescent="0.25">
      <c r="A97" s="11" t="s">
        <v>27</v>
      </c>
      <c r="B97" s="144">
        <v>2.6800279999999999E-2</v>
      </c>
      <c r="C97" s="37">
        <f t="shared" si="9"/>
        <v>7.2050501436217787E-4</v>
      </c>
      <c r="D97" s="290">
        <v>0.22708484000000001</v>
      </c>
      <c r="E97" s="37">
        <f t="shared" si="10"/>
        <v>9.050996295655615E-3</v>
      </c>
      <c r="F97" s="291">
        <v>0.32040740000000001</v>
      </c>
      <c r="G97" s="37">
        <f t="shared" si="11"/>
        <v>1.4170693257710157E-2</v>
      </c>
      <c r="H97" s="37">
        <f t="shared" si="14"/>
        <v>41.095900545364451</v>
      </c>
      <c r="I97" s="37">
        <f t="shared" si="13"/>
        <v>1095.5375093096043</v>
      </c>
      <c r="J97" s="30"/>
    </row>
    <row r="98" spans="1:10" x14ac:dyDescent="0.25">
      <c r="A98" s="11" t="s">
        <v>1</v>
      </c>
      <c r="B98" s="144">
        <v>0</v>
      </c>
      <c r="C98" s="37">
        <f t="shared" si="9"/>
        <v>0</v>
      </c>
      <c r="D98" s="290">
        <v>0</v>
      </c>
      <c r="E98" s="37">
        <f t="shared" si="10"/>
        <v>0</v>
      </c>
      <c r="F98" s="291">
        <v>0.30274192999999999</v>
      </c>
      <c r="G98" s="37">
        <f t="shared" si="11"/>
        <v>1.3389400576507162E-2</v>
      </c>
      <c r="H98" s="37" t="s">
        <v>314</v>
      </c>
      <c r="I98" s="37" t="s">
        <v>314</v>
      </c>
      <c r="J98" s="30"/>
    </row>
    <row r="99" spans="1:10" x14ac:dyDescent="0.25">
      <c r="A99" s="11" t="s">
        <v>205</v>
      </c>
      <c r="B99" s="144">
        <v>4.9698160000000005E-2</v>
      </c>
      <c r="C99" s="37">
        <f t="shared" si="9"/>
        <v>1.3360969916946322E-3</v>
      </c>
      <c r="D99" s="290">
        <v>0.39606484999999997</v>
      </c>
      <c r="E99" s="37">
        <f t="shared" si="10"/>
        <v>1.578608897973725E-2</v>
      </c>
      <c r="F99" s="291">
        <v>0.28460746999999997</v>
      </c>
      <c r="G99" s="37">
        <f t="shared" si="11"/>
        <v>1.2587365823083193E-2</v>
      </c>
      <c r="H99" s="37">
        <f t="shared" si="14"/>
        <v>-28.141194554376636</v>
      </c>
      <c r="I99" s="37">
        <f t="shared" si="13"/>
        <v>472.67204661098106</v>
      </c>
      <c r="J99" s="30"/>
    </row>
    <row r="100" spans="1:10" x14ac:dyDescent="0.25">
      <c r="A100" s="11" t="s">
        <v>87</v>
      </c>
      <c r="B100" s="144">
        <v>0</v>
      </c>
      <c r="C100" s="37">
        <f t="shared" si="9"/>
        <v>0</v>
      </c>
      <c r="D100" s="290">
        <v>0</v>
      </c>
      <c r="E100" s="37">
        <f t="shared" si="10"/>
        <v>0</v>
      </c>
      <c r="F100" s="291">
        <v>0.27775464</v>
      </c>
      <c r="G100" s="37">
        <f t="shared" si="11"/>
        <v>1.2284284958292825E-2</v>
      </c>
      <c r="H100" s="37" t="s">
        <v>314</v>
      </c>
      <c r="I100" s="37" t="s">
        <v>314</v>
      </c>
      <c r="J100" s="30"/>
    </row>
    <row r="101" spans="1:10" x14ac:dyDescent="0.25">
      <c r="A101" s="11" t="s">
        <v>223</v>
      </c>
      <c r="B101" s="144">
        <v>0.14859359999999999</v>
      </c>
      <c r="C101" s="37">
        <f t="shared" si="9"/>
        <v>3.9948251996668582E-3</v>
      </c>
      <c r="D101" s="290">
        <v>0.82708572000000002</v>
      </c>
      <c r="E101" s="37">
        <f t="shared" si="10"/>
        <v>3.2965431721068021E-2</v>
      </c>
      <c r="F101" s="291">
        <v>0.27246720000000002</v>
      </c>
      <c r="G101" s="37">
        <f t="shared" si="11"/>
        <v>1.2050436768898489E-2</v>
      </c>
      <c r="H101" s="37">
        <f>((F101/D101)-1)*100</f>
        <v>-67.056957530351269</v>
      </c>
      <c r="I101" s="37">
        <f t="shared" si="13"/>
        <v>83.364021061472386</v>
      </c>
      <c r="J101" s="30"/>
    </row>
    <row r="102" spans="1:10" x14ac:dyDescent="0.25">
      <c r="A102" s="11" t="s">
        <v>160</v>
      </c>
      <c r="B102" s="144">
        <v>10.405455400000001</v>
      </c>
      <c r="C102" s="37">
        <f t="shared" si="9"/>
        <v>0.27974270389794442</v>
      </c>
      <c r="D102" s="290">
        <v>0.68813940000000007</v>
      </c>
      <c r="E102" s="37">
        <f t="shared" si="10"/>
        <v>2.7427401848114024E-2</v>
      </c>
      <c r="F102" s="291">
        <v>0.24966626</v>
      </c>
      <c r="G102" s="37">
        <f t="shared" si="11"/>
        <v>1.1042017092176122E-2</v>
      </c>
      <c r="H102" s="37">
        <f>((F102/D102)-1)*100</f>
        <v>-63.718650610617566</v>
      </c>
      <c r="I102" s="37">
        <f t="shared" si="13"/>
        <v>-97.600621497065859</v>
      </c>
      <c r="J102" s="30"/>
    </row>
    <row r="103" spans="1:10" x14ac:dyDescent="0.25">
      <c r="A103" s="11" t="s">
        <v>228</v>
      </c>
      <c r="B103" s="144">
        <v>0.82026956000000006</v>
      </c>
      <c r="C103" s="37">
        <f t="shared" si="9"/>
        <v>2.2052319270867968E-2</v>
      </c>
      <c r="D103" s="290">
        <v>0.52210352000000004</v>
      </c>
      <c r="E103" s="37">
        <f t="shared" si="10"/>
        <v>2.0809654336541167E-2</v>
      </c>
      <c r="F103" s="291">
        <v>0.24298514999999998</v>
      </c>
      <c r="G103" s="37">
        <f t="shared" si="11"/>
        <v>1.0746530906679095E-2</v>
      </c>
      <c r="H103" s="37">
        <f>((F103/D103)-1)*100</f>
        <v>-53.460350161975548</v>
      </c>
      <c r="I103" s="37">
        <f t="shared" si="13"/>
        <v>-70.377402521190717</v>
      </c>
      <c r="J103" s="30"/>
    </row>
    <row r="104" spans="1:10" x14ac:dyDescent="0.25">
      <c r="A104" s="11" t="s">
        <v>32</v>
      </c>
      <c r="B104" s="144">
        <v>1.508342E-2</v>
      </c>
      <c r="C104" s="37">
        <f t="shared" si="9"/>
        <v>4.0550620156695229E-4</v>
      </c>
      <c r="D104" s="290">
        <v>2.2277099999999998E-2</v>
      </c>
      <c r="E104" s="37">
        <f t="shared" si="10"/>
        <v>8.8790581343056491E-4</v>
      </c>
      <c r="F104" s="291">
        <v>0.23694995999999999</v>
      </c>
      <c r="G104" s="37">
        <f t="shared" si="11"/>
        <v>1.0479611895938394E-2</v>
      </c>
      <c r="H104" s="37" t="s">
        <v>314</v>
      </c>
      <c r="I104" s="37">
        <f t="shared" si="13"/>
        <v>1470.9299349882187</v>
      </c>
      <c r="J104" s="30"/>
    </row>
    <row r="105" spans="1:10" x14ac:dyDescent="0.25">
      <c r="A105" s="11" t="s">
        <v>241</v>
      </c>
      <c r="B105" s="144">
        <v>8.8039999999999993E-3</v>
      </c>
      <c r="C105" s="37">
        <f t="shared" si="9"/>
        <v>2.366888012529949E-4</v>
      </c>
      <c r="D105" s="290">
        <v>5.9039999999999997E-5</v>
      </c>
      <c r="E105" s="37">
        <f t="shared" si="10"/>
        <v>2.3531769945343223E-6</v>
      </c>
      <c r="F105" s="291">
        <v>0.21174097</v>
      </c>
      <c r="G105" s="37">
        <f t="shared" si="11"/>
        <v>9.3646911274833516E-3</v>
      </c>
      <c r="H105" s="37">
        <f>((F105/D105)-1)*100</f>
        <v>358539.85433604341</v>
      </c>
      <c r="I105" s="37">
        <f t="shared" si="13"/>
        <v>2305.0541799182192</v>
      </c>
      <c r="J105" s="30"/>
    </row>
    <row r="106" spans="1:10" x14ac:dyDescent="0.25">
      <c r="A106" s="11" t="s">
        <v>239</v>
      </c>
      <c r="B106" s="144">
        <v>1.8235E-3</v>
      </c>
      <c r="C106" s="37">
        <f t="shared" si="9"/>
        <v>4.9023401758841E-5</v>
      </c>
      <c r="D106" s="290">
        <v>1.416826E-2</v>
      </c>
      <c r="E106" s="37">
        <f t="shared" si="10"/>
        <v>5.647090698607869E-4</v>
      </c>
      <c r="F106" s="291">
        <v>0.20194253000000001</v>
      </c>
      <c r="G106" s="37">
        <f t="shared" si="11"/>
        <v>8.9313344458209504E-3</v>
      </c>
      <c r="H106" s="37">
        <f>((F106/D106)-1)*100</f>
        <v>1325.3163761816907</v>
      </c>
      <c r="I106" s="37">
        <f t="shared" si="13"/>
        <v>10974.446394296683</v>
      </c>
      <c r="J106" s="30"/>
    </row>
    <row r="107" spans="1:10" x14ac:dyDescent="0.25">
      <c r="A107" s="11" t="s">
        <v>247</v>
      </c>
      <c r="B107" s="144">
        <v>1.0056799999999999E-2</v>
      </c>
      <c r="C107" s="37">
        <f t="shared" si="9"/>
        <v>2.7036937033633789E-4</v>
      </c>
      <c r="D107" s="290">
        <v>4.2110899999999998E-3</v>
      </c>
      <c r="E107" s="37">
        <f t="shared" si="10"/>
        <v>1.6784282028986348E-4</v>
      </c>
      <c r="F107" s="291">
        <v>0.18783900000000001</v>
      </c>
      <c r="G107" s="37">
        <f t="shared" si="11"/>
        <v>8.3075760760675885E-3</v>
      </c>
      <c r="H107" s="37" t="s">
        <v>314</v>
      </c>
      <c r="I107" s="37">
        <f t="shared" si="13"/>
        <v>1767.7810038978603</v>
      </c>
      <c r="J107" s="30"/>
    </row>
    <row r="108" spans="1:10" x14ac:dyDescent="0.25">
      <c r="A108" s="11" t="s">
        <v>132</v>
      </c>
      <c r="B108" s="144">
        <v>0.24150827999999999</v>
      </c>
      <c r="C108" s="37">
        <f t="shared" si="9"/>
        <v>6.4927652528251525E-3</v>
      </c>
      <c r="D108" s="290">
        <v>0.20621296</v>
      </c>
      <c r="E108" s="37">
        <f t="shared" si="10"/>
        <v>8.2190988049936735E-3</v>
      </c>
      <c r="F108" s="291">
        <v>0.18534692000000003</v>
      </c>
      <c r="G108" s="37">
        <f t="shared" si="11"/>
        <v>8.1973585802991578E-3</v>
      </c>
      <c r="H108" s="37">
        <f>((F108/D108)-1)*100</f>
        <v>-10.118685071976063</v>
      </c>
      <c r="I108" s="37" t="s">
        <v>314</v>
      </c>
      <c r="J108" s="30"/>
    </row>
    <row r="109" spans="1:10" x14ac:dyDescent="0.25">
      <c r="A109" s="11" t="s">
        <v>227</v>
      </c>
      <c r="B109" s="144">
        <v>9.4507060000000004E-2</v>
      </c>
      <c r="C109" s="37">
        <f t="shared" si="9"/>
        <v>2.5407499706207254E-3</v>
      </c>
      <c r="D109" s="290">
        <v>2.6988330000000001E-2</v>
      </c>
      <c r="E109" s="37">
        <f t="shared" si="10"/>
        <v>1.0756828807063092E-3</v>
      </c>
      <c r="F109" s="291">
        <v>0.18259987999999999</v>
      </c>
      <c r="G109" s="37">
        <f t="shared" si="11"/>
        <v>8.075864940618363E-3</v>
      </c>
      <c r="H109" s="37" t="s">
        <v>314</v>
      </c>
      <c r="I109" s="37" t="s">
        <v>314</v>
      </c>
      <c r="J109" s="30"/>
    </row>
    <row r="110" spans="1:10" x14ac:dyDescent="0.25">
      <c r="A110" s="11" t="s">
        <v>170</v>
      </c>
      <c r="B110" s="144">
        <v>0.21415300000000001</v>
      </c>
      <c r="C110" s="37">
        <f t="shared" si="9"/>
        <v>5.7573394882704026E-3</v>
      </c>
      <c r="D110" s="290">
        <v>0.40851321000000002</v>
      </c>
      <c r="E110" s="37">
        <f t="shared" si="10"/>
        <v>1.6282247420992012E-2</v>
      </c>
      <c r="F110" s="291">
        <v>0.17261525</v>
      </c>
      <c r="G110" s="37">
        <f t="shared" si="11"/>
        <v>7.6342736133839396E-3</v>
      </c>
      <c r="H110" s="37">
        <f>((F110/D110)-1)*100</f>
        <v>-57.745491265753678</v>
      </c>
      <c r="I110" s="37">
        <f t="shared" ref="I110:I122" si="15">((F110/B110)-1)*100</f>
        <v>-19.396296106055022</v>
      </c>
      <c r="J110" s="30"/>
    </row>
    <row r="111" spans="1:10" x14ac:dyDescent="0.25">
      <c r="A111" s="11" t="s">
        <v>185</v>
      </c>
      <c r="B111" s="144">
        <v>0.12997790000000001</v>
      </c>
      <c r="C111" s="37">
        <f t="shared" si="9"/>
        <v>3.4943563539733811E-3</v>
      </c>
      <c r="D111" s="290">
        <v>0.12461264999999999</v>
      </c>
      <c r="E111" s="37">
        <f t="shared" si="10"/>
        <v>4.9667280014897936E-3</v>
      </c>
      <c r="F111" s="291">
        <v>0.17042893000000001</v>
      </c>
      <c r="G111" s="37">
        <f t="shared" si="11"/>
        <v>7.5375789987052622E-3</v>
      </c>
      <c r="H111" s="37">
        <f>((F111/D111)-1)*100</f>
        <v>36.76695744773906</v>
      </c>
      <c r="I111" s="37">
        <f t="shared" si="15"/>
        <v>31.121467572564264</v>
      </c>
      <c r="J111" s="30"/>
    </row>
    <row r="112" spans="1:10" x14ac:dyDescent="0.25">
      <c r="A112" s="11" t="s">
        <v>104</v>
      </c>
      <c r="B112" s="144">
        <v>4.73273382</v>
      </c>
      <c r="C112" s="37">
        <f t="shared" si="9"/>
        <v>0.12723592622731794</v>
      </c>
      <c r="D112" s="290">
        <v>0.80443337000000004</v>
      </c>
      <c r="E112" s="37">
        <f t="shared" si="10"/>
        <v>3.2062569443084631E-2</v>
      </c>
      <c r="F112" s="291">
        <v>0.15925173000000001</v>
      </c>
      <c r="G112" s="37">
        <f t="shared" si="11"/>
        <v>7.0432437471471586E-3</v>
      </c>
      <c r="H112" s="37">
        <f>((F112/D112)-1)*100</f>
        <v>-80.203241692969556</v>
      </c>
      <c r="I112" s="37">
        <f t="shared" si="15"/>
        <v>-96.635100640415899</v>
      </c>
      <c r="J112" s="30"/>
    </row>
    <row r="113" spans="1:10" x14ac:dyDescent="0.25">
      <c r="A113" s="11" t="s">
        <v>246</v>
      </c>
      <c r="B113" s="144">
        <v>0.17111382</v>
      </c>
      <c r="C113" s="37">
        <f t="shared" si="9"/>
        <v>4.6002640769673723E-3</v>
      </c>
      <c r="D113" s="290">
        <v>0.23992768</v>
      </c>
      <c r="E113" s="37">
        <f t="shared" si="10"/>
        <v>9.5628776579944549E-3</v>
      </c>
      <c r="F113" s="291">
        <v>0.15795682</v>
      </c>
      <c r="G113" s="37">
        <f t="shared" si="11"/>
        <v>6.9859736204074463E-3</v>
      </c>
      <c r="H113" s="37" t="s">
        <v>314</v>
      </c>
      <c r="I113" s="37" t="s">
        <v>314</v>
      </c>
      <c r="J113" s="30"/>
    </row>
    <row r="114" spans="1:10" x14ac:dyDescent="0.25">
      <c r="A114" s="11" t="s">
        <v>117</v>
      </c>
      <c r="B114" s="144">
        <v>9.8909710000000012E-2</v>
      </c>
      <c r="C114" s="37">
        <f t="shared" si="9"/>
        <v>2.6591118459997004E-3</v>
      </c>
      <c r="D114" s="290">
        <v>9.4708529999999999E-2</v>
      </c>
      <c r="E114" s="37">
        <f t="shared" si="10"/>
        <v>3.7748295051179491E-3</v>
      </c>
      <c r="F114" s="291">
        <v>0.15780139000000001</v>
      </c>
      <c r="G114" s="37">
        <f t="shared" si="11"/>
        <v>6.9790994007326032E-3</v>
      </c>
      <c r="H114" s="37">
        <f t="shared" ref="H114:H120" si="16">((F114/D114)-1)*100</f>
        <v>66.617927656569066</v>
      </c>
      <c r="I114" s="37">
        <f t="shared" si="15"/>
        <v>59.540847910685414</v>
      </c>
      <c r="J114" s="30"/>
    </row>
    <row r="115" spans="1:10" x14ac:dyDescent="0.25">
      <c r="A115" s="11" t="s">
        <v>140</v>
      </c>
      <c r="B115" s="144">
        <v>2.0000000000000002E-5</v>
      </c>
      <c r="C115" s="37">
        <f t="shared" si="9"/>
        <v>5.3768469162425016E-7</v>
      </c>
      <c r="D115" s="290">
        <v>6.6179999999999998E-3</v>
      </c>
      <c r="E115" s="37">
        <f t="shared" si="10"/>
        <v>2.6377583587107293E-4</v>
      </c>
      <c r="F115" s="291">
        <v>0.14982407</v>
      </c>
      <c r="G115" s="37">
        <f t="shared" si="11"/>
        <v>6.6262855932531367E-3</v>
      </c>
      <c r="H115" s="37">
        <f t="shared" si="16"/>
        <v>2163.8874282260504</v>
      </c>
      <c r="I115" s="37">
        <f t="shared" si="15"/>
        <v>749020.35</v>
      </c>
      <c r="J115" s="30"/>
    </row>
    <row r="116" spans="1:10" x14ac:dyDescent="0.25">
      <c r="A116" s="11" t="s">
        <v>251</v>
      </c>
      <c r="B116" s="144">
        <v>0.20825246</v>
      </c>
      <c r="C116" s="37">
        <f t="shared" si="9"/>
        <v>5.5987079867545744E-3</v>
      </c>
      <c r="D116" s="290">
        <v>0.64275466000000003</v>
      </c>
      <c r="E116" s="37">
        <f t="shared" si="10"/>
        <v>2.5618487111140415E-2</v>
      </c>
      <c r="F116" s="291">
        <v>0.14963372</v>
      </c>
      <c r="G116" s="37">
        <f t="shared" si="11"/>
        <v>6.617866962904383E-3</v>
      </c>
      <c r="H116" s="37">
        <f t="shared" si="16"/>
        <v>-76.719932298896126</v>
      </c>
      <c r="I116" s="37">
        <f t="shared" si="15"/>
        <v>-28.147921998136304</v>
      </c>
      <c r="J116" s="30"/>
    </row>
    <row r="117" spans="1:10" x14ac:dyDescent="0.25">
      <c r="A117" s="11" t="s">
        <v>147</v>
      </c>
      <c r="B117" s="144">
        <v>9.3745579999999995E-2</v>
      </c>
      <c r="C117" s="37">
        <f t="shared" si="9"/>
        <v>2.5202781636718234E-3</v>
      </c>
      <c r="D117" s="290">
        <v>0.38687484999999999</v>
      </c>
      <c r="E117" s="37">
        <f t="shared" si="10"/>
        <v>1.54198000810284E-2</v>
      </c>
      <c r="F117" s="291">
        <v>0.14739526999999999</v>
      </c>
      <c r="G117" s="37">
        <f t="shared" si="11"/>
        <v>6.5188667889922907E-3</v>
      </c>
      <c r="H117" s="37">
        <f t="shared" si="16"/>
        <v>-61.901046294428298</v>
      </c>
      <c r="I117" s="37">
        <f t="shared" si="15"/>
        <v>57.229034158197109</v>
      </c>
      <c r="J117" s="30"/>
    </row>
    <row r="118" spans="1:10" x14ac:dyDescent="0.25">
      <c r="A118" s="11" t="s">
        <v>248</v>
      </c>
      <c r="B118" s="144">
        <v>3.5399999999999999E-4</v>
      </c>
      <c r="C118" s="37">
        <f t="shared" si="9"/>
        <v>9.5170190417492265E-6</v>
      </c>
      <c r="D118" s="290">
        <v>0.35998200000000002</v>
      </c>
      <c r="E118" s="37">
        <f t="shared" si="10"/>
        <v>1.4347922778564609E-2</v>
      </c>
      <c r="F118" s="291">
        <v>0.143009</v>
      </c>
      <c r="G118" s="37">
        <f t="shared" si="11"/>
        <v>6.3248747441284814E-3</v>
      </c>
      <c r="H118" s="37">
        <f t="shared" si="16"/>
        <v>-60.273291442349894</v>
      </c>
      <c r="I118" s="37">
        <f t="shared" si="15"/>
        <v>40298.022598870055</v>
      </c>
      <c r="J118" s="30"/>
    </row>
    <row r="119" spans="1:10" x14ac:dyDescent="0.25">
      <c r="A119" s="11" t="s">
        <v>221</v>
      </c>
      <c r="B119" s="144">
        <v>7.1521018700000001</v>
      </c>
      <c r="C119" s="37">
        <f t="shared" si="9"/>
        <v>0.19227878442180862</v>
      </c>
      <c r="D119" s="290">
        <v>0.23063786999999999</v>
      </c>
      <c r="E119" s="37">
        <f t="shared" si="10"/>
        <v>9.192610598787225E-3</v>
      </c>
      <c r="F119" s="291">
        <v>0.1429532</v>
      </c>
      <c r="G119" s="37">
        <f t="shared" si="11"/>
        <v>6.3224068714021336E-3</v>
      </c>
      <c r="H119" s="37">
        <f t="shared" si="16"/>
        <v>-38.018331508177724</v>
      </c>
      <c r="I119" s="37">
        <f t="shared" si="15"/>
        <v>-98.001242115976737</v>
      </c>
      <c r="J119" s="30"/>
    </row>
    <row r="120" spans="1:10" x14ac:dyDescent="0.25">
      <c r="A120" s="11" t="s">
        <v>21</v>
      </c>
      <c r="B120" s="144">
        <v>0.22559999999999999</v>
      </c>
      <c r="C120" s="37">
        <f t="shared" si="9"/>
        <v>6.0650833215215418E-3</v>
      </c>
      <c r="D120" s="290">
        <v>7.5810990000000009E-2</v>
      </c>
      <c r="E120" s="37">
        <f t="shared" si="10"/>
        <v>3.0216239431041935E-3</v>
      </c>
      <c r="F120" s="291">
        <v>0.13898579999999999</v>
      </c>
      <c r="G120" s="37">
        <f t="shared" si="11"/>
        <v>6.1469402360165605E-3</v>
      </c>
      <c r="H120" s="37">
        <f t="shared" si="16"/>
        <v>83.331994477317835</v>
      </c>
      <c r="I120" s="37">
        <f t="shared" si="15"/>
        <v>-38.392819148936177</v>
      </c>
      <c r="J120" s="30"/>
    </row>
    <row r="121" spans="1:10" x14ac:dyDescent="0.25">
      <c r="A121" s="11" t="s">
        <v>230</v>
      </c>
      <c r="B121" s="144">
        <v>4.7416720000000002E-2</v>
      </c>
      <c r="C121" s="37">
        <f t="shared" si="9"/>
        <v>1.2747622235516707E-3</v>
      </c>
      <c r="D121" s="290">
        <v>3.5131500000000003E-2</v>
      </c>
      <c r="E121" s="37">
        <f t="shared" si="10"/>
        <v>1.4002479265495013E-3</v>
      </c>
      <c r="F121" s="291">
        <v>0.13635495</v>
      </c>
      <c r="G121" s="37">
        <f t="shared" si="11"/>
        <v>6.0305853442224047E-3</v>
      </c>
      <c r="H121" s="37" t="s">
        <v>314</v>
      </c>
      <c r="I121" s="37">
        <f t="shared" si="15"/>
        <v>187.56723366778635</v>
      </c>
      <c r="J121" s="30"/>
    </row>
    <row r="122" spans="1:10" x14ac:dyDescent="0.25">
      <c r="A122" s="11" t="s">
        <v>116</v>
      </c>
      <c r="B122" s="144">
        <v>0.11017879</v>
      </c>
      <c r="C122" s="37">
        <f t="shared" si="9"/>
        <v>2.9620724362341504E-3</v>
      </c>
      <c r="D122" s="290">
        <v>0.25099124</v>
      </c>
      <c r="E122" s="37">
        <f t="shared" si="10"/>
        <v>1.0003841663239208E-2</v>
      </c>
      <c r="F122" s="291">
        <v>0.13042449</v>
      </c>
      <c r="G122" s="37">
        <f t="shared" si="11"/>
        <v>5.7682982386901361E-3</v>
      </c>
      <c r="H122" s="37">
        <f>((F122/D122)-1)*100</f>
        <v>-48.036238236840454</v>
      </c>
      <c r="I122" s="37">
        <f t="shared" si="15"/>
        <v>18.375315248969425</v>
      </c>
      <c r="J122" s="30"/>
    </row>
    <row r="123" spans="1:10" x14ac:dyDescent="0.25">
      <c r="A123" s="11" t="s">
        <v>163</v>
      </c>
      <c r="B123" s="144">
        <v>1.4279879199999999</v>
      </c>
      <c r="C123" s="37">
        <f t="shared" si="9"/>
        <v>3.8390362220417709E-2</v>
      </c>
      <c r="D123" s="290">
        <v>0.15054292000000002</v>
      </c>
      <c r="E123" s="37">
        <f t="shared" si="10"/>
        <v>6.0002394314705451E-3</v>
      </c>
      <c r="F123" s="291">
        <v>0.125393</v>
      </c>
      <c r="G123" s="37">
        <f t="shared" si="11"/>
        <v>5.5457699780468552E-3</v>
      </c>
      <c r="H123" s="37">
        <f>((F123/D123)-1)*100</f>
        <v>-16.706145994776776</v>
      </c>
      <c r="I123" s="37" t="s">
        <v>314</v>
      </c>
      <c r="J123" s="30"/>
    </row>
    <row r="124" spans="1:10" x14ac:dyDescent="0.25">
      <c r="A124" s="11" t="s">
        <v>3</v>
      </c>
      <c r="B124" s="144">
        <v>0</v>
      </c>
      <c r="C124" s="37">
        <f t="shared" si="9"/>
        <v>0</v>
      </c>
      <c r="D124" s="290">
        <v>0</v>
      </c>
      <c r="E124" s="37">
        <f t="shared" si="10"/>
        <v>0</v>
      </c>
      <c r="F124" s="291">
        <v>0.1249132</v>
      </c>
      <c r="G124" s="37">
        <f t="shared" si="11"/>
        <v>5.5245498107690414E-3</v>
      </c>
      <c r="H124" s="37" t="s">
        <v>314</v>
      </c>
      <c r="I124" s="37" t="s">
        <v>314</v>
      </c>
      <c r="J124" s="30"/>
    </row>
    <row r="125" spans="1:10" x14ac:dyDescent="0.25">
      <c r="A125" s="11" t="s">
        <v>188</v>
      </c>
      <c r="B125" s="144">
        <v>5.7448090399999998</v>
      </c>
      <c r="C125" s="37">
        <f t="shared" si="9"/>
        <v>0.1544447938556302</v>
      </c>
      <c r="D125" s="290">
        <v>6.9952E-2</v>
      </c>
      <c r="E125" s="37">
        <f t="shared" si="10"/>
        <v>2.788100222250422E-3</v>
      </c>
      <c r="F125" s="291">
        <v>0.12446211</v>
      </c>
      <c r="G125" s="37">
        <f t="shared" si="11"/>
        <v>5.5045994038133324E-3</v>
      </c>
      <c r="H125" s="37">
        <f>((F125/D125)-1)*100</f>
        <v>77.925020013723696</v>
      </c>
      <c r="I125" s="37">
        <f t="shared" ref="I125:I135" si="17">((F125/B125)-1)*100</f>
        <v>-97.833485688847205</v>
      </c>
      <c r="J125" s="30"/>
    </row>
    <row r="126" spans="1:10" x14ac:dyDescent="0.25">
      <c r="A126" s="11" t="s">
        <v>136</v>
      </c>
      <c r="B126" s="144">
        <v>0.1316049</v>
      </c>
      <c r="C126" s="37">
        <f t="shared" si="9"/>
        <v>3.5380970036370135E-3</v>
      </c>
      <c r="D126" s="290">
        <v>0.17286858999999999</v>
      </c>
      <c r="E126" s="37">
        <f t="shared" si="10"/>
        <v>6.8900811156095178E-3</v>
      </c>
      <c r="F126" s="291">
        <v>0.10599538</v>
      </c>
      <c r="G126" s="37">
        <f t="shared" si="11"/>
        <v>4.687869308619046E-3</v>
      </c>
      <c r="H126" s="37" t="s">
        <v>314</v>
      </c>
      <c r="I126" s="37">
        <f t="shared" si="17"/>
        <v>-19.459397028530091</v>
      </c>
      <c r="J126" s="30"/>
    </row>
    <row r="127" spans="1:10" x14ac:dyDescent="0.25">
      <c r="A127" s="11" t="s">
        <v>66</v>
      </c>
      <c r="B127" s="144">
        <v>0.31185000000000002</v>
      </c>
      <c r="C127" s="37">
        <f t="shared" si="9"/>
        <v>8.3838485541511201E-3</v>
      </c>
      <c r="D127" s="290">
        <v>0.13675799999999999</v>
      </c>
      <c r="E127" s="37">
        <f t="shared" si="10"/>
        <v>5.4508092719939847E-3</v>
      </c>
      <c r="F127" s="291">
        <v>0.103868</v>
      </c>
      <c r="G127" s="37">
        <f t="shared" si="11"/>
        <v>4.5937814397914618E-3</v>
      </c>
      <c r="H127" s="37" t="s">
        <v>314</v>
      </c>
      <c r="I127" s="37">
        <f t="shared" si="17"/>
        <v>-66.692961359628029</v>
      </c>
      <c r="J127" s="30"/>
    </row>
    <row r="128" spans="1:10" x14ac:dyDescent="0.25">
      <c r="A128" s="11" t="s">
        <v>139</v>
      </c>
      <c r="B128" s="144">
        <v>1.0285899999999999E-2</v>
      </c>
      <c r="C128" s="37">
        <f t="shared" si="9"/>
        <v>2.7652854847889371E-4</v>
      </c>
      <c r="D128" s="290">
        <v>1.0253469999999999E-2</v>
      </c>
      <c r="E128" s="37">
        <f t="shared" si="10"/>
        <v>4.0867597761090504E-4</v>
      </c>
      <c r="F128" s="291">
        <v>9.8129999999999995E-2</v>
      </c>
      <c r="G128" s="37">
        <f t="shared" si="11"/>
        <v>4.3400062838096056E-3</v>
      </c>
      <c r="H128" s="37">
        <f>((F128/D128)-1)*100</f>
        <v>857.04185997520847</v>
      </c>
      <c r="I128" s="37">
        <f t="shared" si="17"/>
        <v>854.0244412253669</v>
      </c>
      <c r="J128" s="30"/>
    </row>
    <row r="129" spans="1:10" x14ac:dyDescent="0.25">
      <c r="A129" s="11" t="s">
        <v>59</v>
      </c>
      <c r="B129" s="144">
        <v>5.8648180000000001E-2</v>
      </c>
      <c r="C129" s="37">
        <f t="shared" si="9"/>
        <v>1.5767114288811755E-3</v>
      </c>
      <c r="D129" s="290">
        <v>8.848700000000001E-3</v>
      </c>
      <c r="E129" s="37">
        <f t="shared" si="10"/>
        <v>3.5268559064254506E-4</v>
      </c>
      <c r="F129" s="291">
        <v>9.7822369999999992E-2</v>
      </c>
      <c r="G129" s="37">
        <f t="shared" si="11"/>
        <v>4.3264006980245412E-3</v>
      </c>
      <c r="H129" s="37">
        <f>((F129/D129)-1)*100</f>
        <v>1005.4999039406915</v>
      </c>
      <c r="I129" s="37">
        <f t="shared" si="17"/>
        <v>66.795235589578382</v>
      </c>
      <c r="J129" s="30"/>
    </row>
    <row r="130" spans="1:10" x14ac:dyDescent="0.25">
      <c r="A130" s="11" t="s">
        <v>219</v>
      </c>
      <c r="B130" s="144">
        <v>0.57154903000000001</v>
      </c>
      <c r="C130" s="37">
        <f t="shared" si="9"/>
        <v>1.5365658197184464E-2</v>
      </c>
      <c r="D130" s="290">
        <v>0.32456531999999999</v>
      </c>
      <c r="E130" s="37">
        <f t="shared" si="10"/>
        <v>1.2936308337528296E-2</v>
      </c>
      <c r="F130" s="291">
        <v>9.7178810000000004E-2</v>
      </c>
      <c r="G130" s="37">
        <f t="shared" si="11"/>
        <v>4.2979378992473224E-3</v>
      </c>
      <c r="H130" s="37">
        <f>((F130/D130)-1)*100</f>
        <v>-70.058782004189482</v>
      </c>
      <c r="I130" s="37">
        <f t="shared" si="17"/>
        <v>-82.997292463255519</v>
      </c>
      <c r="J130" s="30"/>
    </row>
    <row r="131" spans="1:10" x14ac:dyDescent="0.25">
      <c r="A131" s="11" t="s">
        <v>255</v>
      </c>
      <c r="B131" s="144">
        <v>4.9652000000000002E-2</v>
      </c>
      <c r="C131" s="37">
        <f t="shared" si="9"/>
        <v>1.3348560154263635E-3</v>
      </c>
      <c r="D131" s="290">
        <v>5.498815E-2</v>
      </c>
      <c r="E131" s="37">
        <f t="shared" si="10"/>
        <v>2.1916810560976036E-3</v>
      </c>
      <c r="F131" s="291">
        <v>9.6264139999999998E-2</v>
      </c>
      <c r="G131" s="37">
        <f t="shared" si="11"/>
        <v>4.2574846887346134E-3</v>
      </c>
      <c r="H131" s="37" t="s">
        <v>314</v>
      </c>
      <c r="I131" s="37">
        <f t="shared" si="17"/>
        <v>93.877668573269958</v>
      </c>
      <c r="J131" s="30"/>
    </row>
    <row r="132" spans="1:10" x14ac:dyDescent="0.25">
      <c r="A132" s="11" t="s">
        <v>35</v>
      </c>
      <c r="B132" s="144">
        <v>3.5902010000000005E-2</v>
      </c>
      <c r="C132" s="37">
        <f t="shared" ref="C132:C195" si="18">(B132/$B$239)*100</f>
        <v>9.6519805877703739E-4</v>
      </c>
      <c r="D132" s="290">
        <v>0.49423385999999997</v>
      </c>
      <c r="E132" s="37">
        <f t="shared" ref="E132:E195" si="19">(D132/$D$239)*100</f>
        <v>1.9698843991732672E-2</v>
      </c>
      <c r="F132" s="291">
        <v>9.4846249999999993E-2</v>
      </c>
      <c r="G132" s="37">
        <f t="shared" ref="G132:G195" si="20">(F132/$F$239)*100</f>
        <v>4.1947755120327812E-3</v>
      </c>
      <c r="H132" s="37">
        <f t="shared" ref="H132:H137" si="21">((F132/D132)-1)*100</f>
        <v>-80.809439078091501</v>
      </c>
      <c r="I132" s="37">
        <f t="shared" si="17"/>
        <v>164.18089126486225</v>
      </c>
      <c r="J132" s="30"/>
    </row>
    <row r="133" spans="1:10" x14ac:dyDescent="0.25">
      <c r="A133" s="11" t="s">
        <v>203</v>
      </c>
      <c r="B133" s="144">
        <v>0.10529278</v>
      </c>
      <c r="C133" s="37">
        <f t="shared" si="18"/>
        <v>2.8307157972280003E-3</v>
      </c>
      <c r="D133" s="290">
        <v>0.22677743</v>
      </c>
      <c r="E133" s="37">
        <f t="shared" si="19"/>
        <v>9.038743752635801E-3</v>
      </c>
      <c r="F133" s="291">
        <v>9.3863769999999999E-2</v>
      </c>
      <c r="G133" s="37">
        <f t="shared" si="20"/>
        <v>4.1513232612051315E-3</v>
      </c>
      <c r="H133" s="37">
        <f t="shared" si="21"/>
        <v>-58.609739073240227</v>
      </c>
      <c r="I133" s="37">
        <f t="shared" si="17"/>
        <v>-10.854504933766595</v>
      </c>
      <c r="J133" s="30"/>
    </row>
    <row r="134" spans="1:10" x14ac:dyDescent="0.25">
      <c r="A134" s="11" t="s">
        <v>148</v>
      </c>
      <c r="B134" s="144">
        <v>7.6242909999999997E-2</v>
      </c>
      <c r="C134" s="37">
        <f t="shared" si="18"/>
        <v>2.0497322775942725E-3</v>
      </c>
      <c r="D134" s="290">
        <v>7.6988589999999996E-2</v>
      </c>
      <c r="E134" s="37">
        <f t="shared" si="19"/>
        <v>3.0685599395263411E-3</v>
      </c>
      <c r="F134" s="291">
        <v>9.3364089999999997E-2</v>
      </c>
      <c r="G134" s="37">
        <f t="shared" si="20"/>
        <v>4.1292238589846686E-3</v>
      </c>
      <c r="H134" s="37">
        <f t="shared" si="21"/>
        <v>21.270034949334704</v>
      </c>
      <c r="I134" s="37">
        <f t="shared" si="17"/>
        <v>22.456094606042718</v>
      </c>
      <c r="J134" s="30"/>
    </row>
    <row r="135" spans="1:10" x14ac:dyDescent="0.25">
      <c r="A135" s="11" t="s">
        <v>150</v>
      </c>
      <c r="B135" s="144">
        <v>4.0215000000000001E-2</v>
      </c>
      <c r="C135" s="37">
        <f t="shared" si="18"/>
        <v>1.0811494936834609E-3</v>
      </c>
      <c r="D135" s="290">
        <v>7.9104710000000009E-2</v>
      </c>
      <c r="E135" s="37">
        <f t="shared" si="19"/>
        <v>3.1529028409774591E-3</v>
      </c>
      <c r="F135" s="291">
        <v>9.2222529999999997E-2</v>
      </c>
      <c r="G135" s="37">
        <f t="shared" si="20"/>
        <v>4.0787359595314361E-3</v>
      </c>
      <c r="H135" s="37" t="s">
        <v>314</v>
      </c>
      <c r="I135" s="37">
        <f t="shared" si="17"/>
        <v>129.32371005843589</v>
      </c>
      <c r="J135" s="30"/>
    </row>
    <row r="136" spans="1:10" x14ac:dyDescent="0.25">
      <c r="A136" s="11" t="s">
        <v>24</v>
      </c>
      <c r="B136" s="144">
        <v>6.2659999999999999E-3</v>
      </c>
      <c r="C136" s="37">
        <f t="shared" si="18"/>
        <v>1.6845661388587756E-4</v>
      </c>
      <c r="D136" s="290">
        <v>1.3139200000000001E-3</v>
      </c>
      <c r="E136" s="37">
        <f t="shared" si="19"/>
        <v>5.2369348181885788E-5</v>
      </c>
      <c r="F136" s="291">
        <v>8.3767960000000002E-2</v>
      </c>
      <c r="G136" s="37">
        <f t="shared" si="20"/>
        <v>3.7048147639041238E-3</v>
      </c>
      <c r="H136" s="37">
        <f t="shared" si="21"/>
        <v>6275.4231612274716</v>
      </c>
      <c r="I136" s="37" t="s">
        <v>314</v>
      </c>
      <c r="J136" s="30"/>
    </row>
    <row r="137" spans="1:10" x14ac:dyDescent="0.25">
      <c r="A137" s="11" t="s">
        <v>28</v>
      </c>
      <c r="B137" s="144">
        <v>4.4097709999999998E-2</v>
      </c>
      <c r="C137" s="37">
        <f t="shared" si="18"/>
        <v>1.1855331801342807E-3</v>
      </c>
      <c r="D137" s="290">
        <v>2.099678E-2</v>
      </c>
      <c r="E137" s="37">
        <f t="shared" si="19"/>
        <v>8.3687567166833277E-4</v>
      </c>
      <c r="F137" s="291">
        <v>8.2890859999999997E-2</v>
      </c>
      <c r="G137" s="37">
        <f t="shared" si="20"/>
        <v>3.6660231659062701E-3</v>
      </c>
      <c r="H137" s="37">
        <f t="shared" si="21"/>
        <v>294.77891371915121</v>
      </c>
      <c r="I137" s="37" t="s">
        <v>314</v>
      </c>
      <c r="J137" s="30"/>
    </row>
    <row r="138" spans="1:10" x14ac:dyDescent="0.25">
      <c r="A138" s="11" t="s">
        <v>22</v>
      </c>
      <c r="B138" s="144">
        <v>8.7989999999999995E-3</v>
      </c>
      <c r="C138" s="37">
        <f t="shared" si="18"/>
        <v>2.3655438008008883E-4</v>
      </c>
      <c r="D138" s="290">
        <v>2.7290150000000003E-2</v>
      </c>
      <c r="E138" s="37">
        <f t="shared" si="19"/>
        <v>1.0877126212295197E-3</v>
      </c>
      <c r="F138" s="291">
        <v>8.0626229999999993E-2</v>
      </c>
      <c r="G138" s="37">
        <f t="shared" si="20"/>
        <v>3.5658651262598438E-3</v>
      </c>
      <c r="H138" s="37" t="s">
        <v>314</v>
      </c>
      <c r="I138" s="37">
        <f t="shared" ref="I138:I147" si="22">((F138/B138)-1)*100</f>
        <v>816.31128537333791</v>
      </c>
      <c r="J138" s="30"/>
    </row>
    <row r="139" spans="1:10" x14ac:dyDescent="0.25">
      <c r="A139" s="11" t="s">
        <v>134</v>
      </c>
      <c r="B139" s="144">
        <v>0.60396620999999995</v>
      </c>
      <c r="C139" s="37">
        <f t="shared" si="18"/>
        <v>1.6237169268765853E-2</v>
      </c>
      <c r="D139" s="290">
        <v>1.0150573299999999</v>
      </c>
      <c r="E139" s="37">
        <f t="shared" si="19"/>
        <v>4.045747894799176E-2</v>
      </c>
      <c r="F139" s="291">
        <v>7.9626749999999996E-2</v>
      </c>
      <c r="G139" s="37">
        <f t="shared" si="20"/>
        <v>3.5216610145657446E-3</v>
      </c>
      <c r="H139" s="37" t="s">
        <v>314</v>
      </c>
      <c r="I139" s="37">
        <f t="shared" si="22"/>
        <v>-86.81602568461571</v>
      </c>
      <c r="J139" s="30"/>
    </row>
    <row r="140" spans="1:10" x14ac:dyDescent="0.25">
      <c r="A140" s="11" t="s">
        <v>235</v>
      </c>
      <c r="B140" s="144">
        <v>0.10145309</v>
      </c>
      <c r="C140" s="37">
        <f t="shared" si="18"/>
        <v>2.7274886705488648E-3</v>
      </c>
      <c r="D140" s="290">
        <v>0.40288782000000001</v>
      </c>
      <c r="E140" s="37">
        <f t="shared" si="19"/>
        <v>1.6058034373341551E-2</v>
      </c>
      <c r="F140" s="291">
        <v>6.8655350000000004E-2</v>
      </c>
      <c r="G140" s="37">
        <f t="shared" si="20"/>
        <v>3.0364277022026684E-3</v>
      </c>
      <c r="H140" s="37" t="s">
        <v>314</v>
      </c>
      <c r="I140" s="37">
        <f t="shared" si="22"/>
        <v>-32.327985278713534</v>
      </c>
      <c r="J140" s="30"/>
    </row>
    <row r="141" spans="1:10" x14ac:dyDescent="0.25">
      <c r="A141" s="11" t="s">
        <v>121</v>
      </c>
      <c r="B141" s="144">
        <v>0.14077789000000002</v>
      </c>
      <c r="C141" s="37">
        <f t="shared" si="18"/>
        <v>3.7847058186081303E-3</v>
      </c>
      <c r="D141" s="290">
        <v>0.53906399999999999</v>
      </c>
      <c r="E141" s="37">
        <f t="shared" si="19"/>
        <v>2.148565385131521E-2</v>
      </c>
      <c r="F141" s="291">
        <v>6.8444339999999992E-2</v>
      </c>
      <c r="G141" s="37">
        <f t="shared" si="20"/>
        <v>3.0270953397656284E-3</v>
      </c>
      <c r="H141" s="37">
        <f t="shared" ref="H141:H154" si="23">((F141/D141)-1)*100</f>
        <v>-87.303114286986343</v>
      </c>
      <c r="I141" s="37">
        <f t="shared" si="22"/>
        <v>-51.381328417409875</v>
      </c>
      <c r="J141" s="30"/>
    </row>
    <row r="142" spans="1:10" x14ac:dyDescent="0.25">
      <c r="A142" s="11" t="s">
        <v>5</v>
      </c>
      <c r="B142" s="144">
        <v>11.34143192</v>
      </c>
      <c r="C142" s="37">
        <f t="shared" si="18"/>
        <v>0.30490571622413132</v>
      </c>
      <c r="D142" s="290">
        <v>0.12260153</v>
      </c>
      <c r="E142" s="37">
        <f t="shared" si="19"/>
        <v>4.8865701201000946E-3</v>
      </c>
      <c r="F142" s="291">
        <v>6.3867800000000002E-2</v>
      </c>
      <c r="G142" s="37">
        <f t="shared" si="20"/>
        <v>2.8246882027218498E-3</v>
      </c>
      <c r="H142" s="37">
        <f t="shared" si="23"/>
        <v>-47.906196602929832</v>
      </c>
      <c r="I142" s="37">
        <f t="shared" si="22"/>
        <v>-99.436862995338601</v>
      </c>
      <c r="J142" s="30"/>
    </row>
    <row r="143" spans="1:10" x14ac:dyDescent="0.25">
      <c r="A143" s="11" t="s">
        <v>238</v>
      </c>
      <c r="B143" s="144">
        <v>9.559585000000001E-2</v>
      </c>
      <c r="C143" s="37">
        <f t="shared" si="18"/>
        <v>2.5700212563904037E-3</v>
      </c>
      <c r="D143" s="290">
        <v>0.24158116000000002</v>
      </c>
      <c r="E143" s="37">
        <f t="shared" si="19"/>
        <v>9.6287809624816274E-3</v>
      </c>
      <c r="F143" s="291">
        <v>5.9379040000000001E-2</v>
      </c>
      <c r="G143" s="37">
        <f t="shared" si="20"/>
        <v>2.626163321375542E-3</v>
      </c>
      <c r="H143" s="37">
        <f t="shared" si="23"/>
        <v>-75.420666081742468</v>
      </c>
      <c r="I143" s="37" t="s">
        <v>314</v>
      </c>
      <c r="J143" s="30"/>
    </row>
    <row r="144" spans="1:10" x14ac:dyDescent="0.25">
      <c r="A144" s="11" t="s">
        <v>173</v>
      </c>
      <c r="B144" s="144">
        <v>4.5326600000000002E-2</v>
      </c>
      <c r="C144" s="37">
        <f t="shared" si="18"/>
        <v>1.2185709471687867E-3</v>
      </c>
      <c r="D144" s="290">
        <v>2.8258259999999997E-2</v>
      </c>
      <c r="E144" s="37">
        <f t="shared" si="19"/>
        <v>1.1262989047691302E-3</v>
      </c>
      <c r="F144" s="291">
        <v>5.6496830000000005E-2</v>
      </c>
      <c r="G144" s="37">
        <f t="shared" si="20"/>
        <v>2.4986915032642726E-3</v>
      </c>
      <c r="H144" s="37">
        <f t="shared" si="23"/>
        <v>99.930321258279918</v>
      </c>
      <c r="I144" s="37">
        <f t="shared" si="22"/>
        <v>24.643873575339882</v>
      </c>
      <c r="J144" s="30"/>
    </row>
    <row r="145" spans="1:10" x14ac:dyDescent="0.25">
      <c r="A145" s="11" t="s">
        <v>243</v>
      </c>
      <c r="B145" s="144">
        <v>0.99123781000000011</v>
      </c>
      <c r="C145" s="37">
        <f t="shared" si="18"/>
        <v>2.6648669809807356E-2</v>
      </c>
      <c r="D145" s="290">
        <v>0.13886377</v>
      </c>
      <c r="E145" s="37">
        <f t="shared" si="19"/>
        <v>5.5347396500390481E-3</v>
      </c>
      <c r="F145" s="291">
        <v>5.4439000000000001E-2</v>
      </c>
      <c r="G145" s="37">
        <f t="shared" si="20"/>
        <v>2.4076796299226651E-3</v>
      </c>
      <c r="H145" s="37">
        <f t="shared" si="23"/>
        <v>-60.796829871463231</v>
      </c>
      <c r="I145" s="37">
        <f t="shared" si="22"/>
        <v>-94.507977858512078</v>
      </c>
      <c r="J145" s="30"/>
    </row>
    <row r="146" spans="1:10" x14ac:dyDescent="0.25">
      <c r="A146" s="11" t="s">
        <v>47</v>
      </c>
      <c r="B146" s="144">
        <v>0</v>
      </c>
      <c r="C146" s="37">
        <f t="shared" si="18"/>
        <v>0</v>
      </c>
      <c r="D146" s="290">
        <v>8.6300000000000002E-2</v>
      </c>
      <c r="E146" s="37">
        <f t="shared" si="19"/>
        <v>3.4396879171462065E-3</v>
      </c>
      <c r="F146" s="291">
        <v>5.1999999999999998E-2</v>
      </c>
      <c r="G146" s="37">
        <f t="shared" si="20"/>
        <v>2.299809709141949E-3</v>
      </c>
      <c r="H146" s="37">
        <f t="shared" si="23"/>
        <v>-39.74507531865585</v>
      </c>
      <c r="I146" s="37" t="s">
        <v>314</v>
      </c>
      <c r="J146" s="30"/>
    </row>
    <row r="147" spans="1:10" x14ac:dyDescent="0.25">
      <c r="A147" s="11" t="s">
        <v>236</v>
      </c>
      <c r="B147" s="144">
        <v>0.16798482000000001</v>
      </c>
      <c r="C147" s="37">
        <f t="shared" si="18"/>
        <v>4.5161433069627584E-3</v>
      </c>
      <c r="D147" s="290">
        <v>0.20651263</v>
      </c>
      <c r="E147" s="37">
        <f t="shared" si="19"/>
        <v>8.2310428522489598E-3</v>
      </c>
      <c r="F147" s="291">
        <v>5.1720580000000002E-2</v>
      </c>
      <c r="G147" s="37">
        <f t="shared" si="20"/>
        <v>2.2874517701240949E-3</v>
      </c>
      <c r="H147" s="37" t="s">
        <v>314</v>
      </c>
      <c r="I147" s="37">
        <f t="shared" si="22"/>
        <v>-69.211158484439252</v>
      </c>
      <c r="J147" s="30"/>
    </row>
    <row r="148" spans="1:10" x14ac:dyDescent="0.25">
      <c r="A148" s="11" t="s">
        <v>190</v>
      </c>
      <c r="B148" s="144">
        <v>5.4149160000000002E-2</v>
      </c>
      <c r="C148" s="37">
        <f t="shared" si="18"/>
        <v>1.4557587198156089E-3</v>
      </c>
      <c r="D148" s="290">
        <v>0.3110328</v>
      </c>
      <c r="E148" s="37">
        <f t="shared" si="19"/>
        <v>1.2396938169132708E-2</v>
      </c>
      <c r="F148" s="291">
        <v>4.4999999999999998E-2</v>
      </c>
      <c r="G148" s="37">
        <f t="shared" si="20"/>
        <v>1.9902199406036099E-3</v>
      </c>
      <c r="H148" s="37">
        <f t="shared" si="23"/>
        <v>-85.532072501678286</v>
      </c>
      <c r="I148" s="37" t="s">
        <v>314</v>
      </c>
      <c r="J148" s="30"/>
    </row>
    <row r="149" spans="1:10" x14ac:dyDescent="0.25">
      <c r="A149" s="11" t="s">
        <v>193</v>
      </c>
      <c r="B149" s="144">
        <v>0.19570583</v>
      </c>
      <c r="C149" s="37">
        <f t="shared" si="18"/>
        <v>5.2614014426308961E-3</v>
      </c>
      <c r="D149" s="290">
        <v>3.7393418199999999</v>
      </c>
      <c r="E149" s="37">
        <f t="shared" si="19"/>
        <v>0.14904019555427003</v>
      </c>
      <c r="F149" s="291">
        <v>4.2367740000000001E-2</v>
      </c>
      <c r="G149" s="37">
        <f t="shared" si="20"/>
        <v>1.8738026885846487E-3</v>
      </c>
      <c r="H149" s="37">
        <f t="shared" si="23"/>
        <v>-98.866973332756189</v>
      </c>
      <c r="I149" s="37">
        <f t="shared" ref="I149:I159" si="24">((F149/B149)-1)*100</f>
        <v>-78.351314317003229</v>
      </c>
      <c r="J149" s="30"/>
    </row>
    <row r="150" spans="1:10" x14ac:dyDescent="0.25">
      <c r="A150" s="11" t="s">
        <v>233</v>
      </c>
      <c r="B150" s="144">
        <v>2.3538299999999998E-2</v>
      </c>
      <c r="C150" s="37">
        <f t="shared" si="18"/>
        <v>6.3280917884295435E-4</v>
      </c>
      <c r="D150" s="290">
        <v>3.9796279999999996E-2</v>
      </c>
      <c r="E150" s="37">
        <f t="shared" si="19"/>
        <v>1.586173620664742E-3</v>
      </c>
      <c r="F150" s="291">
        <v>4.0336860000000002E-2</v>
      </c>
      <c r="G150" s="37">
        <f t="shared" si="20"/>
        <v>1.7839827358519141E-3</v>
      </c>
      <c r="H150" s="37">
        <f t="shared" si="23"/>
        <v>1.3583681690851668</v>
      </c>
      <c r="I150" s="37">
        <f t="shared" si="24"/>
        <v>71.36692114553729</v>
      </c>
      <c r="J150" s="30"/>
    </row>
    <row r="151" spans="1:10" x14ac:dyDescent="0.25">
      <c r="A151" s="11" t="s">
        <v>89</v>
      </c>
      <c r="B151" s="144">
        <v>0</v>
      </c>
      <c r="C151" s="37">
        <f t="shared" si="18"/>
        <v>0</v>
      </c>
      <c r="D151" s="290">
        <v>2.2049732799999999</v>
      </c>
      <c r="E151" s="37">
        <f t="shared" si="19"/>
        <v>8.7884356301810407E-2</v>
      </c>
      <c r="F151" s="291">
        <v>3.9712839999999999E-2</v>
      </c>
      <c r="G151" s="37">
        <f t="shared" si="20"/>
        <v>1.7563841348000146E-3</v>
      </c>
      <c r="H151" s="37">
        <f t="shared" si="23"/>
        <v>-98.198942347274155</v>
      </c>
      <c r="I151" s="37" t="s">
        <v>314</v>
      </c>
      <c r="J151" s="30"/>
    </row>
    <row r="152" spans="1:10" x14ac:dyDescent="0.25">
      <c r="A152" s="11" t="s">
        <v>25</v>
      </c>
      <c r="B152" s="144">
        <v>7.61446E-3</v>
      </c>
      <c r="C152" s="37">
        <f t="shared" si="18"/>
        <v>2.0470892884925937E-4</v>
      </c>
      <c r="D152" s="290">
        <v>6.3144000000000006E-2</v>
      </c>
      <c r="E152" s="37">
        <f t="shared" si="19"/>
        <v>2.5167514929348793E-3</v>
      </c>
      <c r="F152" s="291">
        <v>3.6872220000000004E-2</v>
      </c>
      <c r="G152" s="37">
        <f t="shared" si="20"/>
        <v>1.6307517221849611E-3</v>
      </c>
      <c r="H152" s="37">
        <f t="shared" si="23"/>
        <v>-41.606138350437092</v>
      </c>
      <c r="I152" s="37">
        <f t="shared" si="24"/>
        <v>384.23946018496389</v>
      </c>
      <c r="J152" s="30"/>
    </row>
    <row r="153" spans="1:10" x14ac:dyDescent="0.25">
      <c r="A153" s="11" t="s">
        <v>91</v>
      </c>
      <c r="B153" s="144">
        <v>2.0180899999999997E-3</v>
      </c>
      <c r="C153" s="37">
        <f t="shared" si="18"/>
        <v>5.4254804965999137E-5</v>
      </c>
      <c r="D153" s="290">
        <v>2.7822000000000003E-4</v>
      </c>
      <c r="E153" s="37">
        <f t="shared" si="19"/>
        <v>1.1089107442739486E-5</v>
      </c>
      <c r="F153" s="291">
        <v>3.4455699999999999E-2</v>
      </c>
      <c r="G153" s="37">
        <f t="shared" si="20"/>
        <v>1.5238760268323512E-3</v>
      </c>
      <c r="H153" s="37">
        <f t="shared" si="23"/>
        <v>12284.336136870101</v>
      </c>
      <c r="I153" s="37">
        <f t="shared" si="24"/>
        <v>1607.3420907888153</v>
      </c>
      <c r="J153" s="30"/>
    </row>
    <row r="154" spans="1:10" x14ac:dyDescent="0.25">
      <c r="A154" s="11" t="s">
        <v>120</v>
      </c>
      <c r="B154" s="144">
        <v>9.0440850000000003E-2</v>
      </c>
      <c r="C154" s="37">
        <f t="shared" si="18"/>
        <v>2.4314330271242531E-3</v>
      </c>
      <c r="D154" s="290">
        <v>0.27200774</v>
      </c>
      <c r="E154" s="37">
        <f t="shared" si="19"/>
        <v>1.0841503321532409E-2</v>
      </c>
      <c r="F154" s="291">
        <v>3.3353940000000006E-2</v>
      </c>
      <c r="G154" s="37">
        <f t="shared" si="20"/>
        <v>1.4751483663488084E-3</v>
      </c>
      <c r="H154" s="37">
        <f t="shared" si="23"/>
        <v>-87.73787098852408</v>
      </c>
      <c r="I154" s="37">
        <f t="shared" si="24"/>
        <v>-63.120713704039709</v>
      </c>
      <c r="J154" s="30"/>
    </row>
    <row r="155" spans="1:10" x14ac:dyDescent="0.25">
      <c r="A155" s="11" t="s">
        <v>207</v>
      </c>
      <c r="B155" s="144">
        <v>0.36273513000000002</v>
      </c>
      <c r="C155" s="37">
        <f t="shared" si="18"/>
        <v>9.7518563257666148E-3</v>
      </c>
      <c r="D155" s="290">
        <v>1.8966900000000001E-3</v>
      </c>
      <c r="E155" s="37">
        <f t="shared" si="19"/>
        <v>7.5597006669432654E-5</v>
      </c>
      <c r="F155" s="291">
        <v>3.1034330000000002E-2</v>
      </c>
      <c r="G155" s="37">
        <f t="shared" si="20"/>
        <v>1.372558720206063E-3</v>
      </c>
      <c r="H155" s="37" t="s">
        <v>314</v>
      </c>
      <c r="I155" s="37">
        <f t="shared" si="24"/>
        <v>-91.44435500360828</v>
      </c>
      <c r="J155" s="30"/>
    </row>
    <row r="156" spans="1:10" x14ac:dyDescent="0.25">
      <c r="A156" s="11" t="s">
        <v>208</v>
      </c>
      <c r="B156" s="144">
        <v>2.6914150000000001E-2</v>
      </c>
      <c r="C156" s="37">
        <f t="shared" si="18"/>
        <v>7.235663221539406E-4</v>
      </c>
      <c r="D156" s="290">
        <v>8.6963600000000002E-3</v>
      </c>
      <c r="E156" s="37">
        <f t="shared" si="19"/>
        <v>3.4661372439343663E-4</v>
      </c>
      <c r="F156" s="291">
        <v>2.7342000000000002E-2</v>
      </c>
      <c r="G156" s="37">
        <f t="shared" si="20"/>
        <v>1.2092576359107536E-3</v>
      </c>
      <c r="H156" s="37">
        <f>((F156/D156)-1)*100</f>
        <v>214.4074072370509</v>
      </c>
      <c r="I156" s="37">
        <f t="shared" si="24"/>
        <v>1.5896842367304931</v>
      </c>
      <c r="J156" s="30"/>
    </row>
    <row r="157" spans="1:10" x14ac:dyDescent="0.25">
      <c r="A157" s="11" t="s">
        <v>231</v>
      </c>
      <c r="B157" s="144">
        <v>1.7398849999999997E-2</v>
      </c>
      <c r="C157" s="37">
        <f t="shared" si="18"/>
        <v>4.677547648433291E-4</v>
      </c>
      <c r="D157" s="290">
        <v>7.1237499999999999E-3</v>
      </c>
      <c r="E157" s="37">
        <f t="shared" si="19"/>
        <v>2.8393368250023509E-4</v>
      </c>
      <c r="F157" s="291">
        <v>2.6720000000000001E-2</v>
      </c>
      <c r="G157" s="37">
        <f t="shared" si="20"/>
        <v>1.1817483736206325E-3</v>
      </c>
      <c r="H157" s="37" t="s">
        <v>314</v>
      </c>
      <c r="I157" s="37" t="s">
        <v>314</v>
      </c>
      <c r="J157" s="30"/>
    </row>
    <row r="158" spans="1:10" x14ac:dyDescent="0.25">
      <c r="A158" s="11" t="s">
        <v>88</v>
      </c>
      <c r="B158" s="144">
        <v>0.33386700000000002</v>
      </c>
      <c r="C158" s="37">
        <f t="shared" si="18"/>
        <v>8.9757587469256762E-3</v>
      </c>
      <c r="D158" s="290">
        <v>0</v>
      </c>
      <c r="E158" s="37">
        <f t="shared" si="19"/>
        <v>0</v>
      </c>
      <c r="F158" s="291">
        <v>2.5600000000000001E-2</v>
      </c>
      <c r="G158" s="37">
        <f t="shared" si="20"/>
        <v>1.1322140106544982E-3</v>
      </c>
      <c r="H158" s="37" t="s">
        <v>314</v>
      </c>
      <c r="I158" s="37">
        <f t="shared" si="24"/>
        <v>-92.332276026082241</v>
      </c>
      <c r="J158" s="30"/>
    </row>
    <row r="159" spans="1:10" x14ac:dyDescent="0.25">
      <c r="A159" s="11" t="s">
        <v>145</v>
      </c>
      <c r="B159" s="144">
        <v>0.10784056</v>
      </c>
      <c r="C159" s="37">
        <f t="shared" si="18"/>
        <v>2.8992109124093223E-3</v>
      </c>
      <c r="D159" s="290">
        <v>0</v>
      </c>
      <c r="E159" s="37">
        <f t="shared" si="19"/>
        <v>0</v>
      </c>
      <c r="F159" s="291">
        <v>2.4964200000000002E-2</v>
      </c>
      <c r="G159" s="37">
        <f t="shared" si="20"/>
        <v>1.1040944142492589E-3</v>
      </c>
      <c r="H159" s="37" t="s">
        <v>314</v>
      </c>
      <c r="I159" s="37">
        <f t="shared" si="24"/>
        <v>-76.850824958624102</v>
      </c>
      <c r="J159" s="30"/>
    </row>
    <row r="160" spans="1:10" x14ac:dyDescent="0.25">
      <c r="A160" s="11" t="s">
        <v>159</v>
      </c>
      <c r="B160" s="144">
        <v>6.2480750000000002E-2</v>
      </c>
      <c r="C160" s="37">
        <f t="shared" si="18"/>
        <v>1.6797471398100933E-3</v>
      </c>
      <c r="D160" s="290">
        <v>0.89760905000000002</v>
      </c>
      <c r="E160" s="37">
        <f t="shared" si="19"/>
        <v>3.5776303633905965E-2</v>
      </c>
      <c r="F160" s="291">
        <v>2.2753669999999997E-2</v>
      </c>
      <c r="G160" s="37">
        <f t="shared" si="20"/>
        <v>1.0063290612425363E-3</v>
      </c>
      <c r="H160" s="37" t="s">
        <v>314</v>
      </c>
      <c r="I160" s="37" t="s">
        <v>314</v>
      </c>
      <c r="J160" s="30"/>
    </row>
    <row r="161" spans="1:10" x14ac:dyDescent="0.25">
      <c r="A161" s="11" t="s">
        <v>144</v>
      </c>
      <c r="B161" s="144">
        <v>0.16343896999999999</v>
      </c>
      <c r="C161" s="37">
        <f t="shared" si="18"/>
        <v>4.3939316091917528E-3</v>
      </c>
      <c r="D161" s="290">
        <v>0.12619022999999999</v>
      </c>
      <c r="E161" s="37">
        <f t="shared" si="19"/>
        <v>5.0296061343325683E-3</v>
      </c>
      <c r="F161" s="291">
        <v>2.084252E-2</v>
      </c>
      <c r="G161" s="37">
        <f t="shared" si="20"/>
        <v>9.2180442036510126E-4</v>
      </c>
      <c r="H161" s="37" t="s">
        <v>314</v>
      </c>
      <c r="I161" s="37">
        <f>((F161/B161)-1)*100</f>
        <v>-87.247521200115258</v>
      </c>
      <c r="J161" s="30"/>
    </row>
    <row r="162" spans="1:10" x14ac:dyDescent="0.25">
      <c r="A162" s="11" t="s">
        <v>126</v>
      </c>
      <c r="B162" s="144">
        <v>0</v>
      </c>
      <c r="C162" s="37">
        <f t="shared" si="18"/>
        <v>0</v>
      </c>
      <c r="D162" s="290">
        <v>6.9999999999999999E-4</v>
      </c>
      <c r="E162" s="37">
        <f t="shared" si="19"/>
        <v>2.7900133742784988E-5</v>
      </c>
      <c r="F162" s="291">
        <v>1.7798689999999999E-2</v>
      </c>
      <c r="G162" s="37">
        <f t="shared" si="20"/>
        <v>7.8718461676937929E-4</v>
      </c>
      <c r="H162" s="37" t="s">
        <v>314</v>
      </c>
      <c r="I162" s="37" t="s">
        <v>314</v>
      </c>
      <c r="J162" s="30"/>
    </row>
    <row r="163" spans="1:10" x14ac:dyDescent="0.25">
      <c r="A163" s="11" t="s">
        <v>213</v>
      </c>
      <c r="B163" s="144">
        <v>0.55698493999999998</v>
      </c>
      <c r="C163" s="37">
        <f t="shared" si="18"/>
        <v>1.4974113785162573E-2</v>
      </c>
      <c r="D163" s="290">
        <v>9.7925999999999999E-2</v>
      </c>
      <c r="E163" s="37">
        <f t="shared" si="19"/>
        <v>3.9030692812799463E-3</v>
      </c>
      <c r="F163" s="291">
        <v>1.5842129999999999E-2</v>
      </c>
      <c r="G163" s="37">
        <f t="shared" si="20"/>
        <v>7.0065162283632597E-4</v>
      </c>
      <c r="H163" s="37" t="s">
        <v>314</v>
      </c>
      <c r="I163" s="37" t="s">
        <v>314</v>
      </c>
      <c r="J163" s="30"/>
    </row>
    <row r="164" spans="1:10" x14ac:dyDescent="0.25">
      <c r="A164" s="11" t="s">
        <v>252</v>
      </c>
      <c r="B164" s="144">
        <v>2.6647919999999999E-2</v>
      </c>
      <c r="C164" s="37">
        <f t="shared" si="18"/>
        <v>7.1640893238138431E-4</v>
      </c>
      <c r="D164" s="290">
        <v>9.162672999999999E-2</v>
      </c>
      <c r="E164" s="37">
        <f t="shared" si="19"/>
        <v>3.6519971734486414E-3</v>
      </c>
      <c r="F164" s="291">
        <v>1.4103280000000001E-2</v>
      </c>
      <c r="G164" s="37">
        <f t="shared" si="20"/>
        <v>6.23747312975913E-4</v>
      </c>
      <c r="H164" s="37">
        <f>((F164/D164)-1)*100</f>
        <v>-84.607897717183619</v>
      </c>
      <c r="I164" s="37">
        <f>((F164/B164)-1)*100</f>
        <v>-47.075494072332845</v>
      </c>
      <c r="J164" s="30"/>
    </row>
    <row r="165" spans="1:10" x14ac:dyDescent="0.25">
      <c r="A165" s="11" t="s">
        <v>253</v>
      </c>
      <c r="B165" s="144">
        <v>1.31E-3</v>
      </c>
      <c r="C165" s="37">
        <f t="shared" si="18"/>
        <v>3.521834730138838E-5</v>
      </c>
      <c r="D165" s="290">
        <v>2.0500000000000001E-2</v>
      </c>
      <c r="E165" s="37">
        <f t="shared" si="19"/>
        <v>8.170753453244175E-4</v>
      </c>
      <c r="F165" s="291">
        <v>1.4019E-2</v>
      </c>
      <c r="G165" s="37">
        <f t="shared" si="20"/>
        <v>6.2001985216271135E-4</v>
      </c>
      <c r="H165" s="37" t="s">
        <v>314</v>
      </c>
      <c r="I165" s="37" t="s">
        <v>314</v>
      </c>
      <c r="J165" s="30"/>
    </row>
    <row r="166" spans="1:10" x14ac:dyDescent="0.25">
      <c r="A166" s="11" t="s">
        <v>225</v>
      </c>
      <c r="B166" s="144">
        <v>0.19369610000000001</v>
      </c>
      <c r="C166" s="37">
        <f t="shared" si="18"/>
        <v>5.207371389865996E-3</v>
      </c>
      <c r="D166" s="290">
        <v>0.54239977000000006</v>
      </c>
      <c r="E166" s="37">
        <f t="shared" si="19"/>
        <v>2.1618608750079739E-2</v>
      </c>
      <c r="F166" s="291">
        <v>1.33058E-2</v>
      </c>
      <c r="G166" s="37">
        <f t="shared" si="20"/>
        <v>5.8847707745963366E-4</v>
      </c>
      <c r="H166" s="37">
        <f>((F166/D166)-1)*100</f>
        <v>-97.546864741480249</v>
      </c>
      <c r="I166" s="37" t="s">
        <v>314</v>
      </c>
      <c r="J166" s="30"/>
    </row>
    <row r="167" spans="1:10" x14ac:dyDescent="0.25">
      <c r="A167" s="11" t="s">
        <v>234</v>
      </c>
      <c r="B167" s="144">
        <v>1.3660300000000001E-3</v>
      </c>
      <c r="C167" s="37">
        <f t="shared" si="18"/>
        <v>3.6724670964973722E-5</v>
      </c>
      <c r="D167" s="290">
        <v>4.1050000000000001E-3</v>
      </c>
      <c r="E167" s="37">
        <f t="shared" si="19"/>
        <v>1.636143557344748E-4</v>
      </c>
      <c r="F167" s="291">
        <v>1.1296E-2</v>
      </c>
      <c r="G167" s="37">
        <f t="shared" si="20"/>
        <v>4.9958943220129737E-4</v>
      </c>
      <c r="H167" s="37" t="s">
        <v>314</v>
      </c>
      <c r="I167" s="37" t="s">
        <v>314</v>
      </c>
      <c r="J167" s="30"/>
    </row>
    <row r="168" spans="1:10" x14ac:dyDescent="0.25">
      <c r="A168" s="11" t="s">
        <v>40</v>
      </c>
      <c r="B168" s="144">
        <v>0</v>
      </c>
      <c r="C168" s="37">
        <f t="shared" si="18"/>
        <v>0</v>
      </c>
      <c r="D168" s="290">
        <v>0</v>
      </c>
      <c r="E168" s="37">
        <f t="shared" si="19"/>
        <v>0</v>
      </c>
      <c r="F168" s="291">
        <v>0.01</v>
      </c>
      <c r="G168" s="37">
        <f t="shared" si="20"/>
        <v>4.4227109791191338E-4</v>
      </c>
      <c r="H168" s="37" t="s">
        <v>314</v>
      </c>
      <c r="I168" s="37" t="s">
        <v>314</v>
      </c>
      <c r="J168" s="30"/>
    </row>
    <row r="169" spans="1:10" x14ac:dyDescent="0.25">
      <c r="A169" s="11" t="s">
        <v>192</v>
      </c>
      <c r="B169" s="144">
        <v>4.4148180000000002E-2</v>
      </c>
      <c r="C169" s="37">
        <f t="shared" si="18"/>
        <v>1.1868900274535944E-3</v>
      </c>
      <c r="D169" s="290">
        <v>0.32729590000000003</v>
      </c>
      <c r="E169" s="37">
        <f t="shared" si="19"/>
        <v>1.304514197637883E-2</v>
      </c>
      <c r="F169" s="291">
        <v>9.3310000000000008E-3</v>
      </c>
      <c r="G169" s="37">
        <f t="shared" si="20"/>
        <v>4.1268316146160635E-4</v>
      </c>
      <c r="H169" s="37">
        <f>((F169/D169)-1)*100</f>
        <v>-97.149062973291151</v>
      </c>
      <c r="I169" s="37" t="s">
        <v>314</v>
      </c>
      <c r="J169" s="30"/>
    </row>
    <row r="170" spans="1:10" x14ac:dyDescent="0.25">
      <c r="A170" s="11" t="s">
        <v>31</v>
      </c>
      <c r="B170" s="144">
        <v>9.8905279999999998E-2</v>
      </c>
      <c r="C170" s="37">
        <f t="shared" si="18"/>
        <v>2.6589927488405059E-3</v>
      </c>
      <c r="D170" s="290">
        <v>1.3075E-2</v>
      </c>
      <c r="E170" s="37">
        <f t="shared" si="19"/>
        <v>5.2113464098130528E-4</v>
      </c>
      <c r="F170" s="291">
        <v>9.2999999999999992E-3</v>
      </c>
      <c r="G170" s="37">
        <f t="shared" si="20"/>
        <v>4.1131212105807935E-4</v>
      </c>
      <c r="H170" s="37">
        <f>((F170/D170)-1)*100</f>
        <v>-28.87189292543022</v>
      </c>
      <c r="I170" s="37">
        <f>((F170/B170)-1)*100</f>
        <v>-90.597064181002267</v>
      </c>
      <c r="J170" s="30"/>
    </row>
    <row r="171" spans="1:10" x14ac:dyDescent="0.25">
      <c r="A171" s="11" t="s">
        <v>254</v>
      </c>
      <c r="B171" s="144">
        <v>0.15547390999999999</v>
      </c>
      <c r="C171" s="37">
        <f t="shared" si="18"/>
        <v>4.1797970676983208E-3</v>
      </c>
      <c r="D171" s="290">
        <v>2.4875000000000001E-3</v>
      </c>
      <c r="E171" s="37">
        <f t="shared" si="19"/>
        <v>9.9145118121682371E-5</v>
      </c>
      <c r="F171" s="291">
        <v>7.5799999999999999E-3</v>
      </c>
      <c r="G171" s="37">
        <f t="shared" si="20"/>
        <v>3.3524149221723031E-4</v>
      </c>
      <c r="H171" s="37">
        <f>((F171/D171)-1)*100</f>
        <v>204.72361809045222</v>
      </c>
      <c r="I171" s="37">
        <f>((F171/B171)-1)*100</f>
        <v>-95.12458392536729</v>
      </c>
      <c r="J171" s="30"/>
    </row>
    <row r="172" spans="1:10" x14ac:dyDescent="0.25">
      <c r="A172" s="11" t="s">
        <v>146</v>
      </c>
      <c r="B172" s="144">
        <v>0.12222825999999999</v>
      </c>
      <c r="C172" s="37">
        <f t="shared" si="18"/>
        <v>3.2860132142934332E-3</v>
      </c>
      <c r="D172" s="290">
        <v>0.26942592999999998</v>
      </c>
      <c r="E172" s="37">
        <f t="shared" si="19"/>
        <v>1.0738599258248894E-2</v>
      </c>
      <c r="F172" s="291">
        <v>7.0139E-3</v>
      </c>
      <c r="G172" s="37">
        <f t="shared" si="20"/>
        <v>3.1020452536443692E-4</v>
      </c>
      <c r="H172" s="37">
        <f>((F172/D172)-1)*100</f>
        <v>-97.396724212847658</v>
      </c>
      <c r="I172" s="37">
        <f>((F172/B172)-1)*100</f>
        <v>-94.261638020536338</v>
      </c>
      <c r="J172" s="30"/>
    </row>
    <row r="173" spans="1:10" x14ac:dyDescent="0.25">
      <c r="A173" s="11" t="s">
        <v>176</v>
      </c>
      <c r="B173" s="144">
        <v>1.8626300000000001E-3</v>
      </c>
      <c r="C173" s="37">
        <f t="shared" si="18"/>
        <v>5.0075381858003853E-5</v>
      </c>
      <c r="D173" s="290">
        <v>6.4270000000000004E-3</v>
      </c>
      <c r="E173" s="37">
        <f t="shared" si="19"/>
        <v>2.5616308509268448E-4</v>
      </c>
      <c r="F173" s="291">
        <v>5.1980000000000004E-3</v>
      </c>
      <c r="G173" s="37">
        <f t="shared" si="20"/>
        <v>2.2989251669461259E-4</v>
      </c>
      <c r="H173" s="37">
        <f>((F173/D173)-1)*100</f>
        <v>-19.122452154971214</v>
      </c>
      <c r="I173" s="37">
        <f>((F173/B173)-1)*100</f>
        <v>179.06776976640555</v>
      </c>
      <c r="J173" s="30"/>
    </row>
    <row r="174" spans="1:10" x14ac:dyDescent="0.25">
      <c r="A174" s="11" t="s">
        <v>74</v>
      </c>
      <c r="B174" s="144">
        <v>0.49338294999999999</v>
      </c>
      <c r="C174" s="37">
        <f t="shared" si="18"/>
        <v>1.3264222966170641E-2</v>
      </c>
      <c r="D174" s="290">
        <v>0.68248834999999997</v>
      </c>
      <c r="E174" s="37">
        <f t="shared" si="19"/>
        <v>2.720216606127521E-2</v>
      </c>
      <c r="F174" s="291">
        <v>4.8999999999999998E-3</v>
      </c>
      <c r="G174" s="37">
        <f t="shared" si="20"/>
        <v>2.1671283797683753E-4</v>
      </c>
      <c r="H174" s="37" t="s">
        <v>314</v>
      </c>
      <c r="I174" s="37" t="s">
        <v>314</v>
      </c>
      <c r="J174" s="30"/>
    </row>
    <row r="175" spans="1:10" x14ac:dyDescent="0.25">
      <c r="A175" s="11" t="s">
        <v>96</v>
      </c>
      <c r="B175" s="144">
        <v>0.46650362000000001</v>
      </c>
      <c r="C175" s="37">
        <f t="shared" si="18"/>
        <v>1.2541592753064818E-2</v>
      </c>
      <c r="D175" s="290">
        <v>2.433169E-2</v>
      </c>
      <c r="E175" s="37">
        <f t="shared" si="19"/>
        <v>9.6979629312569145E-4</v>
      </c>
      <c r="F175" s="291">
        <v>4.7048300000000001E-3</v>
      </c>
      <c r="G175" s="37">
        <f t="shared" si="20"/>
        <v>2.0808103295889073E-4</v>
      </c>
      <c r="H175" s="37" t="s">
        <v>314</v>
      </c>
      <c r="I175" s="37" t="s">
        <v>314</v>
      </c>
      <c r="J175" s="30"/>
    </row>
    <row r="176" spans="1:10" x14ac:dyDescent="0.25">
      <c r="A176" s="11" t="s">
        <v>119</v>
      </c>
      <c r="B176" s="144">
        <v>2.7050014399999998</v>
      </c>
      <c r="C176" s="37">
        <f t="shared" si="18"/>
        <v>7.2721893255477621E-2</v>
      </c>
      <c r="D176" s="290">
        <v>0.55005643000000004</v>
      </c>
      <c r="E176" s="37">
        <f t="shared" si="19"/>
        <v>2.1923782804398356E-2</v>
      </c>
      <c r="F176" s="291">
        <v>4.3334999999999997E-3</v>
      </c>
      <c r="G176" s="37">
        <f t="shared" si="20"/>
        <v>1.9165818028012765E-4</v>
      </c>
      <c r="H176" s="37" t="s">
        <v>314</v>
      </c>
      <c r="I176" s="37">
        <f>((F176/B176)-1)*100</f>
        <v>-99.839796758111888</v>
      </c>
      <c r="J176" s="30"/>
    </row>
    <row r="177" spans="1:10" x14ac:dyDescent="0.25">
      <c r="A177" s="11" t="s">
        <v>19</v>
      </c>
      <c r="B177" s="144">
        <v>1.2566219999999999E-2</v>
      </c>
      <c r="C177" s="37">
        <f t="shared" si="18"/>
        <v>3.3783320627912416E-4</v>
      </c>
      <c r="D177" s="290">
        <v>4.9994999999999998E-4</v>
      </c>
      <c r="E177" s="37">
        <f t="shared" si="19"/>
        <v>1.992667409243622E-5</v>
      </c>
      <c r="F177" s="291">
        <v>3.5388299999999998E-3</v>
      </c>
      <c r="G177" s="37">
        <f t="shared" si="20"/>
        <v>1.565122229423616E-4</v>
      </c>
      <c r="H177" s="37">
        <f>((F177/D177)-1)*100</f>
        <v>607.83678367836785</v>
      </c>
      <c r="I177" s="37">
        <f>((F177/B177)-1)*100</f>
        <v>-71.838548107545463</v>
      </c>
      <c r="J177" s="30"/>
    </row>
    <row r="178" spans="1:10" x14ac:dyDescent="0.25">
      <c r="A178" s="11" t="s">
        <v>155</v>
      </c>
      <c r="B178" s="144">
        <v>5.29760717</v>
      </c>
      <c r="C178" s="37">
        <f t="shared" si="18"/>
        <v>0.14242211387739331</v>
      </c>
      <c r="D178" s="290">
        <v>9.8189999999999993E-5</v>
      </c>
      <c r="E178" s="37">
        <f t="shared" si="19"/>
        <v>3.9135916174343683E-6</v>
      </c>
      <c r="F178" s="291">
        <v>2.7499999999999998E-3</v>
      </c>
      <c r="G178" s="37">
        <f t="shared" si="20"/>
        <v>1.2162455192577616E-4</v>
      </c>
      <c r="H178" s="37">
        <f>((F178/D178)-1)*100</f>
        <v>2700.6925348813525</v>
      </c>
      <c r="I178" s="37" t="s">
        <v>314</v>
      </c>
      <c r="J178" s="30"/>
    </row>
    <row r="179" spans="1:10" x14ac:dyDescent="0.25">
      <c r="A179" s="11" t="s">
        <v>36</v>
      </c>
      <c r="B179" s="144">
        <v>3.4250399999999999E-3</v>
      </c>
      <c r="C179" s="37">
        <f t="shared" si="18"/>
        <v>9.2079578810036071E-5</v>
      </c>
      <c r="D179" s="290">
        <v>5.9006070000000001E-2</v>
      </c>
      <c r="E179" s="37">
        <f t="shared" si="19"/>
        <v>2.3518246351944758E-3</v>
      </c>
      <c r="F179" s="291">
        <v>1.4881500000000001E-3</v>
      </c>
      <c r="G179" s="37">
        <f t="shared" si="20"/>
        <v>6.5816573435761394E-5</v>
      </c>
      <c r="H179" s="37">
        <f>((F179/D179)-1)*100</f>
        <v>-97.477971334135631</v>
      </c>
      <c r="I179" s="37" t="s">
        <v>314</v>
      </c>
      <c r="J179" s="30"/>
    </row>
    <row r="180" spans="1:10" x14ac:dyDescent="0.25">
      <c r="A180" s="11" t="s">
        <v>141</v>
      </c>
      <c r="B180" s="144">
        <v>1.7159199999999999E-2</v>
      </c>
      <c r="C180" s="37">
        <f t="shared" si="18"/>
        <v>4.6131195802594162E-4</v>
      </c>
      <c r="D180" s="290">
        <v>5.6999999999999998E-4</v>
      </c>
      <c r="E180" s="37">
        <f t="shared" si="19"/>
        <v>2.2718680333410632E-5</v>
      </c>
      <c r="F180" s="291">
        <v>1.4601E-3</v>
      </c>
      <c r="G180" s="37">
        <f t="shared" si="20"/>
        <v>6.4576003006118466E-5</v>
      </c>
      <c r="H180" s="37">
        <f>((F180/D180)-1)*100</f>
        <v>156.15789473684208</v>
      </c>
      <c r="I180" s="37">
        <f>((F180/B180)-1)*100</f>
        <v>-91.490862044850573</v>
      </c>
      <c r="J180" s="30"/>
    </row>
    <row r="181" spans="1:10" x14ac:dyDescent="0.25">
      <c r="A181" s="11" t="s">
        <v>44</v>
      </c>
      <c r="B181" s="144">
        <v>0</v>
      </c>
      <c r="C181" s="37">
        <f t="shared" si="18"/>
        <v>0</v>
      </c>
      <c r="D181" s="290">
        <v>5.1128199999999997E-3</v>
      </c>
      <c r="E181" s="37">
        <f t="shared" si="19"/>
        <v>2.0378337400397988E-4</v>
      </c>
      <c r="F181" s="291">
        <v>1.1490000000000001E-3</v>
      </c>
      <c r="G181" s="37">
        <f t="shared" si="20"/>
        <v>5.0816949150078848E-5</v>
      </c>
      <c r="H181" s="37" t="s">
        <v>314</v>
      </c>
      <c r="I181" s="37" t="s">
        <v>314</v>
      </c>
      <c r="J181" s="30"/>
    </row>
    <row r="182" spans="1:10" x14ac:dyDescent="0.25">
      <c r="A182" s="11" t="s">
        <v>165</v>
      </c>
      <c r="B182" s="144">
        <v>8.4639999999999993E-3</v>
      </c>
      <c r="C182" s="37">
        <f t="shared" si="18"/>
        <v>2.275481614953826E-4</v>
      </c>
      <c r="D182" s="290">
        <v>1.7330000000000002E-2</v>
      </c>
      <c r="E182" s="37">
        <f t="shared" si="19"/>
        <v>6.9072759680351983E-4</v>
      </c>
      <c r="F182" s="291">
        <v>1.0920000000000001E-3</v>
      </c>
      <c r="G182" s="37">
        <f t="shared" si="20"/>
        <v>4.8296003891980942E-5</v>
      </c>
      <c r="H182" s="37">
        <f>((F182/D182)-1)*100</f>
        <v>-93.698788228505478</v>
      </c>
      <c r="I182" s="37" t="s">
        <v>314</v>
      </c>
      <c r="J182" s="30"/>
    </row>
    <row r="183" spans="1:10" x14ac:dyDescent="0.25">
      <c r="A183" s="11" t="s">
        <v>8</v>
      </c>
      <c r="B183" s="144">
        <v>1.4999500000000001E-3</v>
      </c>
      <c r="C183" s="37">
        <f t="shared" si="18"/>
        <v>4.0325007660089703E-5</v>
      </c>
      <c r="D183" s="290">
        <v>0</v>
      </c>
      <c r="E183" s="37">
        <f t="shared" si="19"/>
        <v>0</v>
      </c>
      <c r="F183" s="291">
        <v>7.5000000000000002E-4</v>
      </c>
      <c r="G183" s="37">
        <f t="shared" si="20"/>
        <v>3.3170332343393497E-5</v>
      </c>
      <c r="H183" s="37" t="s">
        <v>314</v>
      </c>
      <c r="I183" s="37" t="s">
        <v>314</v>
      </c>
      <c r="J183" s="30"/>
    </row>
    <row r="184" spans="1:10" x14ac:dyDescent="0.25">
      <c r="A184" s="11" t="s">
        <v>45</v>
      </c>
      <c r="B184" s="144">
        <v>1.6914E-4</v>
      </c>
      <c r="C184" s="37">
        <f t="shared" si="18"/>
        <v>4.5471994370662835E-6</v>
      </c>
      <c r="D184" s="290">
        <v>0</v>
      </c>
      <c r="E184" s="37">
        <f t="shared" si="19"/>
        <v>0</v>
      </c>
      <c r="F184" s="291">
        <v>5.4145000000000007E-4</v>
      </c>
      <c r="G184" s="37">
        <f t="shared" si="20"/>
        <v>2.3946768596440549E-5</v>
      </c>
      <c r="H184" s="37" t="s">
        <v>314</v>
      </c>
      <c r="I184" s="37" t="s">
        <v>314</v>
      </c>
      <c r="J184" s="30"/>
    </row>
    <row r="185" spans="1:10" x14ac:dyDescent="0.25">
      <c r="A185" s="11" t="s">
        <v>63</v>
      </c>
      <c r="B185" s="144">
        <v>0</v>
      </c>
      <c r="C185" s="37">
        <f t="shared" si="18"/>
        <v>0</v>
      </c>
      <c r="D185" s="290">
        <v>0</v>
      </c>
      <c r="E185" s="37">
        <f t="shared" si="19"/>
        <v>0</v>
      </c>
      <c r="F185" s="291">
        <v>5.0000000000000001E-4</v>
      </c>
      <c r="G185" s="37">
        <f t="shared" si="20"/>
        <v>2.2113554895595669E-5</v>
      </c>
      <c r="H185" s="37" t="s">
        <v>314</v>
      </c>
      <c r="I185" s="37" t="s">
        <v>314</v>
      </c>
      <c r="J185" s="30"/>
    </row>
    <row r="186" spans="1:10" x14ac:dyDescent="0.25">
      <c r="A186" s="11" t="s">
        <v>106</v>
      </c>
      <c r="B186" s="144">
        <v>4.9112509000000006</v>
      </c>
      <c r="C186" s="37">
        <f t="shared" si="18"/>
        <v>0.13203522128279105</v>
      </c>
      <c r="D186" s="290">
        <v>2.6538509999999998E-2</v>
      </c>
      <c r="E186" s="37">
        <f t="shared" si="19"/>
        <v>1.0577542547631953E-3</v>
      </c>
      <c r="F186" s="291">
        <v>5.0000000000000001E-4</v>
      </c>
      <c r="G186" s="37">
        <f t="shared" si="20"/>
        <v>2.2113554895595669E-5</v>
      </c>
      <c r="H186" s="37" t="s">
        <v>314</v>
      </c>
      <c r="I186" s="37">
        <f>((F186/B186)-1)*100</f>
        <v>-99.989819294306471</v>
      </c>
      <c r="J186" s="30"/>
    </row>
    <row r="187" spans="1:10" x14ac:dyDescent="0.25">
      <c r="A187" s="11" t="s">
        <v>191</v>
      </c>
      <c r="B187" s="144">
        <v>1.7141259999999998E-2</v>
      </c>
      <c r="C187" s="37">
        <f t="shared" si="18"/>
        <v>4.6082965485755463E-4</v>
      </c>
      <c r="D187" s="290">
        <v>4.8124200000000004E-3</v>
      </c>
      <c r="E187" s="37">
        <f t="shared" si="19"/>
        <v>1.9181023089493335E-4</v>
      </c>
      <c r="F187" s="291">
        <v>4.4200000000000001E-4</v>
      </c>
      <c r="G187" s="37">
        <f t="shared" si="20"/>
        <v>1.9548382527706569E-5</v>
      </c>
      <c r="H187" s="37">
        <f>((F187/D187)-1)*100</f>
        <v>-90.815431737047064</v>
      </c>
      <c r="I187" s="37" t="s">
        <v>314</v>
      </c>
      <c r="J187" s="30"/>
    </row>
    <row r="188" spans="1:10" x14ac:dyDescent="0.25">
      <c r="A188" s="11" t="s">
        <v>156</v>
      </c>
      <c r="B188" s="144">
        <v>0.83135893000000005</v>
      </c>
      <c r="C188" s="37">
        <f t="shared" si="18"/>
        <v>2.235044849530583E-2</v>
      </c>
      <c r="D188" s="290">
        <v>0</v>
      </c>
      <c r="E188" s="37">
        <f t="shared" si="19"/>
        <v>0</v>
      </c>
      <c r="F188" s="291">
        <v>3.6000000000000002E-4</v>
      </c>
      <c r="G188" s="37">
        <f t="shared" si="20"/>
        <v>1.592175952482888E-5</v>
      </c>
      <c r="H188" s="37" t="s">
        <v>314</v>
      </c>
      <c r="I188" s="37">
        <f>((F188/B188)-1)*100</f>
        <v>-99.956697403851791</v>
      </c>
      <c r="J188" s="30"/>
    </row>
    <row r="189" spans="1:10" x14ac:dyDescent="0.25">
      <c r="A189" s="11" t="s">
        <v>94</v>
      </c>
      <c r="B189" s="144">
        <v>0</v>
      </c>
      <c r="C189" s="37">
        <f t="shared" si="18"/>
        <v>0</v>
      </c>
      <c r="D189" s="290">
        <v>1.288285E-2</v>
      </c>
      <c r="E189" s="37">
        <f t="shared" si="19"/>
        <v>5.1347605426891078E-4</v>
      </c>
      <c r="F189" s="291">
        <v>3.1199999999999999E-4</v>
      </c>
      <c r="G189" s="37">
        <f t="shared" si="20"/>
        <v>1.3798858254851696E-5</v>
      </c>
      <c r="H189" s="37" t="s">
        <v>314</v>
      </c>
      <c r="I189" s="37" t="s">
        <v>314</v>
      </c>
      <c r="J189" s="30"/>
    </row>
    <row r="190" spans="1:10" x14ac:dyDescent="0.25">
      <c r="A190" s="11" t="s">
        <v>153</v>
      </c>
      <c r="B190" s="144">
        <v>1.946092E-2</v>
      </c>
      <c r="C190" s="37">
        <f t="shared" si="18"/>
        <v>5.2319193844621006E-4</v>
      </c>
      <c r="D190" s="290">
        <v>0</v>
      </c>
      <c r="E190" s="37">
        <f t="shared" si="19"/>
        <v>0</v>
      </c>
      <c r="F190" s="291">
        <v>2.0000000000000001E-4</v>
      </c>
      <c r="G190" s="37">
        <f t="shared" si="20"/>
        <v>8.8454219582382673E-6</v>
      </c>
      <c r="H190" s="37" t="s">
        <v>314</v>
      </c>
      <c r="I190" s="37">
        <f>((F190/B190)-1)*100</f>
        <v>-98.972299356864937</v>
      </c>
      <c r="J190" s="30"/>
    </row>
    <row r="191" spans="1:10" x14ac:dyDescent="0.25">
      <c r="A191" s="11" t="s">
        <v>53</v>
      </c>
      <c r="B191" s="144">
        <v>0</v>
      </c>
      <c r="C191" s="37">
        <f t="shared" si="18"/>
        <v>0</v>
      </c>
      <c r="D191" s="290">
        <v>0</v>
      </c>
      <c r="E191" s="37">
        <f t="shared" si="19"/>
        <v>0</v>
      </c>
      <c r="F191" s="291">
        <v>1.2E-4</v>
      </c>
      <c r="G191" s="37">
        <f t="shared" si="20"/>
        <v>5.30725317494296E-6</v>
      </c>
      <c r="H191" s="37" t="s">
        <v>314</v>
      </c>
      <c r="I191" s="37" t="s">
        <v>314</v>
      </c>
      <c r="J191" s="30"/>
    </row>
    <row r="192" spans="1:10" x14ac:dyDescent="0.25">
      <c r="A192" s="11" t="s">
        <v>137</v>
      </c>
      <c r="B192" s="144">
        <v>1.00114E-2</v>
      </c>
      <c r="C192" s="37">
        <f t="shared" si="18"/>
        <v>2.6914882608635089E-4</v>
      </c>
      <c r="D192" s="290">
        <v>1.2099999999999999E-3</v>
      </c>
      <c r="E192" s="37">
        <f t="shared" si="19"/>
        <v>4.822737404109976E-5</v>
      </c>
      <c r="F192" s="291">
        <v>5.0000000000000004E-6</v>
      </c>
      <c r="G192" s="37">
        <f t="shared" si="20"/>
        <v>2.211355489559567E-7</v>
      </c>
      <c r="H192" s="37" t="s">
        <v>314</v>
      </c>
      <c r="I192" s="37">
        <f>((F192/B192)-1)*100</f>
        <v>-99.950056935093983</v>
      </c>
      <c r="J192" s="30"/>
    </row>
    <row r="193" spans="1:10" x14ac:dyDescent="0.25">
      <c r="A193" s="11" t="s">
        <v>4</v>
      </c>
      <c r="B193" s="144">
        <v>0.76831251</v>
      </c>
      <c r="C193" s="37">
        <f t="shared" si="18"/>
        <v>2.0655493750520178E-2</v>
      </c>
      <c r="D193" s="290">
        <v>0</v>
      </c>
      <c r="E193" s="37">
        <f t="shared" si="19"/>
        <v>0</v>
      </c>
      <c r="F193" s="291">
        <v>0</v>
      </c>
      <c r="G193" s="37">
        <f t="shared" si="20"/>
        <v>0</v>
      </c>
      <c r="H193" s="37" t="s">
        <v>314</v>
      </c>
      <c r="I193" s="37">
        <f>((F193/B193)-1)*100</f>
        <v>-100</v>
      </c>
      <c r="J193" s="30"/>
    </row>
    <row r="194" spans="1:10" x14ac:dyDescent="0.25">
      <c r="A194" s="11" t="s">
        <v>7</v>
      </c>
      <c r="B194" s="144">
        <v>1.3844000000000001E-4</v>
      </c>
      <c r="C194" s="37">
        <f t="shared" si="18"/>
        <v>3.7218534354230596E-6</v>
      </c>
      <c r="D194" s="290">
        <v>3.6298499999999997E-2</v>
      </c>
      <c r="E194" s="37">
        <f t="shared" si="19"/>
        <v>1.4467614352321155E-3</v>
      </c>
      <c r="F194" s="291">
        <v>0</v>
      </c>
      <c r="G194" s="37">
        <f t="shared" si="20"/>
        <v>0</v>
      </c>
      <c r="H194" s="37" t="s">
        <v>314</v>
      </c>
      <c r="I194" s="37">
        <f>((F194/B194)-1)*100</f>
        <v>-100</v>
      </c>
      <c r="J194" s="30"/>
    </row>
    <row r="195" spans="1:10" x14ac:dyDescent="0.25">
      <c r="A195" s="11" t="s">
        <v>10</v>
      </c>
      <c r="B195" s="144">
        <v>0</v>
      </c>
      <c r="C195" s="37">
        <f t="shared" si="18"/>
        <v>0</v>
      </c>
      <c r="D195" s="290">
        <v>1.6438919999999999E-2</v>
      </c>
      <c r="E195" s="37">
        <f t="shared" si="19"/>
        <v>6.5521152369563281E-4</v>
      </c>
      <c r="F195" s="291">
        <v>0</v>
      </c>
      <c r="G195" s="37">
        <f t="shared" si="20"/>
        <v>0</v>
      </c>
      <c r="H195" s="37" t="s">
        <v>314</v>
      </c>
      <c r="I195" s="37" t="s">
        <v>314</v>
      </c>
      <c r="J195" s="30"/>
    </row>
    <row r="196" spans="1:10" x14ac:dyDescent="0.25">
      <c r="A196" s="11" t="s">
        <v>12</v>
      </c>
      <c r="B196" s="144">
        <v>6.2882885799999997</v>
      </c>
      <c r="C196" s="37">
        <f t="shared" ref="C196:C238" si="25">(B196/$B$239)*100</f>
        <v>0.16905582529907967</v>
      </c>
      <c r="D196" s="290">
        <v>3.6947149999999998E-2</v>
      </c>
      <c r="E196" s="37">
        <f t="shared" ref="E196:E238" si="26">(D196/$D$239)*100</f>
        <v>1.4726148948781977E-3</v>
      </c>
      <c r="F196" s="291">
        <v>0</v>
      </c>
      <c r="G196" s="37">
        <f t="shared" ref="G196:G238" si="27">(F196/$F$239)*100</f>
        <v>0</v>
      </c>
      <c r="H196" s="37" t="s">
        <v>314</v>
      </c>
      <c r="I196" s="37" t="s">
        <v>314</v>
      </c>
      <c r="J196" s="30"/>
    </row>
    <row r="197" spans="1:10" x14ac:dyDescent="0.25">
      <c r="A197" s="11" t="s">
        <v>13</v>
      </c>
      <c r="B197" s="144">
        <v>0</v>
      </c>
      <c r="C197" s="37">
        <f t="shared" si="25"/>
        <v>0</v>
      </c>
      <c r="D197" s="290">
        <v>2.2000000000000001E-3</v>
      </c>
      <c r="E197" s="37">
        <f t="shared" si="26"/>
        <v>8.768613462018139E-5</v>
      </c>
      <c r="F197" s="291">
        <v>0</v>
      </c>
      <c r="G197" s="37">
        <f t="shared" si="27"/>
        <v>0</v>
      </c>
      <c r="H197" s="37">
        <f>((F197/D197)-1)*100</f>
        <v>-100</v>
      </c>
      <c r="I197" s="37" t="s">
        <v>314</v>
      </c>
      <c r="J197" s="30"/>
    </row>
    <row r="198" spans="1:10" x14ac:dyDescent="0.25">
      <c r="A198" s="11" t="s">
        <v>14</v>
      </c>
      <c r="B198" s="144">
        <v>0</v>
      </c>
      <c r="C198" s="37">
        <f t="shared" si="25"/>
        <v>0</v>
      </c>
      <c r="D198" s="290">
        <v>0</v>
      </c>
      <c r="E198" s="37">
        <f t="shared" si="26"/>
        <v>0</v>
      </c>
      <c r="F198" s="291">
        <v>0</v>
      </c>
      <c r="G198" s="37">
        <f t="shared" si="27"/>
        <v>0</v>
      </c>
      <c r="H198" s="37" t="s">
        <v>314</v>
      </c>
      <c r="I198" s="37" t="s">
        <v>314</v>
      </c>
      <c r="J198" s="30"/>
    </row>
    <row r="199" spans="1:10" x14ac:dyDescent="0.25">
      <c r="A199" s="11" t="s">
        <v>16</v>
      </c>
      <c r="B199" s="144">
        <v>5.94291E-3</v>
      </c>
      <c r="C199" s="37">
        <f t="shared" si="25"/>
        <v>1.5977058653503362E-4</v>
      </c>
      <c r="D199" s="290">
        <v>9.1247000000000008E-4</v>
      </c>
      <c r="E199" s="37">
        <f t="shared" si="26"/>
        <v>3.6368621480398599E-5</v>
      </c>
      <c r="F199" s="291">
        <v>0</v>
      </c>
      <c r="G199" s="37">
        <f t="shared" si="27"/>
        <v>0</v>
      </c>
      <c r="H199" s="37">
        <f>((F199/D199)-1)*100</f>
        <v>-100</v>
      </c>
      <c r="I199" s="37">
        <f>((F199/B199)-1)*100</f>
        <v>-100</v>
      </c>
      <c r="J199" s="30"/>
    </row>
    <row r="200" spans="1:10" x14ac:dyDescent="0.25">
      <c r="A200" s="11" t="s">
        <v>18</v>
      </c>
      <c r="B200" s="144">
        <v>3.6466279999999997E-2</v>
      </c>
      <c r="C200" s="37">
        <f t="shared" si="25"/>
        <v>9.8036802582417777E-4</v>
      </c>
      <c r="D200" s="290">
        <v>1.677236E-2</v>
      </c>
      <c r="E200" s="37">
        <f t="shared" si="26"/>
        <v>6.6850155311733888E-4</v>
      </c>
      <c r="F200" s="291">
        <v>0</v>
      </c>
      <c r="G200" s="37">
        <f t="shared" si="27"/>
        <v>0</v>
      </c>
      <c r="H200" s="37" t="s">
        <v>314</v>
      </c>
      <c r="I200" s="37">
        <f>((F200/B200)-1)*100</f>
        <v>-100</v>
      </c>
      <c r="J200" s="30"/>
    </row>
    <row r="201" spans="1:10" x14ac:dyDescent="0.25">
      <c r="A201" s="11" t="s">
        <v>29</v>
      </c>
      <c r="B201" s="144">
        <v>1.0722000000000001E-3</v>
      </c>
      <c r="C201" s="37">
        <f t="shared" si="25"/>
        <v>2.8825276317976054E-5</v>
      </c>
      <c r="D201" s="290">
        <v>1.0722000000000001E-3</v>
      </c>
      <c r="E201" s="37">
        <f t="shared" si="26"/>
        <v>4.2735033427162957E-5</v>
      </c>
      <c r="F201" s="291">
        <v>0</v>
      </c>
      <c r="G201" s="37">
        <f t="shared" si="27"/>
        <v>0</v>
      </c>
      <c r="H201" s="37">
        <f>((F201/D201)-1)*100</f>
        <v>-100</v>
      </c>
      <c r="I201" s="37">
        <f>((F201/B201)-1)*100</f>
        <v>-100</v>
      </c>
      <c r="J201" s="30"/>
    </row>
    <row r="202" spans="1:10" x14ac:dyDescent="0.25">
      <c r="A202" s="11" t="s">
        <v>34</v>
      </c>
      <c r="B202" s="144">
        <v>7.4217080000000005E-2</v>
      </c>
      <c r="C202" s="37">
        <f t="shared" si="25"/>
        <v>1.9952693886526149E-3</v>
      </c>
      <c r="D202" s="290">
        <v>0</v>
      </c>
      <c r="E202" s="37">
        <f t="shared" si="26"/>
        <v>0</v>
      </c>
      <c r="F202" s="291">
        <v>0</v>
      </c>
      <c r="G202" s="37">
        <f t="shared" si="27"/>
        <v>0</v>
      </c>
      <c r="H202" s="37" t="s">
        <v>314</v>
      </c>
      <c r="I202" s="37">
        <f>((F202/B202)-1)*100</f>
        <v>-100</v>
      </c>
      <c r="J202" s="30"/>
    </row>
    <row r="203" spans="1:10" x14ac:dyDescent="0.25">
      <c r="A203" s="11" t="s">
        <v>41</v>
      </c>
      <c r="B203" s="144">
        <v>6.4999999999999994E-5</v>
      </c>
      <c r="C203" s="37">
        <f t="shared" si="25"/>
        <v>1.7474752477788128E-6</v>
      </c>
      <c r="D203" s="290">
        <v>0</v>
      </c>
      <c r="E203" s="37">
        <f t="shared" si="26"/>
        <v>0</v>
      </c>
      <c r="F203" s="291">
        <v>0</v>
      </c>
      <c r="G203" s="37">
        <f t="shared" si="27"/>
        <v>0</v>
      </c>
      <c r="H203" s="37" t="s">
        <v>314</v>
      </c>
      <c r="I203" s="37" t="s">
        <v>314</v>
      </c>
      <c r="J203" s="30"/>
    </row>
    <row r="204" spans="1:10" x14ac:dyDescent="0.25">
      <c r="A204" s="11" t="s">
        <v>43</v>
      </c>
      <c r="B204" s="144">
        <v>0</v>
      </c>
      <c r="C204" s="37">
        <f t="shared" si="25"/>
        <v>0</v>
      </c>
      <c r="D204" s="290">
        <v>3.2743099999999999E-3</v>
      </c>
      <c r="E204" s="37">
        <f t="shared" si="26"/>
        <v>1.3050526702191188E-4</v>
      </c>
      <c r="F204" s="291">
        <v>0</v>
      </c>
      <c r="G204" s="37">
        <f t="shared" si="27"/>
        <v>0</v>
      </c>
      <c r="H204" s="37" t="s">
        <v>314</v>
      </c>
      <c r="I204" s="37" t="s">
        <v>314</v>
      </c>
      <c r="J204" s="30"/>
    </row>
    <row r="205" spans="1:10" x14ac:dyDescent="0.25">
      <c r="A205" s="11" t="s">
        <v>49</v>
      </c>
      <c r="B205" s="144">
        <v>3.0258547899999999</v>
      </c>
      <c r="C205" s="37">
        <f t="shared" si="25"/>
        <v>8.1347789983045496E-2</v>
      </c>
      <c r="D205" s="290">
        <v>1.2549999999999999E-4</v>
      </c>
      <c r="E205" s="37">
        <f t="shared" si="26"/>
        <v>5.0020954067421656E-6</v>
      </c>
      <c r="F205" s="291">
        <v>0</v>
      </c>
      <c r="G205" s="37">
        <f t="shared" si="27"/>
        <v>0</v>
      </c>
      <c r="H205" s="37" t="s">
        <v>314</v>
      </c>
      <c r="I205" s="37">
        <f>((F205/B205)-1)*100</f>
        <v>-100</v>
      </c>
      <c r="J205" s="30"/>
    </row>
    <row r="206" spans="1:10" x14ac:dyDescent="0.25">
      <c r="A206" s="11" t="s">
        <v>55</v>
      </c>
      <c r="B206" s="144">
        <v>0</v>
      </c>
      <c r="C206" s="37">
        <f t="shared" si="25"/>
        <v>0</v>
      </c>
      <c r="D206" s="290">
        <v>0</v>
      </c>
      <c r="E206" s="37">
        <f t="shared" si="26"/>
        <v>0</v>
      </c>
      <c r="F206" s="291">
        <v>0</v>
      </c>
      <c r="G206" s="37">
        <f t="shared" si="27"/>
        <v>0</v>
      </c>
      <c r="H206" s="37" t="s">
        <v>314</v>
      </c>
      <c r="I206" s="37" t="s">
        <v>314</v>
      </c>
      <c r="J206" s="30"/>
    </row>
    <row r="207" spans="1:10" x14ac:dyDescent="0.25">
      <c r="A207" s="11" t="s">
        <v>56</v>
      </c>
      <c r="B207" s="144">
        <v>0</v>
      </c>
      <c r="C207" s="37">
        <f t="shared" si="25"/>
        <v>0</v>
      </c>
      <c r="D207" s="290">
        <v>0</v>
      </c>
      <c r="E207" s="37">
        <f t="shared" si="26"/>
        <v>0</v>
      </c>
      <c r="F207" s="291">
        <v>0</v>
      </c>
      <c r="G207" s="37">
        <f t="shared" si="27"/>
        <v>0</v>
      </c>
      <c r="H207" s="37" t="s">
        <v>314</v>
      </c>
      <c r="I207" s="37" t="s">
        <v>314</v>
      </c>
      <c r="J207" s="30"/>
    </row>
    <row r="208" spans="1:10" x14ac:dyDescent="0.25">
      <c r="A208" s="11" t="s">
        <v>58</v>
      </c>
      <c r="B208" s="144">
        <v>1.1594E-2</v>
      </c>
      <c r="C208" s="37">
        <f t="shared" si="25"/>
        <v>3.1169581573457783E-4</v>
      </c>
      <c r="D208" s="290">
        <v>0</v>
      </c>
      <c r="E208" s="37">
        <f t="shared" si="26"/>
        <v>0</v>
      </c>
      <c r="F208" s="291">
        <v>0</v>
      </c>
      <c r="G208" s="37">
        <f t="shared" si="27"/>
        <v>0</v>
      </c>
      <c r="H208" s="37" t="s">
        <v>314</v>
      </c>
      <c r="I208" s="37" t="s">
        <v>314</v>
      </c>
      <c r="J208" s="30"/>
    </row>
    <row r="209" spans="1:10" x14ac:dyDescent="0.25">
      <c r="A209" s="11" t="s">
        <v>60</v>
      </c>
      <c r="B209" s="144">
        <v>5.0745E-4</v>
      </c>
      <c r="C209" s="37">
        <f t="shared" si="25"/>
        <v>1.3642404838236287E-5</v>
      </c>
      <c r="D209" s="290">
        <v>0</v>
      </c>
      <c r="E209" s="37">
        <f t="shared" si="26"/>
        <v>0</v>
      </c>
      <c r="F209" s="291">
        <v>0</v>
      </c>
      <c r="G209" s="37">
        <f t="shared" si="27"/>
        <v>0</v>
      </c>
      <c r="H209" s="37" t="s">
        <v>314</v>
      </c>
      <c r="I209" s="37" t="s">
        <v>314</v>
      </c>
      <c r="J209" s="30"/>
    </row>
    <row r="210" spans="1:10" x14ac:dyDescent="0.25">
      <c r="A210" s="11" t="s">
        <v>61</v>
      </c>
      <c r="B210" s="144">
        <v>0</v>
      </c>
      <c r="C210" s="37">
        <f t="shared" si="25"/>
        <v>0</v>
      </c>
      <c r="D210" s="290">
        <v>1.7650000000000001E-3</v>
      </c>
      <c r="E210" s="37">
        <f t="shared" si="26"/>
        <v>7.0348194365736435E-5</v>
      </c>
      <c r="F210" s="291">
        <v>0</v>
      </c>
      <c r="G210" s="37">
        <f t="shared" si="27"/>
        <v>0</v>
      </c>
      <c r="H210" s="37">
        <f>((F210/D210)-1)*100</f>
        <v>-100</v>
      </c>
      <c r="I210" s="37" t="s">
        <v>314</v>
      </c>
      <c r="J210" s="30"/>
    </row>
    <row r="211" spans="1:10" x14ac:dyDescent="0.25">
      <c r="A211" s="11" t="s">
        <v>72</v>
      </c>
      <c r="B211" s="144">
        <v>0.60466399999999998</v>
      </c>
      <c r="C211" s="37">
        <f t="shared" si="25"/>
        <v>1.625592881881428E-2</v>
      </c>
      <c r="D211" s="290">
        <v>1.414525</v>
      </c>
      <c r="E211" s="37">
        <f t="shared" si="26"/>
        <v>5.6379195260732769E-2</v>
      </c>
      <c r="F211" s="291">
        <v>0</v>
      </c>
      <c r="G211" s="37">
        <f t="shared" si="27"/>
        <v>0</v>
      </c>
      <c r="H211" s="37">
        <f>((F211/D211)-1)*100</f>
        <v>-100</v>
      </c>
      <c r="I211" s="37" t="s">
        <v>314</v>
      </c>
      <c r="J211" s="30"/>
    </row>
    <row r="212" spans="1:10" x14ac:dyDescent="0.25">
      <c r="A212" s="11" t="s">
        <v>73</v>
      </c>
      <c r="B212" s="144">
        <v>4.4319999999999998E-2</v>
      </c>
      <c r="C212" s="37">
        <f t="shared" si="25"/>
        <v>1.1915092766393381E-3</v>
      </c>
      <c r="D212" s="290">
        <v>0</v>
      </c>
      <c r="E212" s="37">
        <f t="shared" si="26"/>
        <v>0</v>
      </c>
      <c r="F212" s="291">
        <v>0</v>
      </c>
      <c r="G212" s="37">
        <f t="shared" si="27"/>
        <v>0</v>
      </c>
      <c r="H212" s="37" t="s">
        <v>314</v>
      </c>
      <c r="I212" s="37" t="s">
        <v>314</v>
      </c>
      <c r="J212" s="30"/>
    </row>
    <row r="213" spans="1:10" x14ac:dyDescent="0.25">
      <c r="A213" s="11" t="s">
        <v>76</v>
      </c>
      <c r="B213" s="144">
        <v>10.697763999999999</v>
      </c>
      <c r="C213" s="37">
        <f t="shared" si="25"/>
        <v>0.28760119687045022</v>
      </c>
      <c r="D213" s="290">
        <v>1.2999999999999999E-5</v>
      </c>
      <c r="E213" s="37">
        <f t="shared" si="26"/>
        <v>5.181453409374354E-7</v>
      </c>
      <c r="F213" s="291">
        <v>0</v>
      </c>
      <c r="G213" s="37">
        <f t="shared" si="27"/>
        <v>0</v>
      </c>
      <c r="H213" s="37" t="s">
        <v>314</v>
      </c>
      <c r="I213" s="37" t="s">
        <v>314</v>
      </c>
      <c r="J213" s="30"/>
    </row>
    <row r="214" spans="1:10" x14ac:dyDescent="0.25">
      <c r="A214" s="11" t="s">
        <v>77</v>
      </c>
      <c r="B214" s="144">
        <v>3.4384999999999999E-2</v>
      </c>
      <c r="C214" s="37">
        <f t="shared" si="25"/>
        <v>9.2441440607499202E-4</v>
      </c>
      <c r="D214" s="290">
        <v>0</v>
      </c>
      <c r="E214" s="37">
        <f t="shared" si="26"/>
        <v>0</v>
      </c>
      <c r="F214" s="291">
        <v>0</v>
      </c>
      <c r="G214" s="37">
        <f t="shared" si="27"/>
        <v>0</v>
      </c>
      <c r="H214" s="37" t="s">
        <v>314</v>
      </c>
      <c r="I214" s="37" t="s">
        <v>314</v>
      </c>
      <c r="J214" s="30"/>
    </row>
    <row r="215" spans="1:10" x14ac:dyDescent="0.25">
      <c r="A215" s="11" t="s">
        <v>78</v>
      </c>
      <c r="B215" s="144">
        <v>3.6000000000000002E-4</v>
      </c>
      <c r="C215" s="37">
        <f t="shared" si="25"/>
        <v>9.6783244492365028E-6</v>
      </c>
      <c r="D215" s="290">
        <v>0</v>
      </c>
      <c r="E215" s="37">
        <f t="shared" si="26"/>
        <v>0</v>
      </c>
      <c r="F215" s="291">
        <v>0</v>
      </c>
      <c r="G215" s="37">
        <f t="shared" si="27"/>
        <v>0</v>
      </c>
      <c r="H215" s="37" t="s">
        <v>314</v>
      </c>
      <c r="I215" s="37" t="s">
        <v>314</v>
      </c>
      <c r="J215" s="30"/>
    </row>
    <row r="216" spans="1:10" x14ac:dyDescent="0.25">
      <c r="A216" s="11" t="s">
        <v>79</v>
      </c>
      <c r="B216" s="144">
        <v>0</v>
      </c>
      <c r="C216" s="37">
        <f t="shared" si="25"/>
        <v>0</v>
      </c>
      <c r="D216" s="290">
        <v>0</v>
      </c>
      <c r="E216" s="37">
        <f t="shared" si="26"/>
        <v>0</v>
      </c>
      <c r="F216" s="291">
        <v>0</v>
      </c>
      <c r="G216" s="37">
        <f t="shared" si="27"/>
        <v>0</v>
      </c>
      <c r="H216" s="37" t="s">
        <v>314</v>
      </c>
      <c r="I216" s="37" t="s">
        <v>314</v>
      </c>
      <c r="J216" s="30"/>
    </row>
    <row r="217" spans="1:10" x14ac:dyDescent="0.25">
      <c r="A217" s="11" t="s">
        <v>82</v>
      </c>
      <c r="B217" s="144">
        <v>0</v>
      </c>
      <c r="C217" s="37">
        <f t="shared" si="25"/>
        <v>0</v>
      </c>
      <c r="D217" s="290">
        <v>2.2361099999999999E-3</v>
      </c>
      <c r="E217" s="37">
        <f t="shared" si="26"/>
        <v>8.9125382947969909E-5</v>
      </c>
      <c r="F217" s="291">
        <v>0</v>
      </c>
      <c r="G217" s="37">
        <f t="shared" si="27"/>
        <v>0</v>
      </c>
      <c r="H217" s="37" t="s">
        <v>314</v>
      </c>
      <c r="I217" s="37" t="s">
        <v>314</v>
      </c>
      <c r="J217" s="30"/>
    </row>
    <row r="218" spans="1:10" x14ac:dyDescent="0.25">
      <c r="A218" s="11" t="s">
        <v>84</v>
      </c>
      <c r="B218" s="144">
        <v>2.0609E-4</v>
      </c>
      <c r="C218" s="37">
        <f t="shared" si="25"/>
        <v>5.5405719048420851E-6</v>
      </c>
      <c r="D218" s="290">
        <v>0</v>
      </c>
      <c r="E218" s="37">
        <f t="shared" si="26"/>
        <v>0</v>
      </c>
      <c r="F218" s="291">
        <v>0</v>
      </c>
      <c r="G218" s="37">
        <f t="shared" si="27"/>
        <v>0</v>
      </c>
      <c r="H218" s="37" t="s">
        <v>314</v>
      </c>
      <c r="I218" s="37">
        <f>((F218/B218)-1)*100</f>
        <v>-100</v>
      </c>
      <c r="J218" s="30"/>
    </row>
    <row r="219" spans="1:10" x14ac:dyDescent="0.25">
      <c r="A219" s="11" t="s">
        <v>85</v>
      </c>
      <c r="B219" s="144">
        <v>0</v>
      </c>
      <c r="C219" s="37">
        <f t="shared" si="25"/>
        <v>0</v>
      </c>
      <c r="D219" s="290">
        <v>0</v>
      </c>
      <c r="E219" s="37">
        <f t="shared" si="26"/>
        <v>0</v>
      </c>
      <c r="F219" s="291">
        <v>0</v>
      </c>
      <c r="G219" s="37">
        <f t="shared" si="27"/>
        <v>0</v>
      </c>
      <c r="H219" s="37" t="s">
        <v>314</v>
      </c>
      <c r="I219" s="37" t="s">
        <v>314</v>
      </c>
      <c r="J219" s="30"/>
    </row>
    <row r="220" spans="1:10" x14ac:dyDescent="0.25">
      <c r="A220" s="11" t="s">
        <v>90</v>
      </c>
      <c r="B220" s="144">
        <v>5.5916000000000004E-3</v>
      </c>
      <c r="C220" s="37">
        <f t="shared" si="25"/>
        <v>1.5032588608430785E-4</v>
      </c>
      <c r="D220" s="290">
        <v>0</v>
      </c>
      <c r="E220" s="37">
        <f t="shared" si="26"/>
        <v>0</v>
      </c>
      <c r="F220" s="291">
        <v>0</v>
      </c>
      <c r="G220" s="37">
        <f t="shared" si="27"/>
        <v>0</v>
      </c>
      <c r="H220" s="37" t="s">
        <v>314</v>
      </c>
      <c r="I220" s="37">
        <f>((F220/B220)-1)*100</f>
        <v>-100</v>
      </c>
      <c r="J220" s="30"/>
    </row>
    <row r="221" spans="1:10" x14ac:dyDescent="0.25">
      <c r="A221" s="11" t="s">
        <v>93</v>
      </c>
      <c r="B221" s="144">
        <v>0</v>
      </c>
      <c r="C221" s="37">
        <f t="shared" si="25"/>
        <v>0</v>
      </c>
      <c r="D221" s="290">
        <v>0.20160481</v>
      </c>
      <c r="E221" s="37">
        <f t="shared" si="26"/>
        <v>8.0354302316982228E-3</v>
      </c>
      <c r="F221" s="291">
        <v>0</v>
      </c>
      <c r="G221" s="37">
        <f t="shared" si="27"/>
        <v>0</v>
      </c>
      <c r="H221" s="37" t="s">
        <v>314</v>
      </c>
      <c r="I221" s="37" t="s">
        <v>314</v>
      </c>
      <c r="J221" s="30"/>
    </row>
    <row r="222" spans="1:10" x14ac:dyDescent="0.25">
      <c r="A222" s="11" t="s">
        <v>101</v>
      </c>
      <c r="B222" s="144">
        <v>6.8313100000000002E-3</v>
      </c>
      <c r="C222" s="37">
        <f t="shared" si="25"/>
        <v>1.8365454053698282E-4</v>
      </c>
      <c r="D222" s="290">
        <v>0</v>
      </c>
      <c r="E222" s="37">
        <f t="shared" si="26"/>
        <v>0</v>
      </c>
      <c r="F222" s="291">
        <v>0</v>
      </c>
      <c r="G222" s="37">
        <f t="shared" si="27"/>
        <v>0</v>
      </c>
      <c r="H222" s="37" t="s">
        <v>314</v>
      </c>
      <c r="I222" s="37">
        <f>((F222/B222)-1)*100</f>
        <v>-100</v>
      </c>
      <c r="J222" s="30"/>
    </row>
    <row r="223" spans="1:10" x14ac:dyDescent="0.25">
      <c r="A223" s="11" t="s">
        <v>102</v>
      </c>
      <c r="B223" s="144">
        <v>3.075E-3</v>
      </c>
      <c r="C223" s="37">
        <f t="shared" si="25"/>
        <v>8.2669021337228456E-5</v>
      </c>
      <c r="D223" s="290">
        <v>6.4274799999999993E-3</v>
      </c>
      <c r="E223" s="37">
        <f t="shared" si="26"/>
        <v>2.5618221661296518E-4</v>
      </c>
      <c r="F223" s="291">
        <v>0</v>
      </c>
      <c r="G223" s="37">
        <f t="shared" si="27"/>
        <v>0</v>
      </c>
      <c r="H223" s="37" t="s">
        <v>314</v>
      </c>
      <c r="I223" s="37">
        <f>((F223/B223)-1)*100</f>
        <v>-100</v>
      </c>
      <c r="J223" s="30"/>
    </row>
    <row r="224" spans="1:10" x14ac:dyDescent="0.25">
      <c r="A224" s="11" t="s">
        <v>110</v>
      </c>
      <c r="B224" s="144">
        <v>4.3385230000000004E-2</v>
      </c>
      <c r="C224" s="37">
        <f t="shared" si="25"/>
        <v>1.1663787006798584E-3</v>
      </c>
      <c r="D224" s="290">
        <v>0.114881</v>
      </c>
      <c r="E224" s="37">
        <f t="shared" si="26"/>
        <v>4.5788503778641174E-3</v>
      </c>
      <c r="F224" s="291">
        <v>0</v>
      </c>
      <c r="G224" s="37">
        <f t="shared" si="27"/>
        <v>0</v>
      </c>
      <c r="H224" s="37" t="s">
        <v>314</v>
      </c>
      <c r="I224" s="37">
        <f>((F224/B224)-1)*100</f>
        <v>-100</v>
      </c>
      <c r="J224" s="30"/>
    </row>
    <row r="225" spans="1:10" x14ac:dyDescent="0.25">
      <c r="A225" s="11" t="s">
        <v>112</v>
      </c>
      <c r="B225" s="144">
        <v>0.86650581000000004</v>
      </c>
      <c r="C225" s="37">
        <f t="shared" si="25"/>
        <v>2.3295345462023553E-2</v>
      </c>
      <c r="D225" s="290">
        <v>0.24069657</v>
      </c>
      <c r="E225" s="37">
        <f t="shared" si="26"/>
        <v>9.5935235634708703E-3</v>
      </c>
      <c r="F225" s="291">
        <v>0</v>
      </c>
      <c r="G225" s="37">
        <f t="shared" si="27"/>
        <v>0</v>
      </c>
      <c r="H225" s="37" t="s">
        <v>314</v>
      </c>
      <c r="I225" s="37" t="s">
        <v>314</v>
      </c>
      <c r="J225" s="30"/>
    </row>
    <row r="226" spans="1:10" x14ac:dyDescent="0.25">
      <c r="A226" s="11" t="s">
        <v>124</v>
      </c>
      <c r="B226" s="144">
        <v>2.4436099999999999E-2</v>
      </c>
      <c r="C226" s="37">
        <f t="shared" si="25"/>
        <v>6.5694584464996686E-4</v>
      </c>
      <c r="D226" s="290">
        <v>0</v>
      </c>
      <c r="E226" s="37">
        <f t="shared" si="26"/>
        <v>0</v>
      </c>
      <c r="F226" s="291">
        <v>0</v>
      </c>
      <c r="G226" s="37">
        <f t="shared" si="27"/>
        <v>0</v>
      </c>
      <c r="H226" s="37" t="s">
        <v>314</v>
      </c>
      <c r="I226" s="37" t="s">
        <v>314</v>
      </c>
      <c r="J226" s="30"/>
    </row>
    <row r="227" spans="1:10" x14ac:dyDescent="0.25">
      <c r="A227" s="11" t="s">
        <v>127</v>
      </c>
      <c r="B227" s="144">
        <v>0</v>
      </c>
      <c r="C227" s="37">
        <f t="shared" si="25"/>
        <v>0</v>
      </c>
      <c r="D227" s="290">
        <v>1.0999999999999999E-2</v>
      </c>
      <c r="E227" s="37">
        <f t="shared" si="26"/>
        <v>4.384306731009069E-4</v>
      </c>
      <c r="F227" s="291">
        <v>0</v>
      </c>
      <c r="G227" s="37">
        <f t="shared" si="27"/>
        <v>0</v>
      </c>
      <c r="H227" s="11"/>
      <c r="I227" s="11"/>
      <c r="J227" s="30"/>
    </row>
    <row r="228" spans="1:10" x14ac:dyDescent="0.25">
      <c r="A228" s="11" t="s">
        <v>131</v>
      </c>
      <c r="B228" s="144">
        <v>0</v>
      </c>
      <c r="C228" s="37">
        <f t="shared" si="25"/>
        <v>0</v>
      </c>
      <c r="D228" s="290">
        <v>0</v>
      </c>
      <c r="E228" s="37">
        <f t="shared" si="26"/>
        <v>0</v>
      </c>
      <c r="F228" s="291">
        <v>0</v>
      </c>
      <c r="G228" s="37">
        <f t="shared" si="27"/>
        <v>0</v>
      </c>
      <c r="H228" s="11"/>
      <c r="I228" s="11"/>
      <c r="J228" s="30"/>
    </row>
    <row r="229" spans="1:10" x14ac:dyDescent="0.25">
      <c r="A229" s="11" t="s">
        <v>152</v>
      </c>
      <c r="B229" s="144">
        <v>6.9545130799999999</v>
      </c>
      <c r="C229" s="37">
        <f t="shared" si="25"/>
        <v>0.18696676104083068</v>
      </c>
      <c r="D229" s="290">
        <v>3.7883010000000001</v>
      </c>
      <c r="E229" s="37">
        <f t="shared" si="26"/>
        <v>0.15099157793989446</v>
      </c>
      <c r="F229" s="291">
        <v>0</v>
      </c>
      <c r="G229" s="37">
        <f t="shared" si="27"/>
        <v>0</v>
      </c>
      <c r="H229" s="11"/>
      <c r="I229" s="11"/>
      <c r="J229" s="30"/>
    </row>
    <row r="230" spans="1:10" x14ac:dyDescent="0.25">
      <c r="A230" s="11" t="s">
        <v>154</v>
      </c>
      <c r="B230" s="144">
        <v>4.5798248899999994</v>
      </c>
      <c r="C230" s="37">
        <f t="shared" si="25"/>
        <v>0.12312508668363574</v>
      </c>
      <c r="D230" s="290">
        <v>0.16027817000000003</v>
      </c>
      <c r="E230" s="37">
        <f t="shared" si="26"/>
        <v>6.3882605414983277E-3</v>
      </c>
      <c r="F230" s="291">
        <v>0</v>
      </c>
      <c r="G230" s="37">
        <f t="shared" si="27"/>
        <v>0</v>
      </c>
      <c r="H230" s="11"/>
      <c r="I230" s="11"/>
      <c r="J230" s="30"/>
    </row>
    <row r="231" spans="1:10" x14ac:dyDescent="0.25">
      <c r="A231" s="11" t="s">
        <v>161</v>
      </c>
      <c r="B231" s="144">
        <v>0</v>
      </c>
      <c r="C231" s="37">
        <f t="shared" si="25"/>
        <v>0</v>
      </c>
      <c r="D231" s="290">
        <v>1.2E-4</v>
      </c>
      <c r="E231" s="37">
        <f t="shared" si="26"/>
        <v>4.7828800701917127E-6</v>
      </c>
      <c r="F231" s="291">
        <v>0</v>
      </c>
      <c r="G231" s="37">
        <f t="shared" si="27"/>
        <v>0</v>
      </c>
      <c r="H231" s="11"/>
      <c r="I231" s="11"/>
      <c r="J231" s="30"/>
    </row>
    <row r="232" spans="1:10" x14ac:dyDescent="0.25">
      <c r="A232" s="11" t="s">
        <v>167</v>
      </c>
      <c r="B232" s="144">
        <v>2.3000000000000001E-4</v>
      </c>
      <c r="C232" s="37">
        <f t="shared" si="25"/>
        <v>6.1833739536788764E-6</v>
      </c>
      <c r="D232" s="290">
        <v>0</v>
      </c>
      <c r="E232" s="37">
        <f t="shared" si="26"/>
        <v>0</v>
      </c>
      <c r="F232" s="291">
        <v>0</v>
      </c>
      <c r="G232" s="37">
        <f t="shared" si="27"/>
        <v>0</v>
      </c>
      <c r="H232" s="11"/>
      <c r="I232" s="11"/>
      <c r="J232" s="30"/>
    </row>
    <row r="233" spans="1:10" x14ac:dyDescent="0.25">
      <c r="A233" s="11" t="s">
        <v>177</v>
      </c>
      <c r="B233" s="144">
        <v>0</v>
      </c>
      <c r="C233" s="37">
        <f t="shared" si="25"/>
        <v>0</v>
      </c>
      <c r="D233" s="290">
        <v>0</v>
      </c>
      <c r="E233" s="37">
        <f t="shared" si="26"/>
        <v>0</v>
      </c>
      <c r="F233" s="291">
        <v>0</v>
      </c>
      <c r="G233" s="37">
        <f t="shared" si="27"/>
        <v>0</v>
      </c>
      <c r="H233" s="11"/>
      <c r="I233" s="11"/>
      <c r="J233" s="30"/>
    </row>
    <row r="234" spans="1:10" x14ac:dyDescent="0.25">
      <c r="A234" s="11" t="s">
        <v>186</v>
      </c>
      <c r="B234" s="144">
        <v>2.0679000000000001E-3</v>
      </c>
      <c r="C234" s="37">
        <f t="shared" si="25"/>
        <v>5.5593908690489337E-5</v>
      </c>
      <c r="D234" s="290">
        <v>1.3838350000000001E-2</v>
      </c>
      <c r="E234" s="37">
        <f t="shared" si="26"/>
        <v>5.5155973682781238E-4</v>
      </c>
      <c r="F234" s="291">
        <v>0</v>
      </c>
      <c r="G234" s="37">
        <f t="shared" si="27"/>
        <v>0</v>
      </c>
      <c r="H234" s="11"/>
      <c r="I234" s="11"/>
    </row>
    <row r="235" spans="1:10" x14ac:dyDescent="0.25">
      <c r="A235" s="11" t="s">
        <v>226</v>
      </c>
      <c r="B235" s="144">
        <v>0</v>
      </c>
      <c r="C235" s="37">
        <f t="shared" si="25"/>
        <v>0</v>
      </c>
      <c r="D235" s="290">
        <v>0</v>
      </c>
      <c r="E235" s="37">
        <f t="shared" si="26"/>
        <v>0</v>
      </c>
      <c r="F235" s="291">
        <v>0</v>
      </c>
      <c r="G235" s="37">
        <f t="shared" si="27"/>
        <v>0</v>
      </c>
      <c r="H235" s="11"/>
      <c r="I235" s="11"/>
    </row>
    <row r="236" spans="1:10" x14ac:dyDescent="0.25">
      <c r="A236" s="11" t="s">
        <v>244</v>
      </c>
      <c r="B236" s="144">
        <v>3.7259099999999998E-3</v>
      </c>
      <c r="C236" s="37">
        <f t="shared" si="25"/>
        <v>1.0016823846848548E-4</v>
      </c>
      <c r="D236" s="290">
        <v>8.7054999999999997E-3</v>
      </c>
      <c r="E236" s="37">
        <f t="shared" si="26"/>
        <v>3.4697802042544959E-4</v>
      </c>
      <c r="F236" s="291">
        <v>0</v>
      </c>
      <c r="G236" s="37">
        <f t="shared" si="27"/>
        <v>0</v>
      </c>
      <c r="H236" s="11"/>
      <c r="I236" s="11"/>
    </row>
    <row r="237" spans="1:10" x14ac:dyDescent="0.25">
      <c r="A237" s="11" t="s">
        <v>245</v>
      </c>
      <c r="B237" s="144">
        <v>1.8599999999999999E-4</v>
      </c>
      <c r="C237" s="37">
        <f t="shared" si="25"/>
        <v>5.000467632105526E-6</v>
      </c>
      <c r="D237" s="290">
        <v>0</v>
      </c>
      <c r="E237" s="37">
        <f t="shared" si="26"/>
        <v>0</v>
      </c>
      <c r="F237" s="291">
        <v>0</v>
      </c>
      <c r="G237" s="37">
        <f t="shared" si="27"/>
        <v>0</v>
      </c>
      <c r="H237" s="11"/>
      <c r="I237" s="11"/>
    </row>
    <row r="238" spans="1:10" x14ac:dyDescent="0.25">
      <c r="A238" s="11" t="s">
        <v>260</v>
      </c>
      <c r="B238" s="144">
        <v>0</v>
      </c>
      <c r="C238" s="37">
        <f t="shared" si="25"/>
        <v>0</v>
      </c>
      <c r="D238" s="290">
        <v>0</v>
      </c>
      <c r="E238" s="37">
        <f t="shared" si="26"/>
        <v>0</v>
      </c>
      <c r="F238" s="291">
        <v>0</v>
      </c>
      <c r="G238" s="37">
        <f t="shared" si="27"/>
        <v>0</v>
      </c>
      <c r="H238" s="11"/>
      <c r="I238" s="11"/>
    </row>
    <row r="239" spans="1:10" x14ac:dyDescent="0.25">
      <c r="A239" s="88" t="s">
        <v>262</v>
      </c>
      <c r="B239" s="31">
        <f>SUM(B4:B238)</f>
        <v>3719.6521142499978</v>
      </c>
      <c r="C239" s="31">
        <f t="shared" ref="C239:G239" si="28">SUM(C4:C238)</f>
        <v>99.999999999999957</v>
      </c>
      <c r="D239" s="228">
        <f t="shared" si="28"/>
        <v>2508.9485464600002</v>
      </c>
      <c r="E239" s="31">
        <f t="shared" si="28"/>
        <v>100.00000000000003</v>
      </c>
      <c r="F239" s="292">
        <f t="shared" si="28"/>
        <v>2261.0566340900009</v>
      </c>
      <c r="G239" s="31">
        <f t="shared" si="28"/>
        <v>100</v>
      </c>
      <c r="H239" s="47">
        <f>((F239/D239)-1)*100</f>
        <v>-9.8803107269681671</v>
      </c>
      <c r="I239" s="47">
        <f>((F239/B239)-1)*100</f>
        <v>-39.213223047717648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>
      <selection activeCell="K1" sqref="K1:L1"/>
    </sheetView>
  </sheetViews>
  <sheetFormatPr defaultColWidth="9.1796875" defaultRowHeight="11.5" x14ac:dyDescent="0.25"/>
  <cols>
    <col min="1" max="1" width="47" style="2" customWidth="1"/>
    <col min="2" max="2" width="14.81640625" style="2" customWidth="1"/>
    <col min="3" max="3" width="13.36328125" style="2" customWidth="1"/>
    <col min="4" max="4" width="13.6328125" style="2" bestFit="1" customWidth="1"/>
    <col min="5" max="5" width="8.81640625" style="2" bestFit="1" customWidth="1"/>
    <col min="6" max="6" width="13.6328125" style="2" bestFit="1" customWidth="1"/>
    <col min="7" max="7" width="8.81640625" style="2" bestFit="1" customWidth="1"/>
    <col min="8" max="8" width="17.6328125" style="42" bestFit="1" customWidth="1"/>
    <col min="9" max="9" width="14.36328125" style="2" bestFit="1" customWidth="1"/>
    <col min="10" max="10" width="11.08984375" style="2" customWidth="1"/>
    <col min="11" max="12" width="9.1796875" style="2"/>
    <col min="13" max="13" width="13.90625" style="2" bestFit="1" customWidth="1"/>
    <col min="14" max="14" width="17.453125" style="2" bestFit="1" customWidth="1"/>
    <col min="15" max="16384" width="9.1796875" style="2"/>
  </cols>
  <sheetData>
    <row r="1" spans="1:14" x14ac:dyDescent="0.25">
      <c r="A1" s="5" t="s">
        <v>473</v>
      </c>
      <c r="K1" s="320" t="s">
        <v>313</v>
      </c>
      <c r="L1" s="320"/>
    </row>
    <row r="2" spans="1:14" x14ac:dyDescent="0.25">
      <c r="A2" s="318" t="s">
        <v>510</v>
      </c>
      <c r="B2" s="330">
        <v>44805</v>
      </c>
      <c r="C2" s="330"/>
      <c r="D2" s="330">
        <v>45139</v>
      </c>
      <c r="E2" s="330"/>
      <c r="F2" s="339">
        <v>45170</v>
      </c>
      <c r="G2" s="339"/>
      <c r="H2" s="331" t="s">
        <v>293</v>
      </c>
      <c r="I2" s="324" t="s">
        <v>605</v>
      </c>
      <c r="J2" s="15"/>
    </row>
    <row r="3" spans="1:14" ht="14" customHeight="1" x14ac:dyDescent="0.25">
      <c r="A3" s="319"/>
      <c r="B3" s="20" t="s">
        <v>294</v>
      </c>
      <c r="C3" s="36" t="s">
        <v>295</v>
      </c>
      <c r="D3" s="20" t="s">
        <v>294</v>
      </c>
      <c r="E3" s="20" t="s">
        <v>295</v>
      </c>
      <c r="F3" s="20" t="s">
        <v>294</v>
      </c>
      <c r="G3" s="20" t="s">
        <v>295</v>
      </c>
      <c r="H3" s="332"/>
      <c r="I3" s="318"/>
      <c r="J3" s="133"/>
    </row>
    <row r="4" spans="1:14" x14ac:dyDescent="0.25">
      <c r="A4" s="16" t="s">
        <v>80</v>
      </c>
      <c r="B4" s="219">
        <v>3024.6700707399996</v>
      </c>
      <c r="C4" s="37">
        <f t="shared" ref="C4:C67" si="0">(B4/$B$268)*100</f>
        <v>26.614830960903095</v>
      </c>
      <c r="D4" s="219">
        <v>2713.9141584499998</v>
      </c>
      <c r="E4" s="37">
        <f>(D4/$D$268)*100</f>
        <v>22.090036167437308</v>
      </c>
      <c r="F4" s="219">
        <v>2628.0581282199996</v>
      </c>
      <c r="G4" s="37">
        <f t="shared" ref="G4:G67" si="1">(F4/$F$268)*100</f>
        <v>23.654155114781414</v>
      </c>
      <c r="H4" s="37">
        <f t="shared" ref="H4:H19" si="2">((F4/D4)-1)*100</f>
        <v>-3.1635499583758109</v>
      </c>
      <c r="I4" s="38">
        <f t="shared" ref="I4:I10" si="3">((F4/B4)-1)*100</f>
        <v>-13.112568751109011</v>
      </c>
      <c r="J4" s="48"/>
    </row>
    <row r="5" spans="1:14" x14ac:dyDescent="0.25">
      <c r="A5" s="16" t="s">
        <v>97</v>
      </c>
      <c r="B5" s="219">
        <v>32.328112149999995</v>
      </c>
      <c r="C5" s="37">
        <f t="shared" si="0"/>
        <v>0.28446317120031045</v>
      </c>
      <c r="D5" s="219">
        <v>78.16765556</v>
      </c>
      <c r="E5" s="37">
        <f t="shared" ref="E5:E67" si="4">(D5/$D$268)*100</f>
        <v>0.63624943075958185</v>
      </c>
      <c r="F5" s="219">
        <v>437.01748717999999</v>
      </c>
      <c r="G5" s="37">
        <f t="shared" si="1"/>
        <v>3.933428761954068</v>
      </c>
      <c r="H5" s="37">
        <f t="shared" si="2"/>
        <v>459.07713241387125</v>
      </c>
      <c r="I5" s="38">
        <f t="shared" si="3"/>
        <v>1251.8187673696252</v>
      </c>
      <c r="J5" s="48"/>
    </row>
    <row r="6" spans="1:14" x14ac:dyDescent="0.25">
      <c r="A6" s="16" t="s">
        <v>218</v>
      </c>
      <c r="B6" s="219">
        <v>353.43334454000001</v>
      </c>
      <c r="C6" s="37">
        <f t="shared" si="0"/>
        <v>3.1099486889085273</v>
      </c>
      <c r="D6" s="219">
        <v>476.04403083</v>
      </c>
      <c r="E6" s="37">
        <f t="shared" si="4"/>
        <v>3.8747835209103498</v>
      </c>
      <c r="F6" s="219">
        <v>350.58442272000002</v>
      </c>
      <c r="G6" s="37">
        <f t="shared" si="1"/>
        <v>3.1554775089627598</v>
      </c>
      <c r="H6" s="37">
        <f t="shared" si="2"/>
        <v>-26.354622678758645</v>
      </c>
      <c r="I6" s="38">
        <f t="shared" si="3"/>
        <v>-0.80607046958399708</v>
      </c>
      <c r="J6" s="48"/>
    </row>
    <row r="7" spans="1:14" x14ac:dyDescent="0.25">
      <c r="A7" s="16" t="s">
        <v>217</v>
      </c>
      <c r="B7" s="219">
        <v>234.88738257</v>
      </c>
      <c r="C7" s="37">
        <f t="shared" si="0"/>
        <v>2.0668330216988164</v>
      </c>
      <c r="D7" s="219">
        <v>325.63178031000001</v>
      </c>
      <c r="E7" s="37">
        <f t="shared" si="4"/>
        <v>2.6504956989587205</v>
      </c>
      <c r="F7" s="219">
        <v>262.99443474000003</v>
      </c>
      <c r="G7" s="37">
        <f t="shared" si="1"/>
        <v>2.3671132258698102</v>
      </c>
      <c r="H7" s="37">
        <f t="shared" si="2"/>
        <v>-19.235636494192764</v>
      </c>
      <c r="I7" s="38">
        <f t="shared" si="3"/>
        <v>11.966182202921738</v>
      </c>
      <c r="J7" s="48"/>
    </row>
    <row r="8" spans="1:14" x14ac:dyDescent="0.25">
      <c r="A8" s="16" t="s">
        <v>184</v>
      </c>
      <c r="B8" s="219">
        <v>274.27690211999999</v>
      </c>
      <c r="C8" s="37">
        <f t="shared" si="0"/>
        <v>2.4134312885960569</v>
      </c>
      <c r="D8" s="219">
        <v>379.60729373000004</v>
      </c>
      <c r="E8" s="37">
        <f t="shared" si="4"/>
        <v>3.0898320132232695</v>
      </c>
      <c r="F8" s="219">
        <v>259.89401086999999</v>
      </c>
      <c r="G8" s="37">
        <f t="shared" si="1"/>
        <v>2.3392074857512593</v>
      </c>
      <c r="H8" s="37">
        <f t="shared" si="2"/>
        <v>-31.536086065076361</v>
      </c>
      <c r="I8" s="38">
        <f t="shared" si="3"/>
        <v>-5.2439309102693894</v>
      </c>
      <c r="J8" s="48"/>
    </row>
    <row r="9" spans="1:14" x14ac:dyDescent="0.25">
      <c r="A9" s="16" t="s">
        <v>209</v>
      </c>
      <c r="B9" s="219">
        <v>218.88445566999999</v>
      </c>
      <c r="C9" s="37">
        <f t="shared" si="0"/>
        <v>1.9260192521431221</v>
      </c>
      <c r="D9" s="219">
        <v>109.47437909</v>
      </c>
      <c r="E9" s="37">
        <f t="shared" si="4"/>
        <v>0.89107202819082676</v>
      </c>
      <c r="F9" s="219">
        <v>242.43012827999999</v>
      </c>
      <c r="G9" s="37">
        <f t="shared" si="1"/>
        <v>2.1820216977907849</v>
      </c>
      <c r="H9" s="37">
        <f t="shared" si="2"/>
        <v>121.44919230891067</v>
      </c>
      <c r="I9" s="38">
        <f t="shared" si="3"/>
        <v>10.757124135620888</v>
      </c>
      <c r="J9" s="48"/>
    </row>
    <row r="10" spans="1:14" x14ac:dyDescent="0.25">
      <c r="A10" s="16" t="s">
        <v>105</v>
      </c>
      <c r="B10" s="219">
        <v>266.29381031999998</v>
      </c>
      <c r="C10" s="37">
        <f t="shared" si="0"/>
        <v>2.3431860605767278</v>
      </c>
      <c r="D10" s="219">
        <v>200.69644241999998</v>
      </c>
      <c r="E10" s="37">
        <f t="shared" si="4"/>
        <v>1.6335784453351483</v>
      </c>
      <c r="F10" s="219">
        <v>178.71380468999999</v>
      </c>
      <c r="G10" s="37">
        <f t="shared" si="1"/>
        <v>1.6085352191784295</v>
      </c>
      <c r="H10" s="37">
        <f t="shared" si="2"/>
        <v>-10.953177577506157</v>
      </c>
      <c r="I10" s="38">
        <f t="shared" si="3"/>
        <v>-32.888487165644911</v>
      </c>
      <c r="J10" s="48"/>
    </row>
    <row r="11" spans="1:14" x14ac:dyDescent="0.25">
      <c r="A11" s="16" t="s">
        <v>220</v>
      </c>
      <c r="B11" s="219">
        <v>117.77284576999999</v>
      </c>
      <c r="C11" s="37">
        <f t="shared" si="0"/>
        <v>1.0363128237607053</v>
      </c>
      <c r="D11" s="219">
        <v>117.73657320000001</v>
      </c>
      <c r="E11" s="37">
        <f t="shared" si="4"/>
        <v>0.95832255862636806</v>
      </c>
      <c r="F11" s="219">
        <v>162.42191718000001</v>
      </c>
      <c r="G11" s="37">
        <f t="shared" si="1"/>
        <v>1.4618981147186725</v>
      </c>
      <c r="H11" s="37">
        <f t="shared" si="2"/>
        <v>37.953664494797778</v>
      </c>
      <c r="I11" s="38" t="s">
        <v>314</v>
      </c>
      <c r="J11" s="48"/>
    </row>
    <row r="12" spans="1:14" x14ac:dyDescent="0.25">
      <c r="A12" s="16" t="s">
        <v>129</v>
      </c>
      <c r="B12" s="219">
        <v>109.66739720999999</v>
      </c>
      <c r="C12" s="37">
        <f t="shared" si="0"/>
        <v>0.96499094790602169</v>
      </c>
      <c r="D12" s="219">
        <v>200.32196879</v>
      </c>
      <c r="E12" s="37">
        <f t="shared" si="4"/>
        <v>1.630530399027311</v>
      </c>
      <c r="F12" s="219">
        <v>158.73838383</v>
      </c>
      <c r="G12" s="37">
        <f t="shared" si="1"/>
        <v>1.4287440271831791</v>
      </c>
      <c r="H12" s="37">
        <f t="shared" si="2"/>
        <v>-20.75837473601938</v>
      </c>
      <c r="I12" s="38">
        <f t="shared" ref="I12:I19" si="5">((F12/B12)-1)*100</f>
        <v>44.745282434336374</v>
      </c>
      <c r="J12" s="48"/>
    </row>
    <row r="13" spans="1:14" x14ac:dyDescent="0.25">
      <c r="A13" s="16" t="s">
        <v>68</v>
      </c>
      <c r="B13" s="219">
        <v>0</v>
      </c>
      <c r="C13" s="37">
        <f t="shared" si="0"/>
        <v>0</v>
      </c>
      <c r="D13" s="219">
        <v>139.02318867</v>
      </c>
      <c r="E13" s="37">
        <f t="shared" si="4"/>
        <v>1.1315859996053519</v>
      </c>
      <c r="F13" s="219">
        <v>150.36247677</v>
      </c>
      <c r="G13" s="37">
        <f t="shared" si="1"/>
        <v>1.3533556624066265</v>
      </c>
      <c r="H13" s="37">
        <f t="shared" si="2"/>
        <v>8.1564005317962707</v>
      </c>
      <c r="I13" s="38" t="s">
        <v>314</v>
      </c>
      <c r="J13" s="48"/>
      <c r="M13" s="49"/>
      <c r="N13" s="50"/>
    </row>
    <row r="14" spans="1:14" x14ac:dyDescent="0.25">
      <c r="A14" s="16" t="s">
        <v>37</v>
      </c>
      <c r="B14" s="219">
        <v>248.07490256</v>
      </c>
      <c r="C14" s="37">
        <f t="shared" si="0"/>
        <v>2.1828733193573013</v>
      </c>
      <c r="D14" s="219">
        <v>169.95967700999998</v>
      </c>
      <c r="E14" s="37">
        <f t="shared" si="4"/>
        <v>1.3833950497170939</v>
      </c>
      <c r="F14" s="219">
        <v>148.11225118999999</v>
      </c>
      <c r="G14" s="37">
        <f t="shared" si="1"/>
        <v>1.3331022348507378</v>
      </c>
      <c r="H14" s="37">
        <f t="shared" si="2"/>
        <v>-12.854475958267763</v>
      </c>
      <c r="I14" s="38">
        <f t="shared" si="5"/>
        <v>-40.295350451996157</v>
      </c>
      <c r="J14" s="48"/>
    </row>
    <row r="15" spans="1:14" x14ac:dyDescent="0.25">
      <c r="A15" s="16" t="s">
        <v>250</v>
      </c>
      <c r="B15" s="219">
        <v>124.47010426</v>
      </c>
      <c r="C15" s="37">
        <f t="shared" si="0"/>
        <v>1.0952436818192886</v>
      </c>
      <c r="D15" s="219">
        <v>112.06916065999999</v>
      </c>
      <c r="E15" s="37">
        <f t="shared" si="4"/>
        <v>0.91219237886567517</v>
      </c>
      <c r="F15" s="219">
        <v>140.63119068</v>
      </c>
      <c r="G15" s="37">
        <f t="shared" si="1"/>
        <v>1.2657680447023407</v>
      </c>
      <c r="H15" s="37">
        <f t="shared" si="2"/>
        <v>25.486074716533903</v>
      </c>
      <c r="I15" s="38">
        <f t="shared" si="5"/>
        <v>12.983910085141282</v>
      </c>
      <c r="J15" s="48"/>
    </row>
    <row r="16" spans="1:14" x14ac:dyDescent="0.25">
      <c r="A16" s="16" t="s">
        <v>175</v>
      </c>
      <c r="B16" s="219">
        <v>126.30929320999999</v>
      </c>
      <c r="C16" s="37">
        <f t="shared" si="0"/>
        <v>1.1114271669150477</v>
      </c>
      <c r="D16" s="219">
        <v>152.34597318000002</v>
      </c>
      <c r="E16" s="37">
        <f t="shared" si="4"/>
        <v>1.2400274515063059</v>
      </c>
      <c r="F16" s="219">
        <v>136.45263483000002</v>
      </c>
      <c r="G16" s="37">
        <f t="shared" si="1"/>
        <v>1.2281584472697977</v>
      </c>
      <c r="H16" s="37">
        <f t="shared" si="2"/>
        <v>-10.432398059659686</v>
      </c>
      <c r="I16" s="38">
        <f t="shared" si="5"/>
        <v>8.0305584507830865</v>
      </c>
      <c r="J16" s="48"/>
    </row>
    <row r="17" spans="1:12" x14ac:dyDescent="0.25">
      <c r="A17" s="16" t="s">
        <v>183</v>
      </c>
      <c r="B17" s="219">
        <v>136.74749187999998</v>
      </c>
      <c r="C17" s="37">
        <f t="shared" si="0"/>
        <v>1.2032754963662022</v>
      </c>
      <c r="D17" s="219">
        <v>173.96178875000001</v>
      </c>
      <c r="E17" s="37">
        <f t="shared" si="4"/>
        <v>1.4159704326957574</v>
      </c>
      <c r="F17" s="219">
        <v>127.88774685</v>
      </c>
      <c r="G17" s="37">
        <f t="shared" si="1"/>
        <v>1.1510691368606452</v>
      </c>
      <c r="H17" s="37">
        <f t="shared" si="2"/>
        <v>-26.485150693761195</v>
      </c>
      <c r="I17" s="38">
        <f t="shared" si="5"/>
        <v>-6.4789086133840605</v>
      </c>
      <c r="J17" s="48"/>
    </row>
    <row r="18" spans="1:12" x14ac:dyDescent="0.25">
      <c r="A18" s="16" t="s">
        <v>123</v>
      </c>
      <c r="B18" s="219">
        <v>174.86417778000001</v>
      </c>
      <c r="C18" s="37">
        <f t="shared" si="0"/>
        <v>1.5386737805731618</v>
      </c>
      <c r="D18" s="219">
        <v>210.50379587999998</v>
      </c>
      <c r="E18" s="37">
        <f t="shared" si="4"/>
        <v>1.7134058753825212</v>
      </c>
      <c r="F18" s="219">
        <v>126.21831628</v>
      </c>
      <c r="G18" s="37">
        <f t="shared" si="1"/>
        <v>1.1360432250544692</v>
      </c>
      <c r="H18" s="37">
        <f t="shared" si="2"/>
        <v>-40.039885859373229</v>
      </c>
      <c r="I18" s="38">
        <f t="shared" si="5"/>
        <v>-27.819226394786423</v>
      </c>
      <c r="J18" s="48"/>
      <c r="L18" s="2" t="s">
        <v>470</v>
      </c>
    </row>
    <row r="19" spans="1:12" x14ac:dyDescent="0.25">
      <c r="A19" s="16" t="s">
        <v>33</v>
      </c>
      <c r="B19" s="219">
        <v>105.40656773000001</v>
      </c>
      <c r="C19" s="37">
        <f t="shared" si="0"/>
        <v>0.92749884010211547</v>
      </c>
      <c r="D19" s="219">
        <v>101.56013187000001</v>
      </c>
      <c r="E19" s="37">
        <f t="shared" si="4"/>
        <v>0.82665362837390388</v>
      </c>
      <c r="F19" s="219">
        <v>124.76661850000001</v>
      </c>
      <c r="G19" s="37">
        <f t="shared" si="1"/>
        <v>1.1229770435651119</v>
      </c>
      <c r="H19" s="37">
        <f t="shared" si="2"/>
        <v>22.849996551506059</v>
      </c>
      <c r="I19" s="38">
        <f t="shared" si="5"/>
        <v>18.367025117060031</v>
      </c>
      <c r="J19" s="48"/>
    </row>
    <row r="20" spans="1:12" x14ac:dyDescent="0.25">
      <c r="A20" s="16" t="s">
        <v>108</v>
      </c>
      <c r="B20" s="219">
        <v>135.75679886</v>
      </c>
      <c r="C20" s="37">
        <f t="shared" si="0"/>
        <v>1.1945581398794514</v>
      </c>
      <c r="D20" s="219">
        <v>116.69495751000001</v>
      </c>
      <c r="E20" s="37">
        <f t="shared" si="4"/>
        <v>0.94984427710334018</v>
      </c>
      <c r="F20" s="219">
        <v>121.15869445999999</v>
      </c>
      <c r="G20" s="37">
        <f t="shared" si="1"/>
        <v>1.0905034867711789</v>
      </c>
      <c r="H20" s="37" t="s">
        <v>314</v>
      </c>
      <c r="I20" s="38" t="s">
        <v>314</v>
      </c>
      <c r="J20" s="48"/>
    </row>
    <row r="21" spans="1:12" x14ac:dyDescent="0.25">
      <c r="A21" s="16" t="s">
        <v>107</v>
      </c>
      <c r="B21" s="219">
        <v>115.49874787</v>
      </c>
      <c r="C21" s="37">
        <f t="shared" si="0"/>
        <v>1.016302465678167</v>
      </c>
      <c r="D21" s="219">
        <v>121.47522362000001</v>
      </c>
      <c r="E21" s="37">
        <f t="shared" si="4"/>
        <v>0.98875348538875785</v>
      </c>
      <c r="F21" s="219">
        <v>120.32588439</v>
      </c>
      <c r="G21" s="37">
        <f t="shared" si="1"/>
        <v>1.0830076789861836</v>
      </c>
      <c r="H21" s="37">
        <f t="shared" ref="H21:H30" si="6">((F21/D21)-1)*100</f>
        <v>-0.94615115391381011</v>
      </c>
      <c r="I21" s="38">
        <f t="shared" ref="I21:I36" si="7">((F21/B21)-1)*100</f>
        <v>4.1793842868610209</v>
      </c>
      <c r="J21" s="48"/>
    </row>
    <row r="22" spans="1:12" x14ac:dyDescent="0.25">
      <c r="A22" s="16" t="s">
        <v>35</v>
      </c>
      <c r="B22" s="219">
        <v>105.02004556</v>
      </c>
      <c r="C22" s="37">
        <f t="shared" si="0"/>
        <v>0.92409773453469912</v>
      </c>
      <c r="D22" s="219">
        <v>113.00525141</v>
      </c>
      <c r="E22" s="37">
        <f t="shared" si="4"/>
        <v>0.91981173501189673</v>
      </c>
      <c r="F22" s="219">
        <v>116.3441998</v>
      </c>
      <c r="G22" s="37">
        <f t="shared" si="1"/>
        <v>1.0471700451459511</v>
      </c>
      <c r="H22" s="37">
        <f t="shared" si="6"/>
        <v>2.954684272048369</v>
      </c>
      <c r="I22" s="38">
        <f t="shared" si="7"/>
        <v>10.782850245032783</v>
      </c>
      <c r="J22" s="48"/>
    </row>
    <row r="23" spans="1:12" x14ac:dyDescent="0.25">
      <c r="A23" s="16" t="s">
        <v>189</v>
      </c>
      <c r="B23" s="219">
        <v>93.770856530000003</v>
      </c>
      <c r="C23" s="37">
        <f t="shared" si="0"/>
        <v>0.82511329739658601</v>
      </c>
      <c r="D23" s="219">
        <v>117.77580808</v>
      </c>
      <c r="E23" s="37">
        <f t="shared" si="4"/>
        <v>0.95864191283863243</v>
      </c>
      <c r="F23" s="219">
        <v>115.59937317000001</v>
      </c>
      <c r="G23" s="37">
        <f t="shared" si="1"/>
        <v>1.0404661429565529</v>
      </c>
      <c r="H23" s="37">
        <f t="shared" si="6"/>
        <v>-1.8479473378112066</v>
      </c>
      <c r="I23" s="38">
        <f t="shared" si="7"/>
        <v>23.278572306755496</v>
      </c>
      <c r="J23" s="48"/>
    </row>
    <row r="24" spans="1:12" x14ac:dyDescent="0.25">
      <c r="A24" s="16" t="s">
        <v>197</v>
      </c>
      <c r="B24" s="219">
        <v>57.344483070000003</v>
      </c>
      <c r="C24" s="37">
        <f t="shared" si="0"/>
        <v>0.50458849651493531</v>
      </c>
      <c r="D24" s="219">
        <v>158.07951284000001</v>
      </c>
      <c r="E24" s="37">
        <f t="shared" si="4"/>
        <v>1.286695876173493</v>
      </c>
      <c r="F24" s="219">
        <v>113.90544651</v>
      </c>
      <c r="G24" s="37">
        <f t="shared" si="1"/>
        <v>1.0252197511288947</v>
      </c>
      <c r="H24" s="37">
        <f t="shared" si="6"/>
        <v>-27.94420702365823</v>
      </c>
      <c r="I24" s="38">
        <f t="shared" si="7"/>
        <v>98.633661708932735</v>
      </c>
      <c r="J24" s="48"/>
    </row>
    <row r="25" spans="1:12" x14ac:dyDescent="0.25">
      <c r="A25" s="16" t="s">
        <v>160</v>
      </c>
      <c r="B25" s="219">
        <v>57.215035579999999</v>
      </c>
      <c r="C25" s="37">
        <f t="shared" si="0"/>
        <v>0.5034494555669683</v>
      </c>
      <c r="D25" s="219">
        <v>233.22968731</v>
      </c>
      <c r="E25" s="37">
        <f t="shared" si="4"/>
        <v>1.8983843729753376</v>
      </c>
      <c r="F25" s="219">
        <v>112.24561719</v>
      </c>
      <c r="G25" s="37">
        <f t="shared" si="1"/>
        <v>1.0102802565348639</v>
      </c>
      <c r="H25" s="37">
        <f t="shared" si="6"/>
        <v>-51.873357768212671</v>
      </c>
      <c r="I25" s="38">
        <f t="shared" si="7"/>
        <v>96.182028119259641</v>
      </c>
      <c r="J25" s="48"/>
    </row>
    <row r="26" spans="1:12" x14ac:dyDescent="0.25">
      <c r="A26" s="16" t="s">
        <v>16</v>
      </c>
      <c r="B26" s="219">
        <v>30.407294140000001</v>
      </c>
      <c r="C26" s="37">
        <f t="shared" si="0"/>
        <v>0.26756141152167517</v>
      </c>
      <c r="D26" s="219">
        <v>59.487896540000001</v>
      </c>
      <c r="E26" s="37">
        <f t="shared" si="4"/>
        <v>0.48420462452794966</v>
      </c>
      <c r="F26" s="219">
        <v>103.79080157999999</v>
      </c>
      <c r="G26" s="37">
        <f t="shared" si="1"/>
        <v>0.93418166580800222</v>
      </c>
      <c r="H26" s="37">
        <f t="shared" si="6"/>
        <v>74.473813358336628</v>
      </c>
      <c r="I26" s="38">
        <f t="shared" si="7"/>
        <v>241.33521089423709</v>
      </c>
      <c r="J26" s="48"/>
    </row>
    <row r="27" spans="1:12" x14ac:dyDescent="0.25">
      <c r="A27" s="16" t="s">
        <v>235</v>
      </c>
      <c r="B27" s="219">
        <v>58.790463960000004</v>
      </c>
      <c r="C27" s="37">
        <f t="shared" si="0"/>
        <v>0.51731204521941632</v>
      </c>
      <c r="D27" s="219">
        <v>88.379738189999998</v>
      </c>
      <c r="E27" s="37">
        <f t="shared" si="4"/>
        <v>0.71937117355280156</v>
      </c>
      <c r="F27" s="219">
        <v>99.804913909999996</v>
      </c>
      <c r="G27" s="37">
        <f t="shared" si="1"/>
        <v>0.89830620163775854</v>
      </c>
      <c r="H27" s="37">
        <f t="shared" si="6"/>
        <v>12.927369953776058</v>
      </c>
      <c r="I27" s="38">
        <f t="shared" si="7"/>
        <v>69.763780020354147</v>
      </c>
      <c r="J27" s="48"/>
    </row>
    <row r="28" spans="1:12" x14ac:dyDescent="0.25">
      <c r="A28" s="16" t="s">
        <v>26</v>
      </c>
      <c r="B28" s="219">
        <v>53.105880540000001</v>
      </c>
      <c r="C28" s="37">
        <f t="shared" si="0"/>
        <v>0.46729196922169353</v>
      </c>
      <c r="D28" s="219">
        <v>71.025481909999996</v>
      </c>
      <c r="E28" s="37">
        <f t="shared" si="4"/>
        <v>0.57811536128233443</v>
      </c>
      <c r="F28" s="219">
        <v>98.02686842</v>
      </c>
      <c r="G28" s="37">
        <f t="shared" si="1"/>
        <v>0.88230268810433299</v>
      </c>
      <c r="H28" s="37">
        <f t="shared" si="6"/>
        <v>38.016477725860184</v>
      </c>
      <c r="I28" s="38">
        <f t="shared" si="7"/>
        <v>84.58759637017026</v>
      </c>
      <c r="J28" s="48"/>
    </row>
    <row r="29" spans="1:12" x14ac:dyDescent="0.25">
      <c r="A29" s="16" t="s">
        <v>196</v>
      </c>
      <c r="B29" s="219">
        <v>69.755194310000007</v>
      </c>
      <c r="C29" s="37">
        <f t="shared" si="0"/>
        <v>0.61379345905035954</v>
      </c>
      <c r="D29" s="219">
        <v>75.708454029999999</v>
      </c>
      <c r="E29" s="37">
        <f t="shared" si="4"/>
        <v>0.61623264040842962</v>
      </c>
      <c r="F29" s="219">
        <v>97.703536670000005</v>
      </c>
      <c r="G29" s="37">
        <f t="shared" si="1"/>
        <v>0.87939250157310378</v>
      </c>
      <c r="H29" s="37">
        <f t="shared" si="6"/>
        <v>29.052346824152963</v>
      </c>
      <c r="I29" s="38">
        <f t="shared" si="7"/>
        <v>40.066324288044264</v>
      </c>
      <c r="J29" s="48"/>
    </row>
    <row r="30" spans="1:12" x14ac:dyDescent="0.25">
      <c r="A30" s="16" t="s">
        <v>216</v>
      </c>
      <c r="B30" s="219">
        <v>75.273457519999994</v>
      </c>
      <c r="C30" s="37">
        <f t="shared" si="0"/>
        <v>0.66235004178402213</v>
      </c>
      <c r="D30" s="219">
        <v>98.005311730000003</v>
      </c>
      <c r="E30" s="37">
        <f t="shared" si="4"/>
        <v>0.79771899710826977</v>
      </c>
      <c r="F30" s="219">
        <v>94.569434170000008</v>
      </c>
      <c r="G30" s="37">
        <f t="shared" si="1"/>
        <v>0.85118363287093546</v>
      </c>
      <c r="H30" s="37">
        <f t="shared" si="6"/>
        <v>-3.5058074907875159</v>
      </c>
      <c r="I30" s="38">
        <f t="shared" si="7"/>
        <v>25.634502898811462</v>
      </c>
      <c r="J30" s="48"/>
    </row>
    <row r="31" spans="1:12" x14ac:dyDescent="0.25">
      <c r="A31" s="16" t="s">
        <v>134</v>
      </c>
      <c r="B31" s="219">
        <v>93.587071299999991</v>
      </c>
      <c r="C31" s="37">
        <f t="shared" si="0"/>
        <v>0.82349612503888681</v>
      </c>
      <c r="D31" s="219">
        <v>94.652135010000009</v>
      </c>
      <c r="E31" s="37">
        <f t="shared" si="4"/>
        <v>0.77042565225799886</v>
      </c>
      <c r="F31" s="219">
        <v>92.659664640000003</v>
      </c>
      <c r="G31" s="37">
        <f t="shared" si="1"/>
        <v>0.83399452118005368</v>
      </c>
      <c r="H31" s="37" t="s">
        <v>314</v>
      </c>
      <c r="I31" s="38">
        <f t="shared" si="7"/>
        <v>-0.99095595910584366</v>
      </c>
      <c r="J31" s="48"/>
    </row>
    <row r="32" spans="1:12" x14ac:dyDescent="0.25">
      <c r="A32" s="16" t="s">
        <v>229</v>
      </c>
      <c r="B32" s="219">
        <v>77.520713659999998</v>
      </c>
      <c r="C32" s="37">
        <f t="shared" si="0"/>
        <v>0.68212421248466948</v>
      </c>
      <c r="D32" s="219">
        <v>70.848117560000006</v>
      </c>
      <c r="E32" s="37">
        <f t="shared" si="4"/>
        <v>0.57667169553700681</v>
      </c>
      <c r="F32" s="219">
        <v>88.605464089999998</v>
      </c>
      <c r="G32" s="37">
        <f t="shared" si="1"/>
        <v>0.79750419866915656</v>
      </c>
      <c r="H32" s="37">
        <f t="shared" ref="H32:H64" si="8">((F32/D32)-1)*100</f>
        <v>25.063963788397924</v>
      </c>
      <c r="I32" s="38">
        <f t="shared" si="7"/>
        <v>14.299082021634725</v>
      </c>
      <c r="J32" s="48"/>
    </row>
    <row r="33" spans="1:10" x14ac:dyDescent="0.25">
      <c r="A33" s="16" t="s">
        <v>135</v>
      </c>
      <c r="B33" s="219">
        <v>71.460055920000002</v>
      </c>
      <c r="C33" s="37">
        <f t="shared" si="0"/>
        <v>0.62879496417345604</v>
      </c>
      <c r="D33" s="219">
        <v>85.66787712</v>
      </c>
      <c r="E33" s="37">
        <f t="shared" si="4"/>
        <v>0.69729784859856692</v>
      </c>
      <c r="F33" s="219">
        <v>81.73891420999999</v>
      </c>
      <c r="G33" s="37">
        <f t="shared" si="1"/>
        <v>0.73570098578706034</v>
      </c>
      <c r="H33" s="37">
        <f t="shared" si="8"/>
        <v>-4.586273224088977</v>
      </c>
      <c r="I33" s="38">
        <f t="shared" si="7"/>
        <v>14.384061358008493</v>
      </c>
      <c r="J33" s="48"/>
    </row>
    <row r="34" spans="1:10" x14ac:dyDescent="0.25">
      <c r="A34" s="16" t="s">
        <v>238</v>
      </c>
      <c r="B34" s="219">
        <v>88.51223809999999</v>
      </c>
      <c r="C34" s="37">
        <f t="shared" si="0"/>
        <v>0.77884139423721155</v>
      </c>
      <c r="D34" s="219">
        <v>57.121768430000003</v>
      </c>
      <c r="E34" s="37">
        <f t="shared" si="4"/>
        <v>0.46494540980151861</v>
      </c>
      <c r="F34" s="219">
        <v>80.162284549999995</v>
      </c>
      <c r="G34" s="37">
        <f t="shared" si="1"/>
        <v>0.72151033979801438</v>
      </c>
      <c r="H34" s="37">
        <f t="shared" si="8"/>
        <v>40.335789232847439</v>
      </c>
      <c r="I34" s="38">
        <f t="shared" si="7"/>
        <v>-9.4336712405422638</v>
      </c>
      <c r="J34" s="48"/>
    </row>
    <row r="35" spans="1:10" x14ac:dyDescent="0.25">
      <c r="A35" s="16" t="s">
        <v>204</v>
      </c>
      <c r="B35" s="219">
        <v>62.725283349999998</v>
      </c>
      <c r="C35" s="37">
        <f t="shared" si="0"/>
        <v>0.55193550843268246</v>
      </c>
      <c r="D35" s="219">
        <v>66.507201899999998</v>
      </c>
      <c r="E35" s="37">
        <f t="shared" si="4"/>
        <v>0.54133860158831626</v>
      </c>
      <c r="F35" s="219">
        <v>73.669526219999995</v>
      </c>
      <c r="G35" s="37">
        <f t="shared" si="1"/>
        <v>0.66307148298146812</v>
      </c>
      <c r="H35" s="37">
        <f t="shared" si="8"/>
        <v>10.769246210010831</v>
      </c>
      <c r="I35" s="38">
        <f t="shared" si="7"/>
        <v>17.447897060795015</v>
      </c>
      <c r="J35" s="48"/>
    </row>
    <row r="36" spans="1:10" x14ac:dyDescent="0.25">
      <c r="A36" s="16" t="s">
        <v>242</v>
      </c>
      <c r="B36" s="219">
        <v>38.070676210000002</v>
      </c>
      <c r="C36" s="37">
        <f t="shared" si="0"/>
        <v>0.33499343339901205</v>
      </c>
      <c r="D36" s="219">
        <v>66.249733509999999</v>
      </c>
      <c r="E36" s="37">
        <f t="shared" si="4"/>
        <v>0.53924292511698679</v>
      </c>
      <c r="F36" s="219">
        <v>72.715331450000008</v>
      </c>
      <c r="G36" s="37">
        <f t="shared" si="1"/>
        <v>0.6544831375194976</v>
      </c>
      <c r="H36" s="37">
        <f t="shared" si="8"/>
        <v>9.7594323742058009</v>
      </c>
      <c r="I36" s="38">
        <f t="shared" si="7"/>
        <v>91.00089278398454</v>
      </c>
      <c r="J36" s="48"/>
    </row>
    <row r="37" spans="1:10" x14ac:dyDescent="0.25">
      <c r="A37" s="16" t="s">
        <v>214</v>
      </c>
      <c r="B37" s="219">
        <v>59.960274890000001</v>
      </c>
      <c r="C37" s="37">
        <f t="shared" si="0"/>
        <v>0.52760550514397253</v>
      </c>
      <c r="D37" s="219">
        <v>58.483480499999999</v>
      </c>
      <c r="E37" s="37">
        <f t="shared" si="4"/>
        <v>0.47602913136370517</v>
      </c>
      <c r="F37" s="219">
        <v>68.794190110000002</v>
      </c>
      <c r="G37" s="37">
        <f t="shared" si="1"/>
        <v>0.61919043052516531</v>
      </c>
      <c r="H37" s="37">
        <f t="shared" si="8"/>
        <v>17.630123108011688</v>
      </c>
      <c r="I37" s="38" t="s">
        <v>314</v>
      </c>
      <c r="J37" s="48"/>
    </row>
    <row r="38" spans="1:10" x14ac:dyDescent="0.25">
      <c r="A38" s="16" t="s">
        <v>157</v>
      </c>
      <c r="B38" s="219">
        <v>46.630418219999996</v>
      </c>
      <c r="C38" s="37">
        <f t="shared" si="0"/>
        <v>0.41031275132030665</v>
      </c>
      <c r="D38" s="219">
        <v>56.766501409999996</v>
      </c>
      <c r="E38" s="37">
        <f t="shared" si="4"/>
        <v>0.46205369662906515</v>
      </c>
      <c r="F38" s="219">
        <v>68.612711739999995</v>
      </c>
      <c r="G38" s="37">
        <f t="shared" si="1"/>
        <v>0.61755701250146822</v>
      </c>
      <c r="H38" s="37">
        <f t="shared" si="8"/>
        <v>20.868311479053325</v>
      </c>
      <c r="I38" s="38">
        <f t="shared" ref="I38:I44" si="9">((F38/B38)-1)*100</f>
        <v>47.141531985170346</v>
      </c>
      <c r="J38" s="48"/>
    </row>
    <row r="39" spans="1:10" x14ac:dyDescent="0.25">
      <c r="A39" s="16" t="s">
        <v>88</v>
      </c>
      <c r="B39" s="219">
        <v>71.384017810000003</v>
      </c>
      <c r="C39" s="37">
        <f t="shared" si="0"/>
        <v>0.62812588576261918</v>
      </c>
      <c r="D39" s="219">
        <v>63.236265809999999</v>
      </c>
      <c r="E39" s="37">
        <f t="shared" si="4"/>
        <v>0.51471465834217356</v>
      </c>
      <c r="F39" s="219">
        <v>68.550730160000001</v>
      </c>
      <c r="G39" s="37">
        <f t="shared" si="1"/>
        <v>0.61699913979239995</v>
      </c>
      <c r="H39" s="37">
        <f t="shared" si="8"/>
        <v>8.4041400641332373</v>
      </c>
      <c r="I39" s="38">
        <f t="shared" si="9"/>
        <v>-3.9690784252873645</v>
      </c>
      <c r="J39" s="48"/>
    </row>
    <row r="40" spans="1:10" x14ac:dyDescent="0.25">
      <c r="A40" s="16" t="s">
        <v>13</v>
      </c>
      <c r="B40" s="219">
        <v>240.84591740000002</v>
      </c>
      <c r="C40" s="37">
        <f t="shared" si="0"/>
        <v>2.119263664898293</v>
      </c>
      <c r="D40" s="219">
        <v>9.0616409999999998</v>
      </c>
      <c r="E40" s="37">
        <f t="shared" si="4"/>
        <v>7.3757667243483177E-2</v>
      </c>
      <c r="F40" s="219">
        <v>68.392220969999997</v>
      </c>
      <c r="G40" s="37">
        <f t="shared" si="1"/>
        <v>0.6155724586520106</v>
      </c>
      <c r="H40" s="37">
        <f t="shared" si="8"/>
        <v>654.74432246874483</v>
      </c>
      <c r="I40" s="38">
        <f t="shared" si="9"/>
        <v>-71.603329751937082</v>
      </c>
      <c r="J40" s="48"/>
    </row>
    <row r="41" spans="1:10" x14ac:dyDescent="0.25">
      <c r="A41" s="16" t="s">
        <v>195</v>
      </c>
      <c r="B41" s="219">
        <v>66.622895929999999</v>
      </c>
      <c r="C41" s="37">
        <f t="shared" si="0"/>
        <v>0.58623157958810956</v>
      </c>
      <c r="D41" s="219">
        <v>69.481808520000001</v>
      </c>
      <c r="E41" s="37">
        <f t="shared" si="4"/>
        <v>0.56555055671412879</v>
      </c>
      <c r="F41" s="219">
        <v>67.385380680000011</v>
      </c>
      <c r="G41" s="37">
        <f t="shared" si="1"/>
        <v>0.60651027081844022</v>
      </c>
      <c r="H41" s="37">
        <f t="shared" si="8"/>
        <v>-3.0172326896133472</v>
      </c>
      <c r="I41" s="38">
        <f t="shared" si="9"/>
        <v>1.1444785450352546</v>
      </c>
      <c r="J41" s="48"/>
    </row>
    <row r="42" spans="1:10" x14ac:dyDescent="0.25">
      <c r="A42" s="16" t="s">
        <v>20</v>
      </c>
      <c r="B42" s="219">
        <v>112.08137181000001</v>
      </c>
      <c r="C42" s="37">
        <f t="shared" si="0"/>
        <v>0.98623211617241568</v>
      </c>
      <c r="D42" s="219">
        <v>85.705974730000008</v>
      </c>
      <c r="E42" s="37">
        <f t="shared" si="4"/>
        <v>0.69760794594640407</v>
      </c>
      <c r="F42" s="219">
        <v>65.980999560000001</v>
      </c>
      <c r="G42" s="37">
        <f t="shared" si="1"/>
        <v>0.59386996865158881</v>
      </c>
      <c r="H42" s="37">
        <f t="shared" si="8"/>
        <v>-23.014702571366463</v>
      </c>
      <c r="I42" s="38">
        <f t="shared" si="9"/>
        <v>-41.131163462336282</v>
      </c>
      <c r="J42" s="48"/>
    </row>
    <row r="43" spans="1:10" x14ac:dyDescent="0.25">
      <c r="A43" s="16" t="s">
        <v>178</v>
      </c>
      <c r="B43" s="219">
        <v>42.458886849999999</v>
      </c>
      <c r="C43" s="37">
        <f t="shared" si="0"/>
        <v>0.37360639999469192</v>
      </c>
      <c r="D43" s="219">
        <v>91.709307299999992</v>
      </c>
      <c r="E43" s="37">
        <f t="shared" si="4"/>
        <v>0.74647236311433462</v>
      </c>
      <c r="F43" s="219">
        <v>65.820966339999998</v>
      </c>
      <c r="G43" s="37">
        <f t="shared" si="1"/>
        <v>0.59242957029481347</v>
      </c>
      <c r="H43" s="37">
        <f t="shared" si="8"/>
        <v>-28.228695344207445</v>
      </c>
      <c r="I43" s="38">
        <f t="shared" si="9"/>
        <v>55.022826134218363</v>
      </c>
      <c r="J43" s="48"/>
    </row>
    <row r="44" spans="1:10" x14ac:dyDescent="0.25">
      <c r="A44" s="16" t="s">
        <v>2</v>
      </c>
      <c r="B44" s="219">
        <v>107.21589431999999</v>
      </c>
      <c r="C44" s="37">
        <f t="shared" si="0"/>
        <v>0.94341955879859662</v>
      </c>
      <c r="D44" s="219">
        <v>61.427598670000002</v>
      </c>
      <c r="E44" s="37">
        <f t="shared" si="4"/>
        <v>0.49999292426924546</v>
      </c>
      <c r="F44" s="219">
        <v>65.315913940000002</v>
      </c>
      <c r="G44" s="37">
        <f t="shared" si="1"/>
        <v>0.58788378506943717</v>
      </c>
      <c r="H44" s="37">
        <f t="shared" si="8"/>
        <v>6.329915793857932</v>
      </c>
      <c r="I44" s="38">
        <f t="shared" si="9"/>
        <v>-39.080008282115308</v>
      </c>
      <c r="J44" s="48"/>
    </row>
    <row r="45" spans="1:10" x14ac:dyDescent="0.25">
      <c r="A45" s="16" t="s">
        <v>200</v>
      </c>
      <c r="B45" s="219">
        <v>28.326204390000001</v>
      </c>
      <c r="C45" s="37">
        <f t="shared" si="0"/>
        <v>0.24924938058430843</v>
      </c>
      <c r="D45" s="219">
        <v>55.54501964</v>
      </c>
      <c r="E45" s="37">
        <f t="shared" si="4"/>
        <v>0.45211138640781046</v>
      </c>
      <c r="F45" s="219">
        <v>64.455973209999996</v>
      </c>
      <c r="G45" s="37">
        <f t="shared" si="1"/>
        <v>0.58014378449695536</v>
      </c>
      <c r="H45" s="37">
        <f t="shared" si="8"/>
        <v>16.042758878750838</v>
      </c>
      <c r="I45" s="38" t="s">
        <v>314</v>
      </c>
      <c r="J45" s="48"/>
    </row>
    <row r="46" spans="1:10" x14ac:dyDescent="0.25">
      <c r="A46" s="16" t="s">
        <v>212</v>
      </c>
      <c r="B46" s="219">
        <v>45.641807759999999</v>
      </c>
      <c r="C46" s="37">
        <f t="shared" si="0"/>
        <v>0.40161371980159183</v>
      </c>
      <c r="D46" s="219">
        <v>69.605153439999995</v>
      </c>
      <c r="E46" s="37">
        <f t="shared" si="4"/>
        <v>0.56655452868405487</v>
      </c>
      <c r="F46" s="219">
        <v>64.425418359999995</v>
      </c>
      <c r="G46" s="37">
        <f t="shared" si="1"/>
        <v>0.57986877187312935</v>
      </c>
      <c r="H46" s="37">
        <f t="shared" si="8"/>
        <v>-7.4415971002275816</v>
      </c>
      <c r="I46" s="38">
        <f t="shared" ref="I46:I56" si="10">((F46/B46)-1)*100</f>
        <v>41.154396641716183</v>
      </c>
      <c r="J46" s="48"/>
    </row>
    <row r="47" spans="1:10" x14ac:dyDescent="0.25">
      <c r="A47" s="16" t="s">
        <v>210</v>
      </c>
      <c r="B47" s="219">
        <v>35.028915479999995</v>
      </c>
      <c r="C47" s="37">
        <f t="shared" si="0"/>
        <v>0.30822821743856277</v>
      </c>
      <c r="D47" s="219">
        <v>33.594672989999999</v>
      </c>
      <c r="E47" s="37">
        <f t="shared" si="4"/>
        <v>0.27344547323713797</v>
      </c>
      <c r="F47" s="219">
        <v>63.787458899999997</v>
      </c>
      <c r="G47" s="37">
        <f t="shared" si="1"/>
        <v>0.57412674057566981</v>
      </c>
      <c r="H47" s="37">
        <f t="shared" si="8"/>
        <v>89.873730632792203</v>
      </c>
      <c r="I47" s="38">
        <f t="shared" si="10"/>
        <v>82.099439922483157</v>
      </c>
      <c r="J47" s="48"/>
    </row>
    <row r="48" spans="1:10" x14ac:dyDescent="0.25">
      <c r="A48" s="16" t="s">
        <v>109</v>
      </c>
      <c r="B48" s="219">
        <v>107.45892687</v>
      </c>
      <c r="C48" s="37">
        <f t="shared" si="0"/>
        <v>0.94555806319245439</v>
      </c>
      <c r="D48" s="219">
        <v>182.58453972999999</v>
      </c>
      <c r="E48" s="37">
        <f t="shared" si="4"/>
        <v>1.4861557332948714</v>
      </c>
      <c r="F48" s="219">
        <v>62.655789670000004</v>
      </c>
      <c r="G48" s="37">
        <f t="shared" si="1"/>
        <v>0.56394101476633407</v>
      </c>
      <c r="H48" s="37">
        <f t="shared" si="8"/>
        <v>-65.683956723469947</v>
      </c>
      <c r="I48" s="38">
        <f t="shared" si="10"/>
        <v>-41.693266911367211</v>
      </c>
      <c r="J48" s="48"/>
    </row>
    <row r="49" spans="1:10" x14ac:dyDescent="0.25">
      <c r="A49" s="16" t="s">
        <v>172</v>
      </c>
      <c r="B49" s="219">
        <v>33.818966750000001</v>
      </c>
      <c r="C49" s="37">
        <f t="shared" si="0"/>
        <v>0.29758157493965687</v>
      </c>
      <c r="D49" s="219">
        <v>32.482574329999998</v>
      </c>
      <c r="E49" s="37">
        <f t="shared" si="4"/>
        <v>0.26439349215488106</v>
      </c>
      <c r="F49" s="219">
        <v>61.231180350000002</v>
      </c>
      <c r="G49" s="37">
        <f t="shared" si="1"/>
        <v>0.55111864623825768</v>
      </c>
      <c r="H49" s="37">
        <f t="shared" si="8"/>
        <v>88.504703253918507</v>
      </c>
      <c r="I49" s="38">
        <f t="shared" si="10"/>
        <v>81.055739528174669</v>
      </c>
      <c r="J49" s="48"/>
    </row>
    <row r="50" spans="1:10" x14ac:dyDescent="0.25">
      <c r="A50" s="16" t="s">
        <v>114</v>
      </c>
      <c r="B50" s="219">
        <v>66.88802278</v>
      </c>
      <c r="C50" s="37">
        <f t="shared" si="0"/>
        <v>0.58856449727199445</v>
      </c>
      <c r="D50" s="219">
        <v>48.801550229999997</v>
      </c>
      <c r="E50" s="37">
        <f t="shared" si="4"/>
        <v>0.39722258946591127</v>
      </c>
      <c r="F50" s="219">
        <v>60.077173439999996</v>
      </c>
      <c r="G50" s="37">
        <f t="shared" si="1"/>
        <v>0.54073186743776058</v>
      </c>
      <c r="H50" s="37">
        <f t="shared" si="8"/>
        <v>23.105051288039789</v>
      </c>
      <c r="I50" s="38">
        <f t="shared" si="10"/>
        <v>-10.182464747689469</v>
      </c>
      <c r="J50" s="48"/>
    </row>
    <row r="51" spans="1:10" x14ac:dyDescent="0.25">
      <c r="A51" s="16" t="s">
        <v>240</v>
      </c>
      <c r="B51" s="219">
        <v>92.796624290000011</v>
      </c>
      <c r="C51" s="37">
        <f t="shared" si="0"/>
        <v>0.81654078344371128</v>
      </c>
      <c r="D51" s="219">
        <v>69.168306479999998</v>
      </c>
      <c r="E51" s="37">
        <f t="shared" si="4"/>
        <v>0.56299879162583255</v>
      </c>
      <c r="F51" s="219">
        <v>56.904716780000001</v>
      </c>
      <c r="G51" s="37">
        <f t="shared" si="1"/>
        <v>0.51217778747858267</v>
      </c>
      <c r="H51" s="37">
        <f t="shared" si="8"/>
        <v>-17.730070785448547</v>
      </c>
      <c r="I51" s="38">
        <f t="shared" si="10"/>
        <v>-38.678031431222884</v>
      </c>
      <c r="J51" s="48"/>
    </row>
    <row r="52" spans="1:10" x14ac:dyDescent="0.25">
      <c r="A52" s="16" t="s">
        <v>211</v>
      </c>
      <c r="B52" s="219">
        <v>34.350864299999998</v>
      </c>
      <c r="C52" s="37">
        <f t="shared" si="0"/>
        <v>0.30226187495608314</v>
      </c>
      <c r="D52" s="219">
        <v>54.040187039999999</v>
      </c>
      <c r="E52" s="37">
        <f t="shared" si="4"/>
        <v>0.4398627283371645</v>
      </c>
      <c r="F52" s="219">
        <v>56.725305399999996</v>
      </c>
      <c r="G52" s="37">
        <f t="shared" si="1"/>
        <v>0.51056297364843672</v>
      </c>
      <c r="H52" s="37">
        <f t="shared" si="8"/>
        <v>4.9687436463025092</v>
      </c>
      <c r="I52" s="38">
        <f t="shared" si="10"/>
        <v>65.135016413546239</v>
      </c>
      <c r="J52" s="48"/>
    </row>
    <row r="53" spans="1:10" x14ac:dyDescent="0.25">
      <c r="A53" s="16" t="s">
        <v>249</v>
      </c>
      <c r="B53" s="219">
        <v>52.058811420000005</v>
      </c>
      <c r="C53" s="37">
        <f t="shared" si="0"/>
        <v>0.45807854528406594</v>
      </c>
      <c r="D53" s="219">
        <v>41.313405250000002</v>
      </c>
      <c r="E53" s="37">
        <f t="shared" si="4"/>
        <v>0.3362724695366624</v>
      </c>
      <c r="F53" s="219">
        <v>55.353567520000006</v>
      </c>
      <c r="G53" s="37">
        <f t="shared" si="1"/>
        <v>0.49821648091225135</v>
      </c>
      <c r="H53" s="37">
        <f t="shared" si="8"/>
        <v>33.984519516216835</v>
      </c>
      <c r="I53" s="38">
        <f t="shared" si="10"/>
        <v>6.3289114947680414</v>
      </c>
      <c r="J53" s="48"/>
    </row>
    <row r="54" spans="1:10" x14ac:dyDescent="0.25">
      <c r="A54" s="16" t="s">
        <v>213</v>
      </c>
      <c r="B54" s="219">
        <v>3.5460054300000001</v>
      </c>
      <c r="C54" s="37">
        <f t="shared" si="0"/>
        <v>3.1202191610539824E-2</v>
      </c>
      <c r="D54" s="219">
        <v>14.51521234</v>
      </c>
      <c r="E54" s="37">
        <f t="shared" si="4"/>
        <v>0.11814727616578728</v>
      </c>
      <c r="F54" s="219">
        <v>55.350212749999997</v>
      </c>
      <c r="G54" s="37">
        <f t="shared" si="1"/>
        <v>0.49818628589901992</v>
      </c>
      <c r="H54" s="37">
        <f t="shared" si="8"/>
        <v>281.32554628546342</v>
      </c>
      <c r="I54" s="38">
        <f t="shared" si="10"/>
        <v>1460.9173150645738</v>
      </c>
      <c r="J54" s="48"/>
    </row>
    <row r="55" spans="1:10" x14ac:dyDescent="0.25">
      <c r="A55" s="16" t="s">
        <v>71</v>
      </c>
      <c r="B55" s="219">
        <v>2.1649600000000001E-3</v>
      </c>
      <c r="C55" s="37">
        <f t="shared" si="0"/>
        <v>1.9050026313454995E-5</v>
      </c>
      <c r="D55" s="219">
        <v>41.992888289999996</v>
      </c>
      <c r="E55" s="37">
        <f t="shared" si="4"/>
        <v>0.34180315475823653</v>
      </c>
      <c r="F55" s="219">
        <v>53.244610119999997</v>
      </c>
      <c r="G55" s="37">
        <f t="shared" si="1"/>
        <v>0.47923455470049969</v>
      </c>
      <c r="H55" s="37">
        <f t="shared" si="8"/>
        <v>26.794350872691552</v>
      </c>
      <c r="I55" s="38">
        <f t="shared" si="10"/>
        <v>2459280.7793215574</v>
      </c>
      <c r="J55" s="48"/>
    </row>
    <row r="56" spans="1:10" x14ac:dyDescent="0.25">
      <c r="A56" s="16" t="s">
        <v>104</v>
      </c>
      <c r="B56" s="219">
        <v>54.876377439999999</v>
      </c>
      <c r="C56" s="37">
        <f t="shared" si="0"/>
        <v>0.482871015731971</v>
      </c>
      <c r="D56" s="219">
        <v>47.894824340000007</v>
      </c>
      <c r="E56" s="37">
        <f t="shared" si="4"/>
        <v>0.38984225002455947</v>
      </c>
      <c r="F56" s="219">
        <v>52.181014070000003</v>
      </c>
      <c r="G56" s="37">
        <f t="shared" si="1"/>
        <v>0.46966152978296916</v>
      </c>
      <c r="H56" s="37">
        <f t="shared" si="8"/>
        <v>8.9491709992979942</v>
      </c>
      <c r="I56" s="38">
        <f t="shared" si="10"/>
        <v>-4.9117006182615057</v>
      </c>
      <c r="J56" s="48"/>
    </row>
    <row r="57" spans="1:10" x14ac:dyDescent="0.25">
      <c r="A57" s="16" t="s">
        <v>143</v>
      </c>
      <c r="B57" s="219">
        <v>52.008721030000004</v>
      </c>
      <c r="C57" s="37">
        <f t="shared" si="0"/>
        <v>0.45763778737281069</v>
      </c>
      <c r="D57" s="219">
        <v>47.200825359999996</v>
      </c>
      <c r="E57" s="37">
        <f t="shared" si="4"/>
        <v>0.38419341160399556</v>
      </c>
      <c r="F57" s="219">
        <v>51.603206740000005</v>
      </c>
      <c r="G57" s="37">
        <f t="shared" si="1"/>
        <v>0.4644609050085336</v>
      </c>
      <c r="H57" s="37">
        <f t="shared" si="8"/>
        <v>9.3269161003501679</v>
      </c>
      <c r="I57" s="38" t="s">
        <v>314</v>
      </c>
      <c r="J57" s="48"/>
    </row>
    <row r="58" spans="1:10" x14ac:dyDescent="0.25">
      <c r="A58" s="16" t="s">
        <v>232</v>
      </c>
      <c r="B58" s="219">
        <v>46.43485123</v>
      </c>
      <c r="C58" s="37">
        <f t="shared" si="0"/>
        <v>0.40859190829986142</v>
      </c>
      <c r="D58" s="219">
        <v>39.625398570000002</v>
      </c>
      <c r="E58" s="37">
        <f t="shared" si="4"/>
        <v>0.32253285714104701</v>
      </c>
      <c r="F58" s="219">
        <v>50.039246349999999</v>
      </c>
      <c r="G58" s="37">
        <f t="shared" si="1"/>
        <v>0.450384290316799</v>
      </c>
      <c r="H58" s="37">
        <f t="shared" si="8"/>
        <v>26.280739515095309</v>
      </c>
      <c r="I58" s="38">
        <f>((F58/B58)-1)*100</f>
        <v>7.7622626637626091</v>
      </c>
      <c r="J58" s="48"/>
    </row>
    <row r="59" spans="1:10" x14ac:dyDescent="0.25">
      <c r="A59" s="16" t="s">
        <v>36</v>
      </c>
      <c r="B59" s="219">
        <v>59.033381850000005</v>
      </c>
      <c r="C59" s="37">
        <f t="shared" si="0"/>
        <v>0.51944954069116134</v>
      </c>
      <c r="D59" s="219">
        <v>44.057673840000007</v>
      </c>
      <c r="E59" s="37">
        <f t="shared" si="4"/>
        <v>0.35860957707468599</v>
      </c>
      <c r="F59" s="219">
        <v>49.42851331</v>
      </c>
      <c r="G59" s="37">
        <f t="shared" si="1"/>
        <v>0.44488731370629053</v>
      </c>
      <c r="H59" s="37">
        <f t="shared" si="8"/>
        <v>12.190474443804611</v>
      </c>
      <c r="I59" s="38">
        <f>((F59/B59)-1)*100</f>
        <v>-16.270232602301782</v>
      </c>
      <c r="J59" s="48"/>
    </row>
    <row r="60" spans="1:10" x14ac:dyDescent="0.25">
      <c r="A60" s="16" t="s">
        <v>25</v>
      </c>
      <c r="B60" s="219">
        <v>49.68289292</v>
      </c>
      <c r="C60" s="37">
        <f t="shared" si="0"/>
        <v>0.43717224219134154</v>
      </c>
      <c r="D60" s="219">
        <v>36.383064060000002</v>
      </c>
      <c r="E60" s="37">
        <f t="shared" si="4"/>
        <v>0.29614171784512455</v>
      </c>
      <c r="F60" s="219">
        <v>47.92333799</v>
      </c>
      <c r="G60" s="37">
        <f t="shared" si="1"/>
        <v>0.4313398011486686</v>
      </c>
      <c r="H60" s="37">
        <f t="shared" si="8"/>
        <v>31.718807165247863</v>
      </c>
      <c r="I60" s="38">
        <f>((F60/B60)-1)*100</f>
        <v>-3.5415710047988935</v>
      </c>
      <c r="J60" s="48"/>
    </row>
    <row r="61" spans="1:10" x14ac:dyDescent="0.25">
      <c r="A61" s="16" t="s">
        <v>231</v>
      </c>
      <c r="B61" s="219">
        <v>37.85098876</v>
      </c>
      <c r="C61" s="37">
        <f t="shared" si="0"/>
        <v>0.33306034839825643</v>
      </c>
      <c r="D61" s="219">
        <v>40.796220929999997</v>
      </c>
      <c r="E61" s="37">
        <f t="shared" si="4"/>
        <v>0.33206282263296061</v>
      </c>
      <c r="F61" s="219">
        <v>47.072977259999995</v>
      </c>
      <c r="G61" s="37">
        <f t="shared" si="1"/>
        <v>0.42368602652513604</v>
      </c>
      <c r="H61" s="37">
        <f t="shared" si="8"/>
        <v>15.385631774006558</v>
      </c>
      <c r="I61" s="38">
        <f>((F61/B61)-1)*100</f>
        <v>24.363930248885769</v>
      </c>
      <c r="J61" s="48"/>
    </row>
    <row r="62" spans="1:10" x14ac:dyDescent="0.25">
      <c r="A62" s="16" t="s">
        <v>170</v>
      </c>
      <c r="B62" s="219">
        <v>24.10009062</v>
      </c>
      <c r="C62" s="37">
        <f t="shared" si="0"/>
        <v>0.2120627450242267</v>
      </c>
      <c r="D62" s="219">
        <v>102.02174223</v>
      </c>
      <c r="E62" s="37">
        <f t="shared" si="4"/>
        <v>0.83041092832973129</v>
      </c>
      <c r="F62" s="219">
        <v>45.830548969999995</v>
      </c>
      <c r="G62" s="37">
        <f t="shared" si="1"/>
        <v>0.41250340039709155</v>
      </c>
      <c r="H62" s="37">
        <f t="shared" si="8"/>
        <v>-55.077664850421179</v>
      </c>
      <c r="I62" s="38" t="s">
        <v>314</v>
      </c>
      <c r="J62" s="48"/>
    </row>
    <row r="63" spans="1:10" x14ac:dyDescent="0.25">
      <c r="A63" s="16" t="s">
        <v>98</v>
      </c>
      <c r="B63" s="219">
        <v>43.345981500000001</v>
      </c>
      <c r="C63" s="37">
        <f t="shared" si="0"/>
        <v>0.38141216842691478</v>
      </c>
      <c r="D63" s="219">
        <v>20.072238760000001</v>
      </c>
      <c r="E63" s="37">
        <f t="shared" si="4"/>
        <v>0.16337896273884892</v>
      </c>
      <c r="F63" s="219">
        <v>45.513554369999994</v>
      </c>
      <c r="G63" s="37">
        <f t="shared" si="1"/>
        <v>0.40965025215107964</v>
      </c>
      <c r="H63" s="37">
        <f t="shared" si="8"/>
        <v>126.74876935351875</v>
      </c>
      <c r="I63" s="38">
        <f>((F63/B63)-1)*100</f>
        <v>5.0006316502487991</v>
      </c>
      <c r="J63" s="48"/>
    </row>
    <row r="64" spans="1:10" x14ac:dyDescent="0.25">
      <c r="A64" s="16" t="s">
        <v>203</v>
      </c>
      <c r="B64" s="219">
        <v>49.900925350000001</v>
      </c>
      <c r="C64" s="37">
        <f t="shared" si="0"/>
        <v>0.43909076425580768</v>
      </c>
      <c r="D64" s="219">
        <v>47.745942740000004</v>
      </c>
      <c r="E64" s="37">
        <f t="shared" si="4"/>
        <v>0.38863042100689288</v>
      </c>
      <c r="F64" s="219">
        <v>45.429739950000005</v>
      </c>
      <c r="G64" s="37">
        <f t="shared" si="1"/>
        <v>0.4088958703243436</v>
      </c>
      <c r="H64" s="37">
        <f t="shared" si="8"/>
        <v>-4.8510986632159581</v>
      </c>
      <c r="I64" s="38">
        <f>((F64/B64)-1)*100</f>
        <v>-8.9601252254132735</v>
      </c>
      <c r="J64" s="48"/>
    </row>
    <row r="65" spans="1:10" x14ac:dyDescent="0.25">
      <c r="A65" s="16" t="s">
        <v>256</v>
      </c>
      <c r="B65" s="219">
        <v>62.277186189999995</v>
      </c>
      <c r="C65" s="37">
        <f t="shared" si="0"/>
        <v>0.54799258907667392</v>
      </c>
      <c r="D65" s="219">
        <v>38.346740600000004</v>
      </c>
      <c r="E65" s="37">
        <f t="shared" si="4"/>
        <v>0.31212515846158184</v>
      </c>
      <c r="F65" s="219">
        <v>43.730098961000003</v>
      </c>
      <c r="G65" s="37">
        <f t="shared" si="1"/>
        <v>0.39359804598722492</v>
      </c>
      <c r="H65" s="37" t="s">
        <v>314</v>
      </c>
      <c r="I65" s="38" t="s">
        <v>314</v>
      </c>
      <c r="J65" s="48"/>
    </row>
    <row r="66" spans="1:10" x14ac:dyDescent="0.25">
      <c r="A66" s="16" t="s">
        <v>116</v>
      </c>
      <c r="B66" s="219">
        <v>33.879862840000001</v>
      </c>
      <c r="C66" s="37">
        <f t="shared" si="0"/>
        <v>0.29811741491678645</v>
      </c>
      <c r="D66" s="219">
        <v>28.024242730000001</v>
      </c>
      <c r="E66" s="37">
        <f t="shared" si="4"/>
        <v>0.22810468545707588</v>
      </c>
      <c r="F66" s="219">
        <v>43.588394749999999</v>
      </c>
      <c r="G66" s="37">
        <f t="shared" si="1"/>
        <v>0.39232262009332275</v>
      </c>
      <c r="H66" s="37">
        <f t="shared" ref="H66:H71" si="11">((F66/D66)-1)*100</f>
        <v>55.538171610748101</v>
      </c>
      <c r="I66" s="38">
        <f t="shared" ref="I66:I74" si="12">((F66/B66)-1)*100</f>
        <v>28.655759191969608</v>
      </c>
      <c r="J66" s="48"/>
    </row>
    <row r="67" spans="1:10" x14ac:dyDescent="0.25">
      <c r="A67" s="16" t="s">
        <v>39</v>
      </c>
      <c r="B67" s="219">
        <v>41.685826929999998</v>
      </c>
      <c r="C67" s="37">
        <f t="shared" si="0"/>
        <v>0.36680405176752956</v>
      </c>
      <c r="D67" s="219">
        <v>43.567667469999996</v>
      </c>
      <c r="E67" s="37">
        <f t="shared" si="4"/>
        <v>0.35462114641564224</v>
      </c>
      <c r="F67" s="219">
        <v>41.68360887</v>
      </c>
      <c r="G67" s="37">
        <f t="shared" si="1"/>
        <v>0.37517836434716761</v>
      </c>
      <c r="H67" s="37">
        <f t="shared" si="11"/>
        <v>-4.3244422054435905</v>
      </c>
      <c r="I67" s="38">
        <f t="shared" si="12"/>
        <v>-5.3208972049967329E-3</v>
      </c>
      <c r="J67" s="48"/>
    </row>
    <row r="68" spans="1:10" x14ac:dyDescent="0.25">
      <c r="A68" s="16" t="s">
        <v>194</v>
      </c>
      <c r="B68" s="219">
        <v>46.102634030000004</v>
      </c>
      <c r="C68" s="37">
        <f t="shared" ref="C68:C131" si="13">(B68/$B$268)*100</f>
        <v>0.40566864579072393</v>
      </c>
      <c r="D68" s="219">
        <v>89.062911170000007</v>
      </c>
      <c r="E68" s="37">
        <f t="shared" ref="E68:E131" si="14">(D68/$D$268)*100</f>
        <v>0.7249318932203076</v>
      </c>
      <c r="F68" s="219">
        <v>40.808115149999999</v>
      </c>
      <c r="G68" s="37">
        <f t="shared" ref="G68:G131" si="15">(F68/$F$268)*100</f>
        <v>0.36729837720665354</v>
      </c>
      <c r="H68" s="37">
        <f t="shared" si="11"/>
        <v>-54.18057346889664</v>
      </c>
      <c r="I68" s="38">
        <f t="shared" si="12"/>
        <v>-11.484200396347733</v>
      </c>
      <c r="J68" s="48"/>
    </row>
    <row r="69" spans="1:10" x14ac:dyDescent="0.25">
      <c r="A69" s="16" t="s">
        <v>5</v>
      </c>
      <c r="B69" s="219">
        <v>68.877097000000006</v>
      </c>
      <c r="C69" s="37">
        <f t="shared" si="13"/>
        <v>0.60606686047058245</v>
      </c>
      <c r="D69" s="219">
        <v>39.669611709999998</v>
      </c>
      <c r="E69" s="37">
        <f t="shared" si="14"/>
        <v>0.32289273214248543</v>
      </c>
      <c r="F69" s="219">
        <v>40.622197740000004</v>
      </c>
      <c r="G69" s="37">
        <f t="shared" si="15"/>
        <v>0.36562500506641976</v>
      </c>
      <c r="H69" s="37">
        <f t="shared" si="11"/>
        <v>2.4012991026072461</v>
      </c>
      <c r="I69" s="38">
        <f t="shared" si="12"/>
        <v>-41.022198220694463</v>
      </c>
      <c r="J69" s="48"/>
    </row>
    <row r="70" spans="1:10" x14ac:dyDescent="0.25">
      <c r="A70" s="16" t="s">
        <v>168</v>
      </c>
      <c r="B70" s="219">
        <v>60.899924179999999</v>
      </c>
      <c r="C70" s="37">
        <f t="shared" si="13"/>
        <v>0.53587371504157766</v>
      </c>
      <c r="D70" s="219">
        <v>38.487094810000002</v>
      </c>
      <c r="E70" s="37">
        <f t="shared" si="14"/>
        <v>0.31326757837397978</v>
      </c>
      <c r="F70" s="219">
        <v>40.202310070000003</v>
      </c>
      <c r="G70" s="37">
        <f t="shared" si="15"/>
        <v>0.3618457552962896</v>
      </c>
      <c r="H70" s="37">
        <f t="shared" si="11"/>
        <v>4.4565984220620969</v>
      </c>
      <c r="I70" s="38">
        <f t="shared" si="12"/>
        <v>-33.986272378311519</v>
      </c>
      <c r="J70" s="48"/>
    </row>
    <row r="71" spans="1:10" x14ac:dyDescent="0.25">
      <c r="A71" s="16" t="s">
        <v>9</v>
      </c>
      <c r="B71" s="219">
        <v>59.965057340000001</v>
      </c>
      <c r="C71" s="37">
        <f t="shared" si="13"/>
        <v>0.52764758712162707</v>
      </c>
      <c r="D71" s="219">
        <v>29.329322829999999</v>
      </c>
      <c r="E71" s="37">
        <f t="shared" si="14"/>
        <v>0.23872744834758231</v>
      </c>
      <c r="F71" s="219">
        <v>39.900451830000002</v>
      </c>
      <c r="G71" s="37">
        <f t="shared" si="15"/>
        <v>0.35912884368959275</v>
      </c>
      <c r="H71" s="37">
        <f t="shared" si="11"/>
        <v>36.042867615024306</v>
      </c>
      <c r="I71" s="38">
        <f t="shared" si="12"/>
        <v>-33.460495828819624</v>
      </c>
      <c r="J71" s="48"/>
    </row>
    <row r="72" spans="1:10" x14ac:dyDescent="0.25">
      <c r="A72" s="16" t="s">
        <v>110</v>
      </c>
      <c r="B72" s="219">
        <v>15.260928760000001</v>
      </c>
      <c r="C72" s="37">
        <f t="shared" si="13"/>
        <v>0.13428474172537233</v>
      </c>
      <c r="D72" s="219">
        <v>32.528025169999999</v>
      </c>
      <c r="E72" s="37">
        <f t="shared" si="14"/>
        <v>0.26476344147561193</v>
      </c>
      <c r="F72" s="219">
        <v>39.861137219999996</v>
      </c>
      <c r="G72" s="37">
        <f t="shared" si="15"/>
        <v>0.35877498778616679</v>
      </c>
      <c r="H72" s="37" t="s">
        <v>314</v>
      </c>
      <c r="I72" s="38">
        <f t="shared" si="12"/>
        <v>161.19732191188078</v>
      </c>
      <c r="J72" s="48"/>
    </row>
    <row r="73" spans="1:10" x14ac:dyDescent="0.25">
      <c r="A73" s="16" t="s">
        <v>99</v>
      </c>
      <c r="B73" s="219">
        <v>30.914958679999998</v>
      </c>
      <c r="C73" s="37">
        <f t="shared" si="13"/>
        <v>0.27202847920209788</v>
      </c>
      <c r="D73" s="219">
        <v>41.716681200000004</v>
      </c>
      <c r="E73" s="37">
        <f t="shared" si="14"/>
        <v>0.33955495372770461</v>
      </c>
      <c r="F73" s="219">
        <v>37.978790200000006</v>
      </c>
      <c r="G73" s="37">
        <f t="shared" si="15"/>
        <v>0.34183269571400338</v>
      </c>
      <c r="H73" s="37">
        <f t="shared" ref="H73:H84" si="16">((F73/D73)-1)*100</f>
        <v>-8.9601830550221191</v>
      </c>
      <c r="I73" s="38">
        <f t="shared" si="12"/>
        <v>22.84923487402186</v>
      </c>
      <c r="J73" s="48"/>
    </row>
    <row r="74" spans="1:10" x14ac:dyDescent="0.25">
      <c r="A74" s="16" t="s">
        <v>201</v>
      </c>
      <c r="B74" s="219">
        <v>35.139953499999997</v>
      </c>
      <c r="C74" s="37">
        <f t="shared" si="13"/>
        <v>0.30920526884034111</v>
      </c>
      <c r="D74" s="219">
        <v>45.9163122</v>
      </c>
      <c r="E74" s="37">
        <f t="shared" si="14"/>
        <v>0.37373805432100954</v>
      </c>
      <c r="F74" s="219">
        <v>36.619588049999997</v>
      </c>
      <c r="G74" s="37">
        <f t="shared" si="15"/>
        <v>0.32959903233220422</v>
      </c>
      <c r="H74" s="37">
        <f t="shared" si="16"/>
        <v>-20.24710545024999</v>
      </c>
      <c r="I74" s="38">
        <f t="shared" si="12"/>
        <v>4.2106901194391089</v>
      </c>
      <c r="J74" s="48"/>
    </row>
    <row r="75" spans="1:10" x14ac:dyDescent="0.25">
      <c r="A75" s="16" t="s">
        <v>23</v>
      </c>
      <c r="B75" s="219">
        <v>32.216958810000001</v>
      </c>
      <c r="C75" s="37">
        <f t="shared" si="13"/>
        <v>0.28348510506891383</v>
      </c>
      <c r="D75" s="219">
        <v>36.657718270000004</v>
      </c>
      <c r="E75" s="37">
        <f t="shared" si="14"/>
        <v>0.29837727913343887</v>
      </c>
      <c r="F75" s="219">
        <v>36.354196330000001</v>
      </c>
      <c r="G75" s="37">
        <f t="shared" si="15"/>
        <v>0.32721034205033805</v>
      </c>
      <c r="H75" s="37">
        <f t="shared" si="16"/>
        <v>-0.827989177516264</v>
      </c>
      <c r="I75" s="38" t="s">
        <v>314</v>
      </c>
      <c r="J75" s="48"/>
    </row>
    <row r="76" spans="1:10" x14ac:dyDescent="0.25">
      <c r="A76" s="16" t="s">
        <v>64</v>
      </c>
      <c r="B76" s="219">
        <v>8.2152537799999994</v>
      </c>
      <c r="C76" s="37">
        <f t="shared" si="13"/>
        <v>7.2288079539904015E-2</v>
      </c>
      <c r="D76" s="219">
        <v>24.67870374</v>
      </c>
      <c r="E76" s="37">
        <f t="shared" si="14"/>
        <v>0.20087350828127309</v>
      </c>
      <c r="F76" s="219">
        <v>35.502716740000004</v>
      </c>
      <c r="G76" s="37">
        <f t="shared" si="15"/>
        <v>0.31954649699202037</v>
      </c>
      <c r="H76" s="37">
        <f t="shared" si="16"/>
        <v>43.859730697508681</v>
      </c>
      <c r="I76" s="38">
        <f>((F76/B76)-1)*100</f>
        <v>332.15605616994105</v>
      </c>
      <c r="J76" s="48"/>
    </row>
    <row r="77" spans="1:10" x14ac:dyDescent="0.25">
      <c r="A77" s="16" t="s">
        <v>171</v>
      </c>
      <c r="B77" s="219">
        <v>26.14816257</v>
      </c>
      <c r="C77" s="37">
        <f t="shared" si="13"/>
        <v>0.23008424405393124</v>
      </c>
      <c r="D77" s="219">
        <v>28.902993079999998</v>
      </c>
      <c r="E77" s="37">
        <f t="shared" si="14"/>
        <v>0.23525731663120805</v>
      </c>
      <c r="F77" s="219">
        <v>34.139073179999997</v>
      </c>
      <c r="G77" s="37">
        <f t="shared" si="15"/>
        <v>0.30727285816221261</v>
      </c>
      <c r="H77" s="37">
        <f t="shared" si="16"/>
        <v>18.11604800065918</v>
      </c>
      <c r="I77" s="38">
        <f>((F77/B77)-1)*100</f>
        <v>30.560122871379235</v>
      </c>
      <c r="J77" s="48"/>
    </row>
    <row r="78" spans="1:10" x14ac:dyDescent="0.25">
      <c r="A78" s="16" t="s">
        <v>27</v>
      </c>
      <c r="B78" s="219">
        <v>34.65809514</v>
      </c>
      <c r="C78" s="37">
        <f t="shared" si="13"/>
        <v>0.30496527621352204</v>
      </c>
      <c r="D78" s="219">
        <v>38.779924869999995</v>
      </c>
      <c r="E78" s="37">
        <f t="shared" si="14"/>
        <v>0.3156510828765714</v>
      </c>
      <c r="F78" s="219">
        <v>33.904341609999996</v>
      </c>
      <c r="G78" s="37">
        <f t="shared" si="15"/>
        <v>0.30516012826956107</v>
      </c>
      <c r="H78" s="37">
        <f t="shared" si="16"/>
        <v>-12.5724412214417</v>
      </c>
      <c r="I78" s="38" t="s">
        <v>314</v>
      </c>
      <c r="J78" s="48"/>
    </row>
    <row r="79" spans="1:10" x14ac:dyDescent="0.25">
      <c r="A79" s="16" t="s">
        <v>22</v>
      </c>
      <c r="B79" s="219">
        <v>26.22426711</v>
      </c>
      <c r="C79" s="37">
        <f t="shared" si="13"/>
        <v>0.230753906999008</v>
      </c>
      <c r="D79" s="219">
        <v>33.018329680000001</v>
      </c>
      <c r="E79" s="37">
        <f t="shared" si="14"/>
        <v>0.26875429885967284</v>
      </c>
      <c r="F79" s="219">
        <v>33.650890830000002</v>
      </c>
      <c r="G79" s="37">
        <f t="shared" si="15"/>
        <v>0.30287891386273108</v>
      </c>
      <c r="H79" s="37">
        <f t="shared" si="16"/>
        <v>1.9157878552020113</v>
      </c>
      <c r="I79" s="38">
        <f t="shared" ref="I79:I84" si="17">((F79/B79)-1)*100</f>
        <v>28.31966166622837</v>
      </c>
      <c r="J79" s="48"/>
    </row>
    <row r="80" spans="1:10" x14ac:dyDescent="0.25">
      <c r="A80" s="16" t="s">
        <v>224</v>
      </c>
      <c r="B80" s="219">
        <v>17.202177210000002</v>
      </c>
      <c r="C80" s="37">
        <f t="shared" si="13"/>
        <v>0.15136627397236707</v>
      </c>
      <c r="D80" s="219">
        <v>12.332920400000001</v>
      </c>
      <c r="E80" s="37">
        <f t="shared" si="14"/>
        <v>0.10038440487805304</v>
      </c>
      <c r="F80" s="219">
        <v>33.411971659999999</v>
      </c>
      <c r="G80" s="37">
        <f t="shared" si="15"/>
        <v>0.30072849296968079</v>
      </c>
      <c r="H80" s="37">
        <f t="shared" si="16"/>
        <v>170.91694891665722</v>
      </c>
      <c r="I80" s="38">
        <f t="shared" si="17"/>
        <v>94.231063034142508</v>
      </c>
      <c r="J80" s="48"/>
    </row>
    <row r="81" spans="1:10" x14ac:dyDescent="0.25">
      <c r="A81" s="16" t="s">
        <v>222</v>
      </c>
      <c r="B81" s="219">
        <v>28.984857269999999</v>
      </c>
      <c r="C81" s="37">
        <f t="shared" si="13"/>
        <v>0.25504503255729311</v>
      </c>
      <c r="D81" s="219">
        <v>62.432673810000004</v>
      </c>
      <c r="E81" s="37">
        <f t="shared" si="14"/>
        <v>0.50817378220996701</v>
      </c>
      <c r="F81" s="219">
        <v>33.18349748</v>
      </c>
      <c r="G81" s="37">
        <f t="shared" si="15"/>
        <v>0.29867208347271773</v>
      </c>
      <c r="H81" s="37">
        <f t="shared" si="16"/>
        <v>-46.849148923227901</v>
      </c>
      <c r="I81" s="38">
        <f t="shared" si="17"/>
        <v>14.485633553026634</v>
      </c>
      <c r="J81" s="48"/>
    </row>
    <row r="82" spans="1:10" x14ac:dyDescent="0.25">
      <c r="A82" s="16" t="s">
        <v>181</v>
      </c>
      <c r="B82" s="219">
        <v>24.574534710000002</v>
      </c>
      <c r="C82" s="37">
        <f t="shared" si="13"/>
        <v>0.21623749762878444</v>
      </c>
      <c r="D82" s="219">
        <v>6.7549441400000001</v>
      </c>
      <c r="E82" s="37">
        <f t="shared" si="14"/>
        <v>5.4982196064315134E-2</v>
      </c>
      <c r="F82" s="219">
        <v>32.31222202</v>
      </c>
      <c r="G82" s="37">
        <f t="shared" si="15"/>
        <v>0.29083006329164157</v>
      </c>
      <c r="H82" s="37">
        <f t="shared" si="16"/>
        <v>378.34921133781575</v>
      </c>
      <c r="I82" s="38">
        <f t="shared" si="17"/>
        <v>31.486607585092298</v>
      </c>
      <c r="J82" s="48"/>
    </row>
    <row r="83" spans="1:10" x14ac:dyDescent="0.25">
      <c r="A83" s="16" t="s">
        <v>103</v>
      </c>
      <c r="B83" s="219">
        <v>27.150846329999997</v>
      </c>
      <c r="C83" s="37">
        <f t="shared" si="13"/>
        <v>0.23890711007088947</v>
      </c>
      <c r="D83" s="219">
        <v>31.028182260000001</v>
      </c>
      <c r="E83" s="37">
        <f t="shared" si="14"/>
        <v>0.25255539722918047</v>
      </c>
      <c r="F83" s="219">
        <v>32.073381009999999</v>
      </c>
      <c r="G83" s="37">
        <f t="shared" si="15"/>
        <v>0.28868034588712682</v>
      </c>
      <c r="H83" s="37">
        <f t="shared" si="16"/>
        <v>3.3685465079513088</v>
      </c>
      <c r="I83" s="38">
        <f t="shared" si="17"/>
        <v>18.130317634190686</v>
      </c>
      <c r="J83" s="48"/>
    </row>
    <row r="84" spans="1:10" x14ac:dyDescent="0.25">
      <c r="A84" s="16" t="s">
        <v>198</v>
      </c>
      <c r="B84" s="219">
        <v>25.578559250000001</v>
      </c>
      <c r="C84" s="37">
        <f t="shared" si="13"/>
        <v>0.22507216150541701</v>
      </c>
      <c r="D84" s="219">
        <v>87.29423405</v>
      </c>
      <c r="E84" s="37">
        <f t="shared" si="14"/>
        <v>0.71053565985836764</v>
      </c>
      <c r="F84" s="219">
        <v>31.933813230000002</v>
      </c>
      <c r="G84" s="37">
        <f t="shared" si="15"/>
        <v>0.28742414919889692</v>
      </c>
      <c r="H84" s="37">
        <f t="shared" si="16"/>
        <v>-63.418187263423277</v>
      </c>
      <c r="I84" s="38">
        <f t="shared" si="17"/>
        <v>24.846020129143898</v>
      </c>
      <c r="J84" s="48"/>
    </row>
    <row r="85" spans="1:10" x14ac:dyDescent="0.25">
      <c r="A85" s="16" t="s">
        <v>180</v>
      </c>
      <c r="B85" s="219">
        <v>27.052629600000003</v>
      </c>
      <c r="C85" s="37">
        <f t="shared" si="13"/>
        <v>0.23804287641718624</v>
      </c>
      <c r="D85" s="219">
        <v>431.28205317000004</v>
      </c>
      <c r="E85" s="37">
        <f t="shared" si="14"/>
        <v>3.5104412286691873</v>
      </c>
      <c r="F85" s="219">
        <v>31.36128845</v>
      </c>
      <c r="G85" s="37">
        <f t="shared" si="15"/>
        <v>0.28227107065479762</v>
      </c>
      <c r="H85" s="37" t="s">
        <v>314</v>
      </c>
      <c r="I85" s="38" t="s">
        <v>314</v>
      </c>
      <c r="J85" s="48"/>
    </row>
    <row r="86" spans="1:10" x14ac:dyDescent="0.25">
      <c r="A86" s="16" t="s">
        <v>169</v>
      </c>
      <c r="B86" s="219">
        <v>32.706830769999996</v>
      </c>
      <c r="C86" s="37">
        <f t="shared" si="13"/>
        <v>0.28779561137305976</v>
      </c>
      <c r="D86" s="219">
        <v>23.379934479999999</v>
      </c>
      <c r="E86" s="37">
        <f t="shared" si="14"/>
        <v>0.19030211277960349</v>
      </c>
      <c r="F86" s="219">
        <v>30.743633629999998</v>
      </c>
      <c r="G86" s="37">
        <f t="shared" si="15"/>
        <v>0.2767117937260305</v>
      </c>
      <c r="H86" s="37">
        <f>((F86/D86)-1)*100</f>
        <v>31.495807468148218</v>
      </c>
      <c r="I86" s="38">
        <f>((F86/B86)-1)*100</f>
        <v>-6.0024071234707321</v>
      </c>
      <c r="J86" s="48"/>
    </row>
    <row r="87" spans="1:10" x14ac:dyDescent="0.25">
      <c r="A87" s="16" t="s">
        <v>155</v>
      </c>
      <c r="B87" s="219">
        <v>36.896676190000001</v>
      </c>
      <c r="C87" s="37">
        <f t="shared" si="13"/>
        <v>0.32466311262033865</v>
      </c>
      <c r="D87" s="219">
        <v>27.306647179999999</v>
      </c>
      <c r="E87" s="37">
        <f t="shared" si="14"/>
        <v>0.22226378160839061</v>
      </c>
      <c r="F87" s="219">
        <v>29.11294444</v>
      </c>
      <c r="G87" s="37">
        <f t="shared" si="15"/>
        <v>0.26203457839731831</v>
      </c>
      <c r="H87" s="37">
        <f>((F87/D87)-1)*100</f>
        <v>6.614862850401404</v>
      </c>
      <c r="I87" s="38">
        <f>((F87/B87)-1)*100</f>
        <v>-21.096024232420163</v>
      </c>
      <c r="J87" s="48"/>
    </row>
    <row r="88" spans="1:10" x14ac:dyDescent="0.25">
      <c r="A88" s="16" t="s">
        <v>130</v>
      </c>
      <c r="B88" s="219">
        <v>23.498517199999998</v>
      </c>
      <c r="C88" s="37">
        <f t="shared" si="13"/>
        <v>0.20676934954325937</v>
      </c>
      <c r="D88" s="219">
        <v>31.667929609999998</v>
      </c>
      <c r="E88" s="37">
        <f t="shared" si="14"/>
        <v>0.25776265187115976</v>
      </c>
      <c r="F88" s="219">
        <v>29.099119870000003</v>
      </c>
      <c r="G88" s="37">
        <f t="shared" si="15"/>
        <v>0.26191014868259332</v>
      </c>
      <c r="H88" s="37">
        <f>((F88/D88)-1)*100</f>
        <v>-8.1117072433709918</v>
      </c>
      <c r="I88" s="38">
        <f>((F88/B88)-1)*100</f>
        <v>23.833855652815416</v>
      </c>
      <c r="J88" s="48"/>
    </row>
    <row r="89" spans="1:10" x14ac:dyDescent="0.25">
      <c r="A89" s="16" t="s">
        <v>12</v>
      </c>
      <c r="B89" s="219">
        <v>16.893220510000003</v>
      </c>
      <c r="C89" s="37">
        <f t="shared" si="13"/>
        <v>0.14864768643970219</v>
      </c>
      <c r="D89" s="219">
        <v>12.329492380000001</v>
      </c>
      <c r="E89" s="37">
        <f t="shared" si="14"/>
        <v>0.10035650234268842</v>
      </c>
      <c r="F89" s="219">
        <v>28.706112269999998</v>
      </c>
      <c r="G89" s="37">
        <f t="shared" si="15"/>
        <v>0.25837283623433915</v>
      </c>
      <c r="H89" s="37" t="s">
        <v>314</v>
      </c>
      <c r="I89" s="38" t="s">
        <v>314</v>
      </c>
      <c r="J89" s="48"/>
    </row>
    <row r="90" spans="1:10" x14ac:dyDescent="0.25">
      <c r="A90" s="16" t="s">
        <v>179</v>
      </c>
      <c r="B90" s="219">
        <v>52.714492979999996</v>
      </c>
      <c r="C90" s="37">
        <f t="shared" si="13"/>
        <v>0.46384805186674971</v>
      </c>
      <c r="D90" s="219">
        <v>0.68299993000000003</v>
      </c>
      <c r="E90" s="37">
        <f t="shared" si="14"/>
        <v>5.5593111186221468E-3</v>
      </c>
      <c r="F90" s="219">
        <v>28.612693159999999</v>
      </c>
      <c r="G90" s="37">
        <f t="shared" si="15"/>
        <v>0.2575320062333219</v>
      </c>
      <c r="H90" s="37">
        <f t="shared" ref="H90:H95" si="18">((F90/D90)-1)*100</f>
        <v>4089.2673634681046</v>
      </c>
      <c r="I90" s="38">
        <f t="shared" ref="I90:I95" si="19">((F90/B90)-1)*100</f>
        <v>-45.72139170369006</v>
      </c>
      <c r="J90" s="48"/>
    </row>
    <row r="91" spans="1:10" x14ac:dyDescent="0.25">
      <c r="A91" s="16" t="s">
        <v>7</v>
      </c>
      <c r="B91" s="219">
        <v>28.828060600000001</v>
      </c>
      <c r="C91" s="37">
        <f t="shared" si="13"/>
        <v>0.25366533931152319</v>
      </c>
      <c r="D91" s="219">
        <v>22.812079350000001</v>
      </c>
      <c r="E91" s="37">
        <f t="shared" si="14"/>
        <v>0.18568002835570668</v>
      </c>
      <c r="F91" s="219">
        <v>28.416346369999999</v>
      </c>
      <c r="G91" s="37">
        <f t="shared" si="15"/>
        <v>0.25576476319669422</v>
      </c>
      <c r="H91" s="37">
        <f t="shared" si="18"/>
        <v>24.567102954601982</v>
      </c>
      <c r="I91" s="38">
        <f t="shared" si="19"/>
        <v>-1.4281717931451832</v>
      </c>
      <c r="J91" s="48"/>
    </row>
    <row r="92" spans="1:10" x14ac:dyDescent="0.25">
      <c r="A92" s="16" t="s">
        <v>21</v>
      </c>
      <c r="B92" s="219">
        <v>22.795517850000003</v>
      </c>
      <c r="C92" s="37">
        <f t="shared" si="13"/>
        <v>0.20058348185247443</v>
      </c>
      <c r="D92" s="219">
        <v>26.87308865</v>
      </c>
      <c r="E92" s="37">
        <f t="shared" si="14"/>
        <v>0.21873481088594487</v>
      </c>
      <c r="F92" s="219">
        <v>27.916015909999999</v>
      </c>
      <c r="G92" s="37">
        <f t="shared" si="15"/>
        <v>0.25126147836352891</v>
      </c>
      <c r="H92" s="37">
        <f t="shared" si="18"/>
        <v>3.8809355842317705</v>
      </c>
      <c r="I92" s="38">
        <f t="shared" si="19"/>
        <v>22.462740674259329</v>
      </c>
      <c r="J92" s="48"/>
    </row>
    <row r="93" spans="1:10" x14ac:dyDescent="0.25">
      <c r="A93" s="16" t="s">
        <v>117</v>
      </c>
      <c r="B93" s="219">
        <v>23.262199469999999</v>
      </c>
      <c r="C93" s="37">
        <f t="shared" si="13"/>
        <v>0.20468993053559364</v>
      </c>
      <c r="D93" s="219">
        <v>25.544511499999999</v>
      </c>
      <c r="E93" s="37">
        <f t="shared" si="14"/>
        <v>0.20792079261519292</v>
      </c>
      <c r="F93" s="219">
        <v>27.768673360000001</v>
      </c>
      <c r="G93" s="37">
        <f t="shared" si="15"/>
        <v>0.24993530391735413</v>
      </c>
      <c r="H93" s="37">
        <f t="shared" si="18"/>
        <v>8.7070048687366786</v>
      </c>
      <c r="I93" s="38">
        <f t="shared" si="19"/>
        <v>19.372518474926494</v>
      </c>
      <c r="J93" s="48"/>
    </row>
    <row r="94" spans="1:10" x14ac:dyDescent="0.25">
      <c r="A94" s="16" t="s">
        <v>106</v>
      </c>
      <c r="B94" s="219">
        <v>22.333858160000002</v>
      </c>
      <c r="C94" s="37">
        <f t="shared" si="13"/>
        <v>0.19652122239162459</v>
      </c>
      <c r="D94" s="219">
        <v>21.068452180000001</v>
      </c>
      <c r="E94" s="37">
        <f t="shared" si="14"/>
        <v>0.17148769027902097</v>
      </c>
      <c r="F94" s="219">
        <v>27.645379649999999</v>
      </c>
      <c r="G94" s="37">
        <f t="shared" si="15"/>
        <v>0.24882558396492971</v>
      </c>
      <c r="H94" s="37">
        <f t="shared" si="18"/>
        <v>31.216946616721032</v>
      </c>
      <c r="I94" s="38">
        <f t="shared" si="19"/>
        <v>23.78237316610592</v>
      </c>
      <c r="J94" s="48"/>
    </row>
    <row r="95" spans="1:10" x14ac:dyDescent="0.25">
      <c r="A95" s="16" t="s">
        <v>233</v>
      </c>
      <c r="B95" s="219">
        <v>25.54357109</v>
      </c>
      <c r="C95" s="37">
        <f t="shared" si="13"/>
        <v>0.22476429190567415</v>
      </c>
      <c r="D95" s="219">
        <v>28.57618836</v>
      </c>
      <c r="E95" s="37">
        <f t="shared" si="14"/>
        <v>0.23259727373264702</v>
      </c>
      <c r="F95" s="219">
        <v>27.221956489999997</v>
      </c>
      <c r="G95" s="37">
        <f t="shared" si="15"/>
        <v>0.24501451258934537</v>
      </c>
      <c r="H95" s="37">
        <f t="shared" si="18"/>
        <v>-4.7390220589937471</v>
      </c>
      <c r="I95" s="38">
        <f t="shared" si="19"/>
        <v>6.5706764104611182</v>
      </c>
      <c r="J95" s="48"/>
    </row>
    <row r="96" spans="1:10" x14ac:dyDescent="0.25">
      <c r="A96" s="16" t="s">
        <v>50</v>
      </c>
      <c r="B96" s="219">
        <v>19.828983649999998</v>
      </c>
      <c r="C96" s="37">
        <f t="shared" si="13"/>
        <v>0.1744802030067848</v>
      </c>
      <c r="D96" s="219">
        <v>22.279458930000001</v>
      </c>
      <c r="E96" s="37">
        <f t="shared" si="14"/>
        <v>0.18134473856598268</v>
      </c>
      <c r="F96" s="219">
        <v>25.597751489999997</v>
      </c>
      <c r="G96" s="37">
        <f t="shared" si="15"/>
        <v>0.230395658997159</v>
      </c>
      <c r="H96" s="37" t="s">
        <v>314</v>
      </c>
      <c r="I96" s="38" t="s">
        <v>314</v>
      </c>
      <c r="J96" s="48"/>
    </row>
    <row r="97" spans="1:10" x14ac:dyDescent="0.25">
      <c r="A97" s="16" t="s">
        <v>147</v>
      </c>
      <c r="B97" s="219">
        <v>13.552366279999999</v>
      </c>
      <c r="C97" s="37">
        <f t="shared" si="13"/>
        <v>0.11925067171845215</v>
      </c>
      <c r="D97" s="219">
        <v>20.624988070000001</v>
      </c>
      <c r="E97" s="37">
        <f t="shared" si="14"/>
        <v>0.16787809260683251</v>
      </c>
      <c r="F97" s="219">
        <v>25.26419168</v>
      </c>
      <c r="G97" s="37">
        <f t="shared" si="15"/>
        <v>0.22739341357455073</v>
      </c>
      <c r="H97" s="37">
        <f>((F97/D97)-1)*100</f>
        <v>22.493121422687935</v>
      </c>
      <c r="I97" s="38">
        <f>((F97/B97)-1)*100</f>
        <v>86.419044158242755</v>
      </c>
      <c r="J97" s="48"/>
    </row>
    <row r="98" spans="1:10" x14ac:dyDescent="0.25">
      <c r="A98" s="16" t="s">
        <v>145</v>
      </c>
      <c r="B98" s="219">
        <v>14.400225599999999</v>
      </c>
      <c r="C98" s="37">
        <f t="shared" si="13"/>
        <v>0.12671119863632041</v>
      </c>
      <c r="D98" s="219">
        <v>15.488076130000001</v>
      </c>
      <c r="E98" s="37">
        <f t="shared" si="14"/>
        <v>0.12606594825796727</v>
      </c>
      <c r="F98" s="219">
        <v>24.695702069999999</v>
      </c>
      <c r="G98" s="37">
        <f t="shared" si="15"/>
        <v>0.22227665406619485</v>
      </c>
      <c r="H98" s="37">
        <f>((F98/D98)-1)*100</f>
        <v>59.449771958216722</v>
      </c>
      <c r="I98" s="38">
        <f>((F98/B98)-1)*100</f>
        <v>71.495244282839579</v>
      </c>
      <c r="J98" s="48"/>
    </row>
    <row r="99" spans="1:10" x14ac:dyDescent="0.25">
      <c r="A99" s="16" t="s">
        <v>251</v>
      </c>
      <c r="B99" s="219">
        <v>26.515625670000002</v>
      </c>
      <c r="C99" s="37">
        <f t="shared" si="13"/>
        <v>0.23331764408174874</v>
      </c>
      <c r="D99" s="219">
        <v>20.01215152</v>
      </c>
      <c r="E99" s="37">
        <f t="shared" si="14"/>
        <v>0.16288987972910493</v>
      </c>
      <c r="F99" s="219">
        <v>23.42824602</v>
      </c>
      <c r="G99" s="37">
        <f t="shared" si="15"/>
        <v>0.21086876255651418</v>
      </c>
      <c r="H99" s="37" t="s">
        <v>314</v>
      </c>
      <c r="I99" s="38" t="s">
        <v>314</v>
      </c>
      <c r="J99" s="48"/>
    </row>
    <row r="100" spans="1:10" x14ac:dyDescent="0.25">
      <c r="A100" s="16" t="s">
        <v>142</v>
      </c>
      <c r="B100" s="219">
        <v>15.82152052</v>
      </c>
      <c r="C100" s="37">
        <f t="shared" si="13"/>
        <v>0.13921752929609238</v>
      </c>
      <c r="D100" s="219">
        <v>23.319456899999999</v>
      </c>
      <c r="E100" s="37">
        <f t="shared" si="14"/>
        <v>0.18980985257846206</v>
      </c>
      <c r="F100" s="219">
        <v>23.102634949999999</v>
      </c>
      <c r="G100" s="37">
        <f t="shared" si="15"/>
        <v>0.20793806072988202</v>
      </c>
      <c r="H100" s="37" t="s">
        <v>314</v>
      </c>
      <c r="I100" s="38" t="s">
        <v>314</v>
      </c>
      <c r="J100" s="48"/>
    </row>
    <row r="101" spans="1:10" x14ac:dyDescent="0.25">
      <c r="A101" s="16" t="s">
        <v>132</v>
      </c>
      <c r="B101" s="219">
        <v>21.842830510000002</v>
      </c>
      <c r="C101" s="37">
        <f t="shared" si="13"/>
        <v>0.19220054688116067</v>
      </c>
      <c r="D101" s="219">
        <v>24.53424807</v>
      </c>
      <c r="E101" s="37">
        <f t="shared" si="14"/>
        <v>0.19969770433590664</v>
      </c>
      <c r="F101" s="219">
        <v>23.091601929999999</v>
      </c>
      <c r="G101" s="37">
        <f t="shared" si="15"/>
        <v>0.20783875669864232</v>
      </c>
      <c r="H101" s="37">
        <f>((F101/D101)-1)*100</f>
        <v>-5.8801318706972694</v>
      </c>
      <c r="I101" s="38">
        <f>((F101/B101)-1)*100</f>
        <v>5.717076911933594</v>
      </c>
      <c r="J101" s="48"/>
    </row>
    <row r="102" spans="1:10" x14ac:dyDescent="0.25">
      <c r="A102" s="16" t="s">
        <v>30</v>
      </c>
      <c r="B102" s="219">
        <v>20.47471114</v>
      </c>
      <c r="C102" s="37">
        <f t="shared" si="13"/>
        <v>0.18016212122967173</v>
      </c>
      <c r="D102" s="219">
        <v>25.40357217</v>
      </c>
      <c r="E102" s="37">
        <f t="shared" si="14"/>
        <v>0.20677361009012271</v>
      </c>
      <c r="F102" s="219">
        <v>22.91984227</v>
      </c>
      <c r="G102" s="37">
        <f t="shared" si="15"/>
        <v>0.20629281310003025</v>
      </c>
      <c r="H102" s="37">
        <f>((F102/D102)-1)*100</f>
        <v>-9.7770891565129077</v>
      </c>
      <c r="I102" s="38">
        <f>((F102/B102)-1)*100</f>
        <v>11.942200860763897</v>
      </c>
      <c r="J102" s="48"/>
    </row>
    <row r="103" spans="1:10" x14ac:dyDescent="0.25">
      <c r="A103" s="16" t="s">
        <v>119</v>
      </c>
      <c r="B103" s="219">
        <v>36.432588439999996</v>
      </c>
      <c r="C103" s="37">
        <f t="shared" si="13"/>
        <v>0.32057948805025321</v>
      </c>
      <c r="D103" s="219">
        <v>25.55795629</v>
      </c>
      <c r="E103" s="37">
        <f t="shared" si="14"/>
        <v>0.20803022713670821</v>
      </c>
      <c r="F103" s="219">
        <v>22.88276449</v>
      </c>
      <c r="G103" s="37">
        <f t="shared" si="15"/>
        <v>0.20595909005562191</v>
      </c>
      <c r="H103" s="37">
        <f>((F103/D103)-1)*100</f>
        <v>-10.467158522556497</v>
      </c>
      <c r="I103" s="38">
        <f>((F103/B103)-1)*100</f>
        <v>-37.191494017272184</v>
      </c>
      <c r="J103" s="48"/>
    </row>
    <row r="104" spans="1:10" x14ac:dyDescent="0.25">
      <c r="A104" s="16" t="s">
        <v>146</v>
      </c>
      <c r="B104" s="219">
        <v>32.429233760000002</v>
      </c>
      <c r="C104" s="37">
        <f t="shared" si="13"/>
        <v>0.28535296562208223</v>
      </c>
      <c r="D104" s="219">
        <v>41.519190630000004</v>
      </c>
      <c r="E104" s="37">
        <f t="shared" si="14"/>
        <v>0.33794746963671207</v>
      </c>
      <c r="F104" s="219">
        <v>22.876616039999998</v>
      </c>
      <c r="G104" s="37">
        <f t="shared" si="15"/>
        <v>0.20590375018758253</v>
      </c>
      <c r="H104" s="37" t="s">
        <v>314</v>
      </c>
      <c r="I104" s="38" t="s">
        <v>314</v>
      </c>
      <c r="J104" s="48"/>
    </row>
    <row r="105" spans="1:10" x14ac:dyDescent="0.25">
      <c r="A105" s="16" t="s">
        <v>236</v>
      </c>
      <c r="B105" s="219">
        <v>12.57682067</v>
      </c>
      <c r="C105" s="37">
        <f t="shared" si="13"/>
        <v>0.11066660109337108</v>
      </c>
      <c r="D105" s="219">
        <v>12.387331400000001</v>
      </c>
      <c r="E105" s="37">
        <f t="shared" si="14"/>
        <v>0.10082728585649671</v>
      </c>
      <c r="F105" s="219">
        <v>22.79400468</v>
      </c>
      <c r="G105" s="37">
        <f t="shared" si="15"/>
        <v>0.20516019664791763</v>
      </c>
      <c r="H105" s="37" t="s">
        <v>314</v>
      </c>
      <c r="I105" s="38" t="s">
        <v>314</v>
      </c>
      <c r="J105" s="48"/>
    </row>
    <row r="106" spans="1:10" x14ac:dyDescent="0.25">
      <c r="A106" s="16" t="s">
        <v>234</v>
      </c>
      <c r="B106" s="219">
        <v>25.124628250000001</v>
      </c>
      <c r="C106" s="37">
        <f t="shared" si="13"/>
        <v>0.22107790872730892</v>
      </c>
      <c r="D106" s="219">
        <v>20.96678189</v>
      </c>
      <c r="E106" s="37">
        <f t="shared" si="14"/>
        <v>0.1706601400131951</v>
      </c>
      <c r="F106" s="219">
        <v>22.46444116</v>
      </c>
      <c r="G106" s="37">
        <f t="shared" si="15"/>
        <v>0.20219392031690916</v>
      </c>
      <c r="H106" s="37">
        <f t="shared" ref="H106:H115" si="20">((F106/D106)-1)*100</f>
        <v>7.1430097277556115</v>
      </c>
      <c r="I106" s="38">
        <f t="shared" ref="I106:I115" si="21">((F106/B106)-1)*100</f>
        <v>-10.587965973188085</v>
      </c>
      <c r="J106" s="48"/>
    </row>
    <row r="107" spans="1:10" x14ac:dyDescent="0.25">
      <c r="A107" s="16" t="s">
        <v>174</v>
      </c>
      <c r="B107" s="219">
        <v>25.81814915</v>
      </c>
      <c r="C107" s="37">
        <f t="shared" si="13"/>
        <v>0.22718037315802866</v>
      </c>
      <c r="D107" s="219">
        <v>18.71637643</v>
      </c>
      <c r="E107" s="37">
        <f t="shared" si="14"/>
        <v>0.15234285541964326</v>
      </c>
      <c r="F107" s="219">
        <v>20.848912890000001</v>
      </c>
      <c r="G107" s="37">
        <f t="shared" si="15"/>
        <v>0.18765316268276316</v>
      </c>
      <c r="H107" s="37">
        <f t="shared" si="20"/>
        <v>11.3939600861084</v>
      </c>
      <c r="I107" s="38">
        <f t="shared" si="21"/>
        <v>-19.247066205750841</v>
      </c>
      <c r="J107" s="48"/>
    </row>
    <row r="108" spans="1:10" x14ac:dyDescent="0.25">
      <c r="A108" s="16" t="s">
        <v>206</v>
      </c>
      <c r="B108" s="219">
        <v>17.592292899999997</v>
      </c>
      <c r="C108" s="37">
        <f t="shared" si="13"/>
        <v>0.15479899982401865</v>
      </c>
      <c r="D108" s="219">
        <v>22.06607623</v>
      </c>
      <c r="E108" s="37">
        <f t="shared" si="14"/>
        <v>0.17960789971062349</v>
      </c>
      <c r="F108" s="219">
        <v>20.725759589999999</v>
      </c>
      <c r="G108" s="37">
        <f t="shared" si="15"/>
        <v>0.18654470650752999</v>
      </c>
      <c r="H108" s="37">
        <f t="shared" si="20"/>
        <v>-6.0741050018569664</v>
      </c>
      <c r="I108" s="38">
        <f t="shared" si="21"/>
        <v>17.811587766367865</v>
      </c>
      <c r="J108" s="48"/>
    </row>
    <row r="109" spans="1:10" x14ac:dyDescent="0.25">
      <c r="A109" s="16" t="s">
        <v>230</v>
      </c>
      <c r="B109" s="219">
        <v>16.997992989999997</v>
      </c>
      <c r="C109" s="37">
        <f t="shared" si="13"/>
        <v>0.1495696057827505</v>
      </c>
      <c r="D109" s="219">
        <v>19.010634890000002</v>
      </c>
      <c r="E109" s="37">
        <f t="shared" si="14"/>
        <v>0.15473798645344389</v>
      </c>
      <c r="F109" s="219">
        <v>20.721298109999999</v>
      </c>
      <c r="G109" s="37">
        <f t="shared" si="15"/>
        <v>0.18650455041705835</v>
      </c>
      <c r="H109" s="37">
        <f t="shared" si="20"/>
        <v>8.9984539174956311</v>
      </c>
      <c r="I109" s="38">
        <f t="shared" si="21"/>
        <v>21.904380841846695</v>
      </c>
      <c r="J109" s="48"/>
    </row>
    <row r="110" spans="1:10" x14ac:dyDescent="0.25">
      <c r="A110" s="16" t="s">
        <v>28</v>
      </c>
      <c r="B110" s="219">
        <v>16.764670169999999</v>
      </c>
      <c r="C110" s="37">
        <f t="shared" si="13"/>
        <v>0.14751653973971529</v>
      </c>
      <c r="D110" s="219">
        <v>21.714595729999999</v>
      </c>
      <c r="E110" s="37">
        <f t="shared" si="14"/>
        <v>0.17674700710170493</v>
      </c>
      <c r="F110" s="219">
        <v>20.208234709999999</v>
      </c>
      <c r="G110" s="37">
        <f t="shared" si="15"/>
        <v>0.18188666121704397</v>
      </c>
      <c r="H110" s="37">
        <f t="shared" si="20"/>
        <v>-6.937089866788881</v>
      </c>
      <c r="I110" s="38">
        <f t="shared" si="21"/>
        <v>20.540604169846311</v>
      </c>
      <c r="J110" s="48"/>
    </row>
    <row r="111" spans="1:10" x14ac:dyDescent="0.25">
      <c r="A111" s="16" t="s">
        <v>32</v>
      </c>
      <c r="B111" s="219">
        <v>14.24952339</v>
      </c>
      <c r="C111" s="37">
        <f t="shared" si="13"/>
        <v>0.12538513207342972</v>
      </c>
      <c r="D111" s="219">
        <v>21.108613550000001</v>
      </c>
      <c r="E111" s="37">
        <f t="shared" si="14"/>
        <v>0.17181458570166047</v>
      </c>
      <c r="F111" s="219">
        <v>20.029466190000001</v>
      </c>
      <c r="G111" s="37">
        <f t="shared" si="15"/>
        <v>0.18027763352609866</v>
      </c>
      <c r="H111" s="37">
        <f t="shared" si="20"/>
        <v>-5.1123554725364677</v>
      </c>
      <c r="I111" s="38">
        <f t="shared" si="21"/>
        <v>40.562358766723648</v>
      </c>
      <c r="J111" s="48"/>
    </row>
    <row r="112" spans="1:10" x14ac:dyDescent="0.25">
      <c r="A112" s="16" t="s">
        <v>75</v>
      </c>
      <c r="B112" s="219">
        <v>13.06169626</v>
      </c>
      <c r="C112" s="37">
        <f t="shared" si="13"/>
        <v>0.11493314308410164</v>
      </c>
      <c r="D112" s="219">
        <v>20.885725069999999</v>
      </c>
      <c r="E112" s="37">
        <f t="shared" si="14"/>
        <v>0.17000037408808563</v>
      </c>
      <c r="F112" s="219">
        <v>19.355457329999997</v>
      </c>
      <c r="G112" s="37">
        <f t="shared" si="15"/>
        <v>0.17421113524282991</v>
      </c>
      <c r="H112" s="37">
        <f t="shared" si="20"/>
        <v>-7.3268595410080355</v>
      </c>
      <c r="I112" s="38">
        <f t="shared" si="21"/>
        <v>48.184867759281346</v>
      </c>
      <c r="J112" s="48"/>
    </row>
    <row r="113" spans="1:10" x14ac:dyDescent="0.25">
      <c r="A113" s="16" t="s">
        <v>34</v>
      </c>
      <c r="B113" s="219">
        <v>16.792708309999998</v>
      </c>
      <c r="C113" s="37">
        <f t="shared" si="13"/>
        <v>0.14776325436944532</v>
      </c>
      <c r="D113" s="219">
        <v>18.677840929999999</v>
      </c>
      <c r="E113" s="37">
        <f t="shared" si="14"/>
        <v>0.15202919384487318</v>
      </c>
      <c r="F113" s="219">
        <v>18.986792770000001</v>
      </c>
      <c r="G113" s="37">
        <f t="shared" si="15"/>
        <v>0.1708929252710174</v>
      </c>
      <c r="H113" s="37">
        <f t="shared" si="20"/>
        <v>1.654108958085021</v>
      </c>
      <c r="I113" s="38">
        <f t="shared" si="21"/>
        <v>13.065697441391478</v>
      </c>
      <c r="J113" s="48"/>
    </row>
    <row r="114" spans="1:10" x14ac:dyDescent="0.25">
      <c r="A114" s="16" t="s">
        <v>228</v>
      </c>
      <c r="B114" s="219">
        <v>18.888426989999999</v>
      </c>
      <c r="C114" s="37">
        <f t="shared" si="13"/>
        <v>0.16620400893285486</v>
      </c>
      <c r="D114" s="219">
        <v>16.983568920000003</v>
      </c>
      <c r="E114" s="37">
        <f t="shared" si="14"/>
        <v>0.13823858449127738</v>
      </c>
      <c r="F114" s="219">
        <v>18.128544510000001</v>
      </c>
      <c r="G114" s="37">
        <f t="shared" si="15"/>
        <v>0.16316815797951867</v>
      </c>
      <c r="H114" s="37">
        <f t="shared" si="20"/>
        <v>6.7416665801712794</v>
      </c>
      <c r="I114" s="38">
        <f t="shared" si="21"/>
        <v>-4.0230056235085021</v>
      </c>
      <c r="J114" s="48"/>
    </row>
    <row r="115" spans="1:10" x14ac:dyDescent="0.25">
      <c r="A115" s="16" t="s">
        <v>11</v>
      </c>
      <c r="B115" s="219">
        <v>36.342660600000002</v>
      </c>
      <c r="C115" s="37">
        <f t="shared" si="13"/>
        <v>0.31978819041966783</v>
      </c>
      <c r="D115" s="219">
        <v>3.6035987599999997</v>
      </c>
      <c r="E115" s="37">
        <f t="shared" si="14"/>
        <v>2.9331667213378744E-2</v>
      </c>
      <c r="F115" s="219">
        <v>17.909126280000002</v>
      </c>
      <c r="G115" s="37">
        <f t="shared" si="15"/>
        <v>0.16119325765608247</v>
      </c>
      <c r="H115" s="37">
        <f t="shared" si="20"/>
        <v>396.97892225936948</v>
      </c>
      <c r="I115" s="38">
        <f t="shared" si="21"/>
        <v>-50.721477227234146</v>
      </c>
      <c r="J115" s="48"/>
    </row>
    <row r="116" spans="1:10" x14ac:dyDescent="0.25">
      <c r="A116" s="16" t="s">
        <v>258</v>
      </c>
      <c r="B116" s="219">
        <v>10.99385682</v>
      </c>
      <c r="C116" s="37">
        <f t="shared" si="13"/>
        <v>9.6737704949447861E-2</v>
      </c>
      <c r="D116" s="219">
        <v>8.202590690000001</v>
      </c>
      <c r="E116" s="37">
        <f t="shared" si="14"/>
        <v>6.6765385502196919E-2</v>
      </c>
      <c r="F116" s="219">
        <v>17.683884859999999</v>
      </c>
      <c r="G116" s="37">
        <f t="shared" si="15"/>
        <v>0.15916594500658554</v>
      </c>
      <c r="H116" s="37" t="s">
        <v>314</v>
      </c>
      <c r="I116" s="38" t="s">
        <v>314</v>
      </c>
      <c r="J116" s="48"/>
    </row>
    <row r="117" spans="1:10" x14ac:dyDescent="0.25">
      <c r="A117" s="16" t="s">
        <v>182</v>
      </c>
      <c r="B117" s="219">
        <v>20.386325370000002</v>
      </c>
      <c r="C117" s="37">
        <f t="shared" si="13"/>
        <v>0.17938439265998224</v>
      </c>
      <c r="D117" s="219">
        <v>18.21768557</v>
      </c>
      <c r="E117" s="37">
        <f t="shared" si="14"/>
        <v>0.14828373693224717</v>
      </c>
      <c r="F117" s="219">
        <v>17.380580629999997</v>
      </c>
      <c r="G117" s="37">
        <f t="shared" si="15"/>
        <v>0.15643601859196371</v>
      </c>
      <c r="H117" s="37">
        <f t="shared" ref="H117:H126" si="22">((F117/D117)-1)*100</f>
        <v>-4.5950125595454754</v>
      </c>
      <c r="I117" s="38">
        <f t="shared" ref="I117:I124" si="23">((F117/B117)-1)*100</f>
        <v>-14.743926065377044</v>
      </c>
      <c r="J117" s="48"/>
    </row>
    <row r="118" spans="1:10" x14ac:dyDescent="0.25">
      <c r="A118" s="16" t="s">
        <v>149</v>
      </c>
      <c r="B118" s="219">
        <v>37.721654960000002</v>
      </c>
      <c r="C118" s="37">
        <f t="shared" si="13"/>
        <v>0.33192230783712867</v>
      </c>
      <c r="D118" s="219">
        <v>18.302895890000002</v>
      </c>
      <c r="E118" s="37">
        <f t="shared" si="14"/>
        <v>0.14897731047243387</v>
      </c>
      <c r="F118" s="219">
        <v>16.836609379999999</v>
      </c>
      <c r="G118" s="37">
        <f t="shared" si="15"/>
        <v>0.15153993954891889</v>
      </c>
      <c r="H118" s="37">
        <f t="shared" si="22"/>
        <v>-8.0112268507254392</v>
      </c>
      <c r="I118" s="38">
        <f t="shared" si="23"/>
        <v>-55.366196425227045</v>
      </c>
      <c r="J118" s="48"/>
    </row>
    <row r="119" spans="1:10" x14ac:dyDescent="0.25">
      <c r="A119" s="16" t="s">
        <v>133</v>
      </c>
      <c r="B119" s="219">
        <v>16.967009100000002</v>
      </c>
      <c r="C119" s="37">
        <f t="shared" si="13"/>
        <v>0.14929697075956619</v>
      </c>
      <c r="D119" s="219">
        <v>13.898565509999999</v>
      </c>
      <c r="E119" s="37">
        <f t="shared" si="14"/>
        <v>0.11312804932885026</v>
      </c>
      <c r="F119" s="219">
        <v>16.57608741</v>
      </c>
      <c r="G119" s="37">
        <f t="shared" si="15"/>
        <v>0.14919508004105014</v>
      </c>
      <c r="H119" s="37">
        <f t="shared" si="22"/>
        <v>19.264735616589547</v>
      </c>
      <c r="I119" s="38">
        <f t="shared" si="23"/>
        <v>-2.3040106108035419</v>
      </c>
      <c r="J119" s="48"/>
    </row>
    <row r="120" spans="1:10" x14ac:dyDescent="0.25">
      <c r="A120" s="16" t="s">
        <v>128</v>
      </c>
      <c r="B120" s="219">
        <v>24.99764849</v>
      </c>
      <c r="C120" s="37">
        <f t="shared" si="13"/>
        <v>0.21996058195486221</v>
      </c>
      <c r="D120" s="219">
        <v>14.144913789999999</v>
      </c>
      <c r="E120" s="37">
        <f t="shared" si="14"/>
        <v>0.11513321312448556</v>
      </c>
      <c r="F120" s="219">
        <v>16.544532830000001</v>
      </c>
      <c r="G120" s="37">
        <f t="shared" si="15"/>
        <v>0.14891106922641598</v>
      </c>
      <c r="H120" s="37">
        <f t="shared" si="22"/>
        <v>16.964536338824885</v>
      </c>
      <c r="I120" s="38">
        <f t="shared" si="23"/>
        <v>-33.815643352940029</v>
      </c>
      <c r="J120" s="48"/>
    </row>
    <row r="121" spans="1:10" x14ac:dyDescent="0.25">
      <c r="A121" s="16" t="s">
        <v>121</v>
      </c>
      <c r="B121" s="219">
        <v>13.727809130000001</v>
      </c>
      <c r="C121" s="37">
        <f t="shared" si="13"/>
        <v>0.12079443738110067</v>
      </c>
      <c r="D121" s="219">
        <v>25.169988620000002</v>
      </c>
      <c r="E121" s="37">
        <f t="shared" si="14"/>
        <v>0.20487234543458721</v>
      </c>
      <c r="F121" s="219">
        <v>15.82985886</v>
      </c>
      <c r="G121" s="37">
        <f t="shared" si="15"/>
        <v>0.14247855970109335</v>
      </c>
      <c r="H121" s="37">
        <f t="shared" si="22"/>
        <v>-37.108200170493369</v>
      </c>
      <c r="I121" s="38">
        <f t="shared" si="23"/>
        <v>15.312346712384684</v>
      </c>
      <c r="J121" s="48"/>
    </row>
    <row r="122" spans="1:10" x14ac:dyDescent="0.25">
      <c r="A122" s="16" t="s">
        <v>94</v>
      </c>
      <c r="B122" s="219">
        <v>13.003797390000001</v>
      </c>
      <c r="C122" s="37">
        <f t="shared" si="13"/>
        <v>0.1144236763978722</v>
      </c>
      <c r="D122" s="219">
        <v>11.6170343</v>
      </c>
      <c r="E122" s="37">
        <f t="shared" si="14"/>
        <v>9.4557415180708509E-2</v>
      </c>
      <c r="F122" s="219">
        <v>15.50297568</v>
      </c>
      <c r="G122" s="37">
        <f t="shared" si="15"/>
        <v>0.13953640809451148</v>
      </c>
      <c r="H122" s="37">
        <f t="shared" si="22"/>
        <v>33.450373646568309</v>
      </c>
      <c r="I122" s="38">
        <f t="shared" si="23"/>
        <v>19.218834430024899</v>
      </c>
      <c r="J122" s="48"/>
    </row>
    <row r="123" spans="1:10" x14ac:dyDescent="0.25">
      <c r="A123" s="16" t="s">
        <v>205</v>
      </c>
      <c r="B123" s="219">
        <v>6.6021386299999998</v>
      </c>
      <c r="C123" s="37">
        <f t="shared" si="13"/>
        <v>5.8093874541135959E-2</v>
      </c>
      <c r="D123" s="219">
        <v>9.8573252599999996</v>
      </c>
      <c r="E123" s="37">
        <f t="shared" si="14"/>
        <v>8.0234177941706286E-2</v>
      </c>
      <c r="F123" s="219">
        <v>14.81080455</v>
      </c>
      <c r="G123" s="37">
        <f t="shared" si="15"/>
        <v>0.13330643810291054</v>
      </c>
      <c r="H123" s="37">
        <f t="shared" si="22"/>
        <v>50.251758558690398</v>
      </c>
      <c r="I123" s="38">
        <f t="shared" si="23"/>
        <v>124.33343769396133</v>
      </c>
      <c r="J123" s="48"/>
    </row>
    <row r="124" spans="1:10" x14ac:dyDescent="0.25">
      <c r="A124" s="16" t="s">
        <v>252</v>
      </c>
      <c r="B124" s="219">
        <v>16.37971344</v>
      </c>
      <c r="C124" s="37">
        <f t="shared" si="13"/>
        <v>0.14412920887168928</v>
      </c>
      <c r="D124" s="219">
        <v>18.908914600000003</v>
      </c>
      <c r="E124" s="37">
        <f t="shared" si="14"/>
        <v>0.15391002921018843</v>
      </c>
      <c r="F124" s="219">
        <v>14.74074712</v>
      </c>
      <c r="G124" s="37">
        <f t="shared" si="15"/>
        <v>0.13267587772893383</v>
      </c>
      <c r="H124" s="37">
        <f t="shared" si="22"/>
        <v>-22.043398937345682</v>
      </c>
      <c r="I124" s="38">
        <f t="shared" si="23"/>
        <v>-10.006074440823676</v>
      </c>
      <c r="J124" s="48"/>
    </row>
    <row r="125" spans="1:10" x14ac:dyDescent="0.25">
      <c r="A125" s="16" t="s">
        <v>122</v>
      </c>
      <c r="B125" s="219">
        <v>15.929363720000001</v>
      </c>
      <c r="C125" s="37">
        <f t="shared" si="13"/>
        <v>0.14016646867498492</v>
      </c>
      <c r="D125" s="219">
        <v>9.6629812499999996</v>
      </c>
      <c r="E125" s="37">
        <f t="shared" si="14"/>
        <v>7.8652305428731625E-2</v>
      </c>
      <c r="F125" s="219">
        <v>14.666735210000001</v>
      </c>
      <c r="G125" s="37">
        <f t="shared" si="15"/>
        <v>0.13200972457932031</v>
      </c>
      <c r="H125" s="37">
        <f t="shared" si="22"/>
        <v>51.782714159773427</v>
      </c>
      <c r="I125" s="38" t="s">
        <v>314</v>
      </c>
      <c r="J125" s="48"/>
    </row>
    <row r="126" spans="1:10" x14ac:dyDescent="0.25">
      <c r="A126" s="16" t="s">
        <v>237</v>
      </c>
      <c r="B126" s="219">
        <v>15.336494249999999</v>
      </c>
      <c r="C126" s="37">
        <f t="shared" si="13"/>
        <v>0.13494966143423029</v>
      </c>
      <c r="D126" s="219">
        <v>14.46202914</v>
      </c>
      <c r="E126" s="37">
        <f t="shared" si="14"/>
        <v>0.11771438892510498</v>
      </c>
      <c r="F126" s="219">
        <v>14.313936869999999</v>
      </c>
      <c r="G126" s="37">
        <f t="shared" si="15"/>
        <v>0.12883432044004822</v>
      </c>
      <c r="H126" s="37">
        <f t="shared" si="22"/>
        <v>-1.0240075480860256</v>
      </c>
      <c r="I126" s="38">
        <f>((F126/B126)-1)*100</f>
        <v>-6.667477999413074</v>
      </c>
      <c r="J126" s="48"/>
    </row>
    <row r="127" spans="1:10" x14ac:dyDescent="0.25">
      <c r="A127" s="16" t="s">
        <v>120</v>
      </c>
      <c r="B127" s="219">
        <v>14.66322553</v>
      </c>
      <c r="C127" s="37">
        <f t="shared" si="13"/>
        <v>0.1290254010173976</v>
      </c>
      <c r="D127" s="219">
        <v>12.961870660000001</v>
      </c>
      <c r="E127" s="37">
        <f t="shared" si="14"/>
        <v>0.10550377608132432</v>
      </c>
      <c r="F127" s="219">
        <v>14.311907160000001</v>
      </c>
      <c r="G127" s="37">
        <f t="shared" si="15"/>
        <v>0.1288160517896472</v>
      </c>
      <c r="H127" s="37" t="s">
        <v>314</v>
      </c>
      <c r="I127" s="38" t="s">
        <v>314</v>
      </c>
      <c r="J127" s="48"/>
    </row>
    <row r="128" spans="1:10" x14ac:dyDescent="0.25">
      <c r="A128" s="16" t="s">
        <v>219</v>
      </c>
      <c r="B128" s="219">
        <v>8.4384713300000005</v>
      </c>
      <c r="C128" s="37">
        <f t="shared" si="13"/>
        <v>7.4252226776400296E-2</v>
      </c>
      <c r="D128" s="219">
        <v>20.348325579999997</v>
      </c>
      <c r="E128" s="37">
        <f t="shared" si="14"/>
        <v>0.16562618482587169</v>
      </c>
      <c r="F128" s="219">
        <v>14.305210130000001</v>
      </c>
      <c r="G128" s="37">
        <f t="shared" si="15"/>
        <v>0.12875577436095287</v>
      </c>
      <c r="H128" s="37">
        <f>((F128/D128)-1)*100</f>
        <v>-29.698342628936825</v>
      </c>
      <c r="I128" s="38">
        <f>((F128/B128)-1)*100</f>
        <v>69.523715499783535</v>
      </c>
      <c r="J128" s="48"/>
    </row>
    <row r="129" spans="1:10" x14ac:dyDescent="0.25">
      <c r="A129" s="16" t="s">
        <v>188</v>
      </c>
      <c r="B129" s="219">
        <v>15.63717699</v>
      </c>
      <c r="C129" s="37">
        <f t="shared" si="13"/>
        <v>0.13759544431659382</v>
      </c>
      <c r="D129" s="219">
        <v>14.40399259</v>
      </c>
      <c r="E129" s="37">
        <f t="shared" si="14"/>
        <v>0.11724199760626332</v>
      </c>
      <c r="F129" s="219">
        <v>13.923700609999999</v>
      </c>
      <c r="G129" s="37">
        <f t="shared" si="15"/>
        <v>0.12532195177272951</v>
      </c>
      <c r="H129" s="37">
        <f>((F129/D129)-1)*100</f>
        <v>-3.3344364557188366</v>
      </c>
      <c r="I129" s="38" t="s">
        <v>314</v>
      </c>
      <c r="J129" s="48"/>
    </row>
    <row r="130" spans="1:10" x14ac:dyDescent="0.25">
      <c r="A130" s="16" t="s">
        <v>4</v>
      </c>
      <c r="B130" s="219">
        <v>26.404899199999999</v>
      </c>
      <c r="C130" s="37">
        <f t="shared" si="13"/>
        <v>0.23234333408660052</v>
      </c>
      <c r="D130" s="219">
        <v>9.3749851399999997</v>
      </c>
      <c r="E130" s="37">
        <f t="shared" si="14"/>
        <v>7.6308147097056661E-2</v>
      </c>
      <c r="F130" s="219">
        <v>13.606116630000001</v>
      </c>
      <c r="G130" s="37">
        <f t="shared" si="15"/>
        <v>0.12246349874072689</v>
      </c>
      <c r="H130" s="37" t="s">
        <v>314</v>
      </c>
      <c r="I130" s="38" t="s">
        <v>314</v>
      </c>
      <c r="J130" s="48"/>
    </row>
    <row r="131" spans="1:10" x14ac:dyDescent="0.25">
      <c r="A131" s="16" t="s">
        <v>14</v>
      </c>
      <c r="B131" s="219">
        <v>20.2376133</v>
      </c>
      <c r="C131" s="37">
        <f t="shared" si="13"/>
        <v>0.17807583783835579</v>
      </c>
      <c r="D131" s="219">
        <v>24.701685770000001</v>
      </c>
      <c r="E131" s="37">
        <f t="shared" si="14"/>
        <v>0.20106057163120275</v>
      </c>
      <c r="F131" s="219">
        <v>13.59643099</v>
      </c>
      <c r="G131" s="37">
        <f t="shared" si="15"/>
        <v>0.12237632196617772</v>
      </c>
      <c r="H131" s="37">
        <f t="shared" ref="H131:H138" si="24">((F131/D131)-1)*100</f>
        <v>-44.957477329289176</v>
      </c>
      <c r="I131" s="38">
        <f t="shared" ref="I131:I138" si="25">((F131/B131)-1)*100</f>
        <v>-32.816035228818208</v>
      </c>
      <c r="J131" s="48"/>
    </row>
    <row r="132" spans="1:10" x14ac:dyDescent="0.25">
      <c r="A132" s="16" t="s">
        <v>148</v>
      </c>
      <c r="B132" s="219">
        <v>23.03466478</v>
      </c>
      <c r="C132" s="37">
        <f t="shared" ref="C132:C195" si="26">(B132/$B$268)*100</f>
        <v>0.20268779570089748</v>
      </c>
      <c r="D132" s="219">
        <v>15.214633640000001</v>
      </c>
      <c r="E132" s="37">
        <f t="shared" ref="E132:E195" si="27">(D132/$D$268)*100</f>
        <v>0.12384024982347296</v>
      </c>
      <c r="F132" s="219">
        <v>13.33249741</v>
      </c>
      <c r="G132" s="37">
        <f t="shared" ref="G132:G195" si="28">(F132/$F$268)*100</f>
        <v>0.12000075584978132</v>
      </c>
      <c r="H132" s="37">
        <f t="shared" si="24"/>
        <v>-12.370565565586633</v>
      </c>
      <c r="I132" s="38">
        <f t="shared" si="25"/>
        <v>-42.119854847742225</v>
      </c>
      <c r="J132" s="48"/>
    </row>
    <row r="133" spans="1:10" x14ac:dyDescent="0.25">
      <c r="A133" s="16" t="s">
        <v>585</v>
      </c>
      <c r="B133" s="219">
        <v>7.7767473099999993</v>
      </c>
      <c r="C133" s="37">
        <f t="shared" si="26"/>
        <v>6.8429551071886002E-2</v>
      </c>
      <c r="D133" s="219">
        <v>10.755576980000001</v>
      </c>
      <c r="E133" s="37">
        <f t="shared" si="27"/>
        <v>8.7545541464565599E-2</v>
      </c>
      <c r="F133" s="219">
        <v>13.228682060000001</v>
      </c>
      <c r="G133" s="37">
        <f t="shared" si="28"/>
        <v>0.11906635323294934</v>
      </c>
      <c r="H133" s="37">
        <f t="shared" si="24"/>
        <v>22.993699776392653</v>
      </c>
      <c r="I133" s="38">
        <f t="shared" si="25"/>
        <v>70.105592128336781</v>
      </c>
      <c r="J133" s="48"/>
    </row>
    <row r="134" spans="1:10" x14ac:dyDescent="0.25">
      <c r="A134" s="16" t="s">
        <v>187</v>
      </c>
      <c r="B134" s="219">
        <v>6.6819779400000003</v>
      </c>
      <c r="C134" s="37">
        <f t="shared" si="26"/>
        <v>5.8796400664643138E-2</v>
      </c>
      <c r="D134" s="219">
        <v>6.3863974400000005</v>
      </c>
      <c r="E134" s="37">
        <f t="shared" si="27"/>
        <v>5.1982392291214458E-2</v>
      </c>
      <c r="F134" s="219">
        <v>13.154950679999999</v>
      </c>
      <c r="G134" s="37">
        <f t="shared" si="28"/>
        <v>0.11840272502753814</v>
      </c>
      <c r="H134" s="37">
        <f t="shared" si="24"/>
        <v>105.98390256150418</v>
      </c>
      <c r="I134" s="38">
        <f t="shared" si="25"/>
        <v>96.872105806443273</v>
      </c>
      <c r="J134" s="48"/>
    </row>
    <row r="135" spans="1:10" x14ac:dyDescent="0.25">
      <c r="A135" s="16" t="s">
        <v>24</v>
      </c>
      <c r="B135" s="219">
        <v>16.601552229999999</v>
      </c>
      <c r="C135" s="37">
        <f t="shared" si="26"/>
        <v>0.14608122405296053</v>
      </c>
      <c r="D135" s="219">
        <v>17.64668305</v>
      </c>
      <c r="E135" s="37">
        <f t="shared" si="27"/>
        <v>0.1436360341745071</v>
      </c>
      <c r="F135" s="219">
        <v>13.151475060000001</v>
      </c>
      <c r="G135" s="37">
        <f t="shared" si="28"/>
        <v>0.11837144228926184</v>
      </c>
      <c r="H135" s="37">
        <f t="shared" si="24"/>
        <v>-25.473387702738837</v>
      </c>
      <c r="I135" s="38">
        <f t="shared" si="25"/>
        <v>-20.781654162226481</v>
      </c>
      <c r="J135" s="48"/>
    </row>
    <row r="136" spans="1:10" x14ac:dyDescent="0.25">
      <c r="A136" s="16" t="s">
        <v>82</v>
      </c>
      <c r="B136" s="219">
        <v>10.222562890000001</v>
      </c>
      <c r="C136" s="37">
        <f t="shared" si="26"/>
        <v>8.9950896111451739E-2</v>
      </c>
      <c r="D136" s="219">
        <v>17.705712420000001</v>
      </c>
      <c r="E136" s="37">
        <f t="shared" si="27"/>
        <v>0.14411650659998199</v>
      </c>
      <c r="F136" s="219">
        <v>13.1029705</v>
      </c>
      <c r="G136" s="37">
        <f t="shared" si="28"/>
        <v>0.11793487112909831</v>
      </c>
      <c r="H136" s="37">
        <f t="shared" si="24"/>
        <v>-25.995801867881021</v>
      </c>
      <c r="I136" s="38">
        <f t="shared" si="25"/>
        <v>28.176961501676789</v>
      </c>
      <c r="J136" s="48"/>
    </row>
    <row r="137" spans="1:10" x14ac:dyDescent="0.25">
      <c r="A137" s="16" t="s">
        <v>49</v>
      </c>
      <c r="B137" s="219">
        <v>14.132799369999999</v>
      </c>
      <c r="C137" s="37">
        <f t="shared" si="26"/>
        <v>0.12435804813081079</v>
      </c>
      <c r="D137" s="219">
        <v>14.087586699999999</v>
      </c>
      <c r="E137" s="37">
        <f t="shared" si="27"/>
        <v>0.11466659648978803</v>
      </c>
      <c r="F137" s="219">
        <v>12.931572769999999</v>
      </c>
      <c r="G137" s="37">
        <f t="shared" si="28"/>
        <v>0.11639218512523605</v>
      </c>
      <c r="H137" s="37">
        <f t="shared" si="24"/>
        <v>-8.2059046351778626</v>
      </c>
      <c r="I137" s="38">
        <f t="shared" si="25"/>
        <v>-8.4995659285298402</v>
      </c>
      <c r="J137" s="48"/>
    </row>
    <row r="138" spans="1:10" x14ac:dyDescent="0.25">
      <c r="A138" s="16" t="s">
        <v>215</v>
      </c>
      <c r="B138" s="219">
        <v>53.249064859999997</v>
      </c>
      <c r="C138" s="37">
        <f t="shared" si="26"/>
        <v>0.46855188398394043</v>
      </c>
      <c r="D138" s="219">
        <v>104.73506999</v>
      </c>
      <c r="E138" s="37">
        <f t="shared" si="27"/>
        <v>0.85249619147849054</v>
      </c>
      <c r="F138" s="219">
        <v>12.73777662</v>
      </c>
      <c r="G138" s="37">
        <f t="shared" si="28"/>
        <v>0.11464789943249444</v>
      </c>
      <c r="H138" s="37">
        <f t="shared" si="24"/>
        <v>-87.838097953993639</v>
      </c>
      <c r="I138" s="38">
        <f t="shared" si="25"/>
        <v>-76.078872645952416</v>
      </c>
      <c r="J138" s="48"/>
    </row>
    <row r="139" spans="1:10" x14ac:dyDescent="0.25">
      <c r="A139" s="16" t="s">
        <v>221</v>
      </c>
      <c r="B139" s="219">
        <v>12.435890279999999</v>
      </c>
      <c r="C139" s="37">
        <f t="shared" si="26"/>
        <v>0.10942651922679364</v>
      </c>
      <c r="D139" s="219">
        <v>10.49806982</v>
      </c>
      <c r="E139" s="37">
        <f t="shared" si="27"/>
        <v>8.5449549422937116E-2</v>
      </c>
      <c r="F139" s="219">
        <v>12.643897130000001</v>
      </c>
      <c r="G139" s="37">
        <f t="shared" si="28"/>
        <v>0.11380292572559224</v>
      </c>
      <c r="H139" s="37" t="s">
        <v>314</v>
      </c>
      <c r="I139" s="38" t="s">
        <v>314</v>
      </c>
      <c r="J139" s="48"/>
    </row>
    <row r="140" spans="1:10" x14ac:dyDescent="0.25">
      <c r="A140" s="16" t="s">
        <v>81</v>
      </c>
      <c r="B140" s="219">
        <v>11.091668210000002</v>
      </c>
      <c r="C140" s="37">
        <f t="shared" si="26"/>
        <v>9.7598371914775467E-2</v>
      </c>
      <c r="D140" s="219">
        <v>8.6679966300000011</v>
      </c>
      <c r="E140" s="37">
        <f t="shared" si="27"/>
        <v>7.0553579765869526E-2</v>
      </c>
      <c r="F140" s="219">
        <v>12.320279749999999</v>
      </c>
      <c r="G140" s="37">
        <f t="shared" si="28"/>
        <v>0.1108901683469935</v>
      </c>
      <c r="H140" s="37">
        <f t="shared" ref="H140:H145" si="29">((F140/D140)-1)*100</f>
        <v>42.135262343774095</v>
      </c>
      <c r="I140" s="38">
        <f>((F140/B140)-1)*100</f>
        <v>11.07688687344892</v>
      </c>
      <c r="J140" s="48"/>
    </row>
    <row r="141" spans="1:10" x14ac:dyDescent="0.25">
      <c r="A141" s="16" t="s">
        <v>154</v>
      </c>
      <c r="B141" s="219">
        <v>13.941523800000001</v>
      </c>
      <c r="C141" s="37">
        <f t="shared" si="26"/>
        <v>0.1226749663918313</v>
      </c>
      <c r="D141" s="219">
        <v>13.74884406</v>
      </c>
      <c r="E141" s="37">
        <f t="shared" si="27"/>
        <v>0.11190938431129861</v>
      </c>
      <c r="F141" s="219">
        <v>11.57503799</v>
      </c>
      <c r="G141" s="37">
        <f t="shared" si="28"/>
        <v>0.10418252972980951</v>
      </c>
      <c r="H141" s="37">
        <f t="shared" si="29"/>
        <v>-15.810827881336809</v>
      </c>
      <c r="I141" s="38">
        <f>((F141/B141)-1)*100</f>
        <v>-16.974369831797009</v>
      </c>
      <c r="J141" s="48"/>
    </row>
    <row r="142" spans="1:10" x14ac:dyDescent="0.25">
      <c r="A142" s="16" t="s">
        <v>159</v>
      </c>
      <c r="B142" s="219">
        <v>10.7870642</v>
      </c>
      <c r="C142" s="37">
        <f t="shared" si="26"/>
        <v>9.4918084793681329E-2</v>
      </c>
      <c r="D142" s="219">
        <v>9.6403827899999985</v>
      </c>
      <c r="E142" s="37">
        <f t="shared" si="27"/>
        <v>7.846836416545544E-2</v>
      </c>
      <c r="F142" s="219">
        <v>11.23010083</v>
      </c>
      <c r="G142" s="37">
        <f t="shared" si="28"/>
        <v>0.1010778810921409</v>
      </c>
      <c r="H142" s="37">
        <f t="shared" si="29"/>
        <v>16.49019623628454</v>
      </c>
      <c r="I142" s="38">
        <f>((F142/B142)-1)*100</f>
        <v>4.1071103479666027</v>
      </c>
      <c r="J142" s="48"/>
    </row>
    <row r="143" spans="1:10" x14ac:dyDescent="0.25">
      <c r="A143" s="16" t="s">
        <v>246</v>
      </c>
      <c r="B143" s="219">
        <v>9.1699612899999998</v>
      </c>
      <c r="C143" s="37">
        <f t="shared" si="26"/>
        <v>8.068879049398775E-2</v>
      </c>
      <c r="D143" s="219">
        <v>13.126384060000001</v>
      </c>
      <c r="E143" s="37">
        <f t="shared" si="27"/>
        <v>0.10684284089467258</v>
      </c>
      <c r="F143" s="219">
        <v>10.554459699999999</v>
      </c>
      <c r="G143" s="37">
        <f t="shared" si="28"/>
        <v>9.4996691365271821E-2</v>
      </c>
      <c r="H143" s="37">
        <f t="shared" si="29"/>
        <v>-19.593547988873961</v>
      </c>
      <c r="I143" s="38" t="s">
        <v>314</v>
      </c>
      <c r="J143" s="48"/>
    </row>
    <row r="144" spans="1:10" x14ac:dyDescent="0.25">
      <c r="A144" s="16" t="s">
        <v>6</v>
      </c>
      <c r="B144" s="219">
        <v>7.4174308399999997</v>
      </c>
      <c r="C144" s="37">
        <f t="shared" si="26"/>
        <v>6.5267835285747811E-2</v>
      </c>
      <c r="D144" s="219">
        <v>6.9172040499999996</v>
      </c>
      <c r="E144" s="37">
        <f t="shared" si="27"/>
        <v>5.6302918486306627E-2</v>
      </c>
      <c r="F144" s="219">
        <v>10.231789460000002</v>
      </c>
      <c r="G144" s="37">
        <f t="shared" si="28"/>
        <v>9.2092458834824253E-2</v>
      </c>
      <c r="H144" s="37">
        <f t="shared" si="29"/>
        <v>47.917993831626269</v>
      </c>
      <c r="I144" s="38">
        <f>((F144/B144)-1)*100</f>
        <v>37.942498969090522</v>
      </c>
      <c r="J144" s="48"/>
    </row>
    <row r="145" spans="1:10" x14ac:dyDescent="0.25">
      <c r="A145" s="16" t="s">
        <v>202</v>
      </c>
      <c r="B145" s="219">
        <v>6.7544767600000002</v>
      </c>
      <c r="C145" s="37">
        <f t="shared" si="26"/>
        <v>5.9434335974623193E-2</v>
      </c>
      <c r="D145" s="219">
        <v>26.754957260000001</v>
      </c>
      <c r="E145" s="37">
        <f t="shared" si="27"/>
        <v>0.21777327469678998</v>
      </c>
      <c r="F145" s="219">
        <v>9.9026780799999994</v>
      </c>
      <c r="G145" s="37">
        <f t="shared" si="28"/>
        <v>8.913025204458383E-2</v>
      </c>
      <c r="H145" s="37">
        <f t="shared" si="29"/>
        <v>-62.987501778576949</v>
      </c>
      <c r="I145" s="38">
        <f>((F145/B145)-1)*100</f>
        <v>46.609107290791819</v>
      </c>
      <c r="J145" s="48"/>
    </row>
    <row r="146" spans="1:10" x14ac:dyDescent="0.25">
      <c r="A146" s="16" t="s">
        <v>255</v>
      </c>
      <c r="B146" s="219">
        <v>6.5400754800000005</v>
      </c>
      <c r="C146" s="37">
        <f t="shared" si="26"/>
        <v>5.7547765310205182E-2</v>
      </c>
      <c r="D146" s="219">
        <v>9.7070398699999991</v>
      </c>
      <c r="E146" s="37">
        <f t="shared" si="27"/>
        <v>7.9010922707121609E-2</v>
      </c>
      <c r="F146" s="219">
        <v>9.8085215399999992</v>
      </c>
      <c r="G146" s="37">
        <f t="shared" si="28"/>
        <v>8.8282784715640231E-2</v>
      </c>
      <c r="H146" s="37" t="s">
        <v>314</v>
      </c>
      <c r="I146" s="38" t="s">
        <v>314</v>
      </c>
      <c r="J146" s="48"/>
    </row>
    <row r="147" spans="1:10" x14ac:dyDescent="0.25">
      <c r="A147" s="16" t="s">
        <v>153</v>
      </c>
      <c r="B147" s="219">
        <v>1.02124796</v>
      </c>
      <c r="C147" s="37">
        <f t="shared" si="26"/>
        <v>8.9862170712448411E-3</v>
      </c>
      <c r="D147" s="219">
        <v>2.1190892799999999</v>
      </c>
      <c r="E147" s="37">
        <f t="shared" si="27"/>
        <v>1.724843016551553E-2</v>
      </c>
      <c r="F147" s="219">
        <v>9.3103338999999998</v>
      </c>
      <c r="G147" s="37">
        <f t="shared" si="28"/>
        <v>8.379878659311453E-2</v>
      </c>
      <c r="H147" s="37" t="s">
        <v>314</v>
      </c>
      <c r="I147" s="38" t="s">
        <v>314</v>
      </c>
      <c r="J147" s="48"/>
    </row>
    <row r="148" spans="1:10" x14ac:dyDescent="0.25">
      <c r="A148" s="16" t="s">
        <v>199</v>
      </c>
      <c r="B148" s="219">
        <v>12.77629941</v>
      </c>
      <c r="C148" s="37">
        <f t="shared" si="26"/>
        <v>0.11242186458367801</v>
      </c>
      <c r="D148" s="219">
        <v>15.413652089999999</v>
      </c>
      <c r="E148" s="37">
        <f t="shared" si="27"/>
        <v>0.12546017016796837</v>
      </c>
      <c r="F148" s="219">
        <v>9.1245910500000011</v>
      </c>
      <c r="G148" s="37">
        <f t="shared" si="28"/>
        <v>8.2126985601278263E-2</v>
      </c>
      <c r="H148" s="37">
        <f>((F148/D148)-1)*100</f>
        <v>-40.801887854210662</v>
      </c>
      <c r="I148" s="38">
        <f>((F148/B148)-1)*100</f>
        <v>-28.581894043135915</v>
      </c>
      <c r="J148" s="48"/>
    </row>
    <row r="149" spans="1:10" x14ac:dyDescent="0.25">
      <c r="A149" s="16" t="s">
        <v>156</v>
      </c>
      <c r="B149" s="219">
        <v>3.45283724</v>
      </c>
      <c r="C149" s="37">
        <f t="shared" si="26"/>
        <v>3.0382381327173396E-2</v>
      </c>
      <c r="D149" s="219">
        <v>7.9859754900000004</v>
      </c>
      <c r="E149" s="37">
        <f t="shared" si="27"/>
        <v>6.500223555601381E-2</v>
      </c>
      <c r="F149" s="219">
        <v>8.53242309</v>
      </c>
      <c r="G149" s="37">
        <f t="shared" si="28"/>
        <v>7.6797106239237342E-2</v>
      </c>
      <c r="H149" s="37">
        <f>((F149/D149)-1)*100</f>
        <v>6.842590497357004</v>
      </c>
      <c r="I149" s="38">
        <f>((F149/B149)-1)*100</f>
        <v>147.11338811904147</v>
      </c>
      <c r="J149" s="48"/>
    </row>
    <row r="150" spans="1:10" x14ac:dyDescent="0.25">
      <c r="A150" s="16" t="s">
        <v>254</v>
      </c>
      <c r="B150" s="219">
        <v>6.6401844600000004</v>
      </c>
      <c r="C150" s="37">
        <f t="shared" si="26"/>
        <v>5.8428649346498288E-2</v>
      </c>
      <c r="D150" s="219">
        <v>5.5949183300000005</v>
      </c>
      <c r="E150" s="37">
        <f t="shared" si="27"/>
        <v>4.5540109615753332E-2</v>
      </c>
      <c r="F150" s="219">
        <v>8.33953612</v>
      </c>
      <c r="G150" s="37">
        <f t="shared" si="28"/>
        <v>7.5061003731074605E-2</v>
      </c>
      <c r="H150" s="37">
        <f>((F150/D150)-1)*100</f>
        <v>49.055546982398937</v>
      </c>
      <c r="I150" s="38">
        <f>((F150/B150)-1)*100</f>
        <v>25.591934534902961</v>
      </c>
      <c r="J150" s="48"/>
    </row>
    <row r="151" spans="1:10" x14ac:dyDescent="0.25">
      <c r="A151" s="16" t="s">
        <v>163</v>
      </c>
      <c r="B151" s="219">
        <v>10.34036496</v>
      </c>
      <c r="C151" s="37">
        <f t="shared" si="26"/>
        <v>9.0987466086545718E-2</v>
      </c>
      <c r="D151" s="219">
        <v>7.2517803199999999</v>
      </c>
      <c r="E151" s="37">
        <f t="shared" si="27"/>
        <v>5.902621829372847E-2</v>
      </c>
      <c r="F151" s="219">
        <v>7.8812259500000001</v>
      </c>
      <c r="G151" s="37">
        <f t="shared" si="28"/>
        <v>7.0935927601497334E-2</v>
      </c>
      <c r="H151" s="37">
        <f>((F151/D151)-1)*100</f>
        <v>8.6798772470261465</v>
      </c>
      <c r="I151" s="38">
        <f>((F151/B151)-1)*100</f>
        <v>-23.781936319586151</v>
      </c>
      <c r="J151" s="48"/>
    </row>
    <row r="152" spans="1:10" x14ac:dyDescent="0.25">
      <c r="A152" s="16" t="s">
        <v>173</v>
      </c>
      <c r="B152" s="219">
        <v>6.6482750399999997</v>
      </c>
      <c r="C152" s="37">
        <f t="shared" si="26"/>
        <v>5.8499840390162428E-2</v>
      </c>
      <c r="D152" s="219">
        <v>8.0920269600000001</v>
      </c>
      <c r="E152" s="37">
        <f t="shared" si="27"/>
        <v>6.5865446649340312E-2</v>
      </c>
      <c r="F152" s="219">
        <v>7.8650440599999998</v>
      </c>
      <c r="G152" s="37">
        <f t="shared" si="28"/>
        <v>7.079028054293339E-2</v>
      </c>
      <c r="H152" s="37" t="s">
        <v>314</v>
      </c>
      <c r="I152" s="38" t="s">
        <v>314</v>
      </c>
      <c r="J152" s="48"/>
    </row>
    <row r="153" spans="1:10" x14ac:dyDescent="0.25">
      <c r="A153" s="16" t="s">
        <v>152</v>
      </c>
      <c r="B153" s="219">
        <v>12.61461016</v>
      </c>
      <c r="C153" s="37">
        <f t="shared" si="26"/>
        <v>0.11099912029874764</v>
      </c>
      <c r="D153" s="219">
        <v>12.20972197</v>
      </c>
      <c r="E153" s="37">
        <f t="shared" si="27"/>
        <v>9.9381625270600085E-2</v>
      </c>
      <c r="F153" s="219">
        <v>6.9441422800000003</v>
      </c>
      <c r="G153" s="37">
        <f t="shared" si="28"/>
        <v>6.2501592665107727E-2</v>
      </c>
      <c r="H153" s="37" t="s">
        <v>314</v>
      </c>
      <c r="I153" s="38" t="s">
        <v>314</v>
      </c>
      <c r="J153" s="48"/>
    </row>
    <row r="154" spans="1:10" x14ac:dyDescent="0.25">
      <c r="A154" s="16" t="s">
        <v>74</v>
      </c>
      <c r="B154" s="219">
        <v>12.10983289</v>
      </c>
      <c r="C154" s="37">
        <f t="shared" si="26"/>
        <v>0.1065574584315843</v>
      </c>
      <c r="D154" s="219">
        <v>6.1523416200000005</v>
      </c>
      <c r="E154" s="37">
        <f t="shared" si="27"/>
        <v>5.0077283571065362E-2</v>
      </c>
      <c r="F154" s="219">
        <v>6.5141861700000003</v>
      </c>
      <c r="G154" s="37">
        <f t="shared" si="28"/>
        <v>5.863172068271881E-2</v>
      </c>
      <c r="H154" s="37">
        <f>((F154/D154)-1)*100</f>
        <v>5.8814118647722236</v>
      </c>
      <c r="I154" s="38">
        <f>((F154/B154)-1)*100</f>
        <v>-46.207464387231525</v>
      </c>
      <c r="J154" s="48"/>
    </row>
    <row r="155" spans="1:10" x14ac:dyDescent="0.25">
      <c r="A155" s="16" t="s">
        <v>253</v>
      </c>
      <c r="B155" s="219">
        <v>0.54613504000000002</v>
      </c>
      <c r="C155" s="37">
        <f t="shared" si="26"/>
        <v>4.8055792636814525E-3</v>
      </c>
      <c r="D155" s="219">
        <v>0.19695810999999999</v>
      </c>
      <c r="E155" s="37">
        <f t="shared" si="27"/>
        <v>1.603150106949211E-3</v>
      </c>
      <c r="F155" s="219">
        <v>6.4191042000000005</v>
      </c>
      <c r="G155" s="37">
        <f t="shared" si="28"/>
        <v>5.7775923909105471E-2</v>
      </c>
      <c r="H155" s="37">
        <f>((F155/D155)-1)*100</f>
        <v>3159.1215462008649</v>
      </c>
      <c r="I155" s="38" t="s">
        <v>314</v>
      </c>
      <c r="J155" s="48"/>
    </row>
    <row r="156" spans="1:10" x14ac:dyDescent="0.25">
      <c r="A156" s="16" t="s">
        <v>227</v>
      </c>
      <c r="B156" s="219">
        <v>6.1092711</v>
      </c>
      <c r="C156" s="37">
        <f t="shared" si="26"/>
        <v>5.3757009464853914E-2</v>
      </c>
      <c r="D156" s="219">
        <v>9.0358449099999998</v>
      </c>
      <c r="E156" s="37">
        <f t="shared" si="27"/>
        <v>7.3547698715442519E-2</v>
      </c>
      <c r="F156" s="219">
        <v>6.1354656399999996</v>
      </c>
      <c r="G156" s="37">
        <f t="shared" si="28"/>
        <v>5.5223000736391081E-2</v>
      </c>
      <c r="H156" s="37">
        <f>((F156/D156)-1)*100</f>
        <v>-32.098595083124337</v>
      </c>
      <c r="I156" s="38">
        <f t="shared" ref="I156:I162" si="30">((F156/B156)-1)*100</f>
        <v>0.42876702590590732</v>
      </c>
      <c r="J156" s="48"/>
    </row>
    <row r="157" spans="1:10" x14ac:dyDescent="0.25">
      <c r="A157" s="16" t="s">
        <v>243</v>
      </c>
      <c r="B157" s="219">
        <v>3.3806863900000002</v>
      </c>
      <c r="C157" s="37">
        <f t="shared" si="26"/>
        <v>2.9747507892542671E-2</v>
      </c>
      <c r="D157" s="219">
        <v>3.7772886099999998</v>
      </c>
      <c r="E157" s="37">
        <f t="shared" si="27"/>
        <v>3.0745424187404811E-2</v>
      </c>
      <c r="F157" s="219">
        <v>5.6838284200000002</v>
      </c>
      <c r="G157" s="37">
        <f t="shared" si="28"/>
        <v>5.1157985300555049E-2</v>
      </c>
      <c r="H157" s="37" t="s">
        <v>314</v>
      </c>
      <c r="I157" s="38">
        <f t="shared" si="30"/>
        <v>68.126462034829544</v>
      </c>
      <c r="J157" s="48"/>
    </row>
    <row r="158" spans="1:10" x14ac:dyDescent="0.25">
      <c r="A158" s="16" t="s">
        <v>83</v>
      </c>
      <c r="B158" s="219">
        <v>7.1141734999999997</v>
      </c>
      <c r="C158" s="37">
        <f t="shared" si="26"/>
        <v>6.2599397851916067E-2</v>
      </c>
      <c r="D158" s="219">
        <v>4.5453971100000006</v>
      </c>
      <c r="E158" s="37">
        <f t="shared" si="27"/>
        <v>3.6997480647144393E-2</v>
      </c>
      <c r="F158" s="219">
        <v>5.4448933099999994</v>
      </c>
      <c r="G158" s="37">
        <f t="shared" si="28"/>
        <v>4.900742093760644E-2</v>
      </c>
      <c r="H158" s="37">
        <f>((F158/D158)-1)*100</f>
        <v>19.789166451949434</v>
      </c>
      <c r="I158" s="38">
        <f t="shared" si="30"/>
        <v>-23.464147873256113</v>
      </c>
      <c r="J158" s="48"/>
    </row>
    <row r="159" spans="1:10" x14ac:dyDescent="0.25">
      <c r="A159" s="16" t="s">
        <v>72</v>
      </c>
      <c r="B159" s="219">
        <v>1.6792660000000001E-2</v>
      </c>
      <c r="C159" s="37">
        <f t="shared" si="26"/>
        <v>1.4776282927763244E-4</v>
      </c>
      <c r="D159" s="219">
        <v>5.9475769999999997E-2</v>
      </c>
      <c r="E159" s="37">
        <f t="shared" si="27"/>
        <v>4.8410591996636581E-4</v>
      </c>
      <c r="F159" s="219">
        <v>5.3926362000000001</v>
      </c>
      <c r="G159" s="37">
        <f t="shared" si="28"/>
        <v>4.8537074497199732E-2</v>
      </c>
      <c r="H159" s="37">
        <f>((F159/D159)-1)*100</f>
        <v>8966.9464220471637</v>
      </c>
      <c r="I159" s="38">
        <f t="shared" si="30"/>
        <v>32013.055346800327</v>
      </c>
      <c r="J159" s="48"/>
    </row>
    <row r="160" spans="1:10" x14ac:dyDescent="0.25">
      <c r="A160" s="16" t="s">
        <v>31</v>
      </c>
      <c r="B160" s="219">
        <v>7.2527393</v>
      </c>
      <c r="C160" s="37">
        <f t="shared" si="26"/>
        <v>6.3818673097715051E-2</v>
      </c>
      <c r="D160" s="219">
        <v>8.9053031499999999</v>
      </c>
      <c r="E160" s="37">
        <f t="shared" si="27"/>
        <v>7.2485147716626883E-2</v>
      </c>
      <c r="F160" s="219">
        <v>5.3442196700000002</v>
      </c>
      <c r="G160" s="37">
        <f t="shared" si="28"/>
        <v>4.8101295661700703E-2</v>
      </c>
      <c r="H160" s="37" t="s">
        <v>314</v>
      </c>
      <c r="I160" s="38">
        <f t="shared" si="30"/>
        <v>-26.314466176938133</v>
      </c>
      <c r="J160" s="48"/>
    </row>
    <row r="161" spans="1:10" x14ac:dyDescent="0.25">
      <c r="A161" s="16" t="s">
        <v>225</v>
      </c>
      <c r="B161" s="219">
        <v>2.3359582400000001</v>
      </c>
      <c r="C161" s="37">
        <f t="shared" si="26"/>
        <v>2.0554682737386382E-2</v>
      </c>
      <c r="D161" s="219">
        <v>439.88134845999997</v>
      </c>
      <c r="E161" s="37">
        <f t="shared" si="27"/>
        <v>3.5804356105397854</v>
      </c>
      <c r="F161" s="219">
        <v>5.1669071100000004</v>
      </c>
      <c r="G161" s="37">
        <f t="shared" si="28"/>
        <v>4.6505372514871482E-2</v>
      </c>
      <c r="H161" s="37">
        <f>((F161/D161)-1)*100</f>
        <v>-98.825386180139475</v>
      </c>
      <c r="I161" s="38">
        <f t="shared" si="30"/>
        <v>121.19004618849694</v>
      </c>
      <c r="J161" s="48"/>
    </row>
    <row r="162" spans="1:10" x14ac:dyDescent="0.25">
      <c r="A162" s="16" t="s">
        <v>76</v>
      </c>
      <c r="B162" s="219">
        <v>50.645138490000001</v>
      </c>
      <c r="C162" s="37">
        <f t="shared" si="26"/>
        <v>0.44563928242696049</v>
      </c>
      <c r="D162" s="219">
        <v>3.8689424799999999</v>
      </c>
      <c r="E162" s="37">
        <f t="shared" si="27"/>
        <v>3.1491445315921983E-2</v>
      </c>
      <c r="F162" s="219">
        <v>4.8450078799999998</v>
      </c>
      <c r="G162" s="37">
        <f t="shared" si="28"/>
        <v>4.3608079553202519E-2</v>
      </c>
      <c r="H162" s="37">
        <f>((F162/D162)-1)*100</f>
        <v>25.228222054105089</v>
      </c>
      <c r="I162" s="38">
        <f t="shared" si="30"/>
        <v>-90.433419624360084</v>
      </c>
      <c r="J162" s="48"/>
    </row>
    <row r="163" spans="1:10" x14ac:dyDescent="0.25">
      <c r="A163" s="16" t="s">
        <v>61</v>
      </c>
      <c r="B163" s="219">
        <v>2.23037559</v>
      </c>
      <c r="C163" s="37">
        <f t="shared" si="26"/>
        <v>1.9625634505204579E-2</v>
      </c>
      <c r="D163" s="219">
        <v>6.8770342199999996</v>
      </c>
      <c r="E163" s="37">
        <f t="shared" si="27"/>
        <v>5.5975954203086049E-2</v>
      </c>
      <c r="F163" s="219">
        <v>4.8290430999999998</v>
      </c>
      <c r="G163" s="37">
        <f t="shared" si="28"/>
        <v>4.3464386619458645E-2</v>
      </c>
      <c r="H163" s="37" t="s">
        <v>314</v>
      </c>
      <c r="I163" s="38" t="s">
        <v>314</v>
      </c>
      <c r="J163" s="48"/>
    </row>
    <row r="164" spans="1:10" x14ac:dyDescent="0.25">
      <c r="A164" s="16" t="s">
        <v>138</v>
      </c>
      <c r="B164" s="219">
        <v>3.0335731299999997</v>
      </c>
      <c r="C164" s="37">
        <f t="shared" si="26"/>
        <v>2.6693171213458919E-2</v>
      </c>
      <c r="D164" s="219">
        <v>3.6393873800000001</v>
      </c>
      <c r="E164" s="37">
        <f t="shared" si="27"/>
        <v>2.9622970424912229E-2</v>
      </c>
      <c r="F164" s="219">
        <v>4.6921841900000008</v>
      </c>
      <c r="G164" s="37">
        <f t="shared" si="28"/>
        <v>4.2232571443371759E-2</v>
      </c>
      <c r="H164" s="37">
        <f>((F164/D164)-1)*100</f>
        <v>28.927857907777899</v>
      </c>
      <c r="I164" s="38">
        <f>((F164/B164)-1)*100</f>
        <v>54.675163212564492</v>
      </c>
      <c r="J164" s="48"/>
    </row>
    <row r="165" spans="1:10" x14ac:dyDescent="0.25">
      <c r="A165" s="16" t="s">
        <v>241</v>
      </c>
      <c r="B165" s="219">
        <v>3.4906342400000003</v>
      </c>
      <c r="C165" s="37">
        <f t="shared" si="26"/>
        <v>3.0714966614924517E-2</v>
      </c>
      <c r="D165" s="219">
        <v>4.6722852100000001</v>
      </c>
      <c r="E165" s="37">
        <f t="shared" si="27"/>
        <v>3.803029250285108E-2</v>
      </c>
      <c r="F165" s="219">
        <v>4.4453693099999994</v>
      </c>
      <c r="G165" s="37">
        <f t="shared" si="28"/>
        <v>4.0011084257275752E-2</v>
      </c>
      <c r="H165" s="37">
        <f>((F165/D165)-1)*100</f>
        <v>-4.8566363096657073</v>
      </c>
      <c r="I165" s="38" t="s">
        <v>314</v>
      </c>
      <c r="J165" s="48"/>
    </row>
    <row r="166" spans="1:10" x14ac:dyDescent="0.25">
      <c r="A166" s="16" t="s">
        <v>55</v>
      </c>
      <c r="B166" s="219">
        <v>0.11576027</v>
      </c>
      <c r="C166" s="37">
        <f t="shared" si="26"/>
        <v>1.0186036645262059E-3</v>
      </c>
      <c r="D166" s="219">
        <v>6.1203918899999996</v>
      </c>
      <c r="E166" s="37">
        <f t="shared" si="27"/>
        <v>4.9817227191226526E-2</v>
      </c>
      <c r="F166" s="219">
        <v>4.4156593700000002</v>
      </c>
      <c r="G166" s="37">
        <f t="shared" si="28"/>
        <v>3.9743676348118574E-2</v>
      </c>
      <c r="H166" s="37">
        <f>((F166/D166)-1)*100</f>
        <v>-27.853322967526505</v>
      </c>
      <c r="I166" s="38">
        <f>((F166/B166)-1)*100</f>
        <v>3714.4860667653938</v>
      </c>
      <c r="J166" s="48"/>
    </row>
    <row r="167" spans="1:10" x14ac:dyDescent="0.25">
      <c r="A167" s="16" t="s">
        <v>185</v>
      </c>
      <c r="B167" s="219">
        <v>6.7155802699999994</v>
      </c>
      <c r="C167" s="37">
        <f t="shared" si="26"/>
        <v>5.9092075998456867E-2</v>
      </c>
      <c r="D167" s="219">
        <v>5.4823192000000001</v>
      </c>
      <c r="E167" s="37">
        <f t="shared" si="27"/>
        <v>4.4623603525692411E-2</v>
      </c>
      <c r="F167" s="219">
        <v>4.2009756999999999</v>
      </c>
      <c r="G167" s="37">
        <f t="shared" si="28"/>
        <v>3.7811390004730112E-2</v>
      </c>
      <c r="H167" s="37">
        <f>((F167/D167)-1)*100</f>
        <v>-23.37228923117064</v>
      </c>
      <c r="I167" s="38">
        <f>((F167/B167)-1)*100</f>
        <v>-37.444337926140214</v>
      </c>
      <c r="J167" s="48"/>
    </row>
    <row r="168" spans="1:10" x14ac:dyDescent="0.25">
      <c r="A168" s="16" t="s">
        <v>139</v>
      </c>
      <c r="B168" s="219">
        <v>3.8580353999999999</v>
      </c>
      <c r="C168" s="37">
        <f t="shared" si="26"/>
        <v>3.3947821617138822E-2</v>
      </c>
      <c r="D168" s="219">
        <v>3.88053421</v>
      </c>
      <c r="E168" s="37">
        <f t="shared" si="27"/>
        <v>3.1585796765523248E-2</v>
      </c>
      <c r="F168" s="219">
        <v>4.1977335</v>
      </c>
      <c r="G168" s="37">
        <f t="shared" si="28"/>
        <v>3.7782208191402003E-2</v>
      </c>
      <c r="H168" s="37" t="s">
        <v>314</v>
      </c>
      <c r="I168" s="38" t="s">
        <v>314</v>
      </c>
      <c r="J168" s="48"/>
    </row>
    <row r="169" spans="1:10" x14ac:dyDescent="0.25">
      <c r="A169" s="16" t="s">
        <v>193</v>
      </c>
      <c r="B169" s="219">
        <v>2.1055828299999999</v>
      </c>
      <c r="C169" s="37">
        <f t="shared" si="26"/>
        <v>1.852755169456204E-2</v>
      </c>
      <c r="D169" s="219">
        <v>9.1902250199999997</v>
      </c>
      <c r="E169" s="37">
        <f t="shared" si="27"/>
        <v>7.4804283122438142E-2</v>
      </c>
      <c r="F169" s="219">
        <v>4.1408078599999998</v>
      </c>
      <c r="G169" s="37">
        <f t="shared" si="28"/>
        <v>3.7269842081950603E-2</v>
      </c>
      <c r="H169" s="37">
        <f>((F169/D169)-1)*100</f>
        <v>-54.943346316453969</v>
      </c>
      <c r="I169" s="38">
        <f>((F169/B169)-1)*100</f>
        <v>96.658511885756582</v>
      </c>
      <c r="J169" s="48"/>
    </row>
    <row r="170" spans="1:10" x14ac:dyDescent="0.25">
      <c r="A170" s="16" t="s">
        <v>144</v>
      </c>
      <c r="B170" s="219">
        <v>3.8249100600000001</v>
      </c>
      <c r="C170" s="37">
        <f t="shared" si="26"/>
        <v>3.3656343438030596E-2</v>
      </c>
      <c r="D170" s="219">
        <v>4.8690156299999998</v>
      </c>
      <c r="E170" s="37">
        <f t="shared" si="27"/>
        <v>3.9631589315981354E-2</v>
      </c>
      <c r="F170" s="219">
        <v>4.1380305000000002</v>
      </c>
      <c r="G170" s="37">
        <f t="shared" si="28"/>
        <v>3.7244844117276937E-2</v>
      </c>
      <c r="H170" s="37">
        <f>((F170/D170)-1)*100</f>
        <v>-15.012996169001813</v>
      </c>
      <c r="I170" s="38">
        <f>((F170/B170)-1)*100</f>
        <v>8.186347785652238</v>
      </c>
      <c r="J170" s="48"/>
    </row>
    <row r="171" spans="1:10" x14ac:dyDescent="0.25">
      <c r="A171" s="16" t="s">
        <v>186</v>
      </c>
      <c r="B171" s="219">
        <v>1.5280573899999998</v>
      </c>
      <c r="C171" s="37">
        <f t="shared" si="26"/>
        <v>1.3445760424196916E-2</v>
      </c>
      <c r="D171" s="219">
        <v>7.8852359100000005</v>
      </c>
      <c r="E171" s="37">
        <f t="shared" si="27"/>
        <v>6.4182260849458092E-2</v>
      </c>
      <c r="F171" s="219">
        <v>4.1060433600000001</v>
      </c>
      <c r="G171" s="37">
        <f t="shared" si="28"/>
        <v>3.6956939994033405E-2</v>
      </c>
      <c r="H171" s="37">
        <f>((F171/D171)-1)*100</f>
        <v>-47.92745065759231</v>
      </c>
      <c r="I171" s="38">
        <f>((F171/B171)-1)*100</f>
        <v>168.71002273023271</v>
      </c>
      <c r="J171" s="48"/>
    </row>
    <row r="172" spans="1:10" x14ac:dyDescent="0.25">
      <c r="A172" s="16" t="s">
        <v>112</v>
      </c>
      <c r="B172" s="219">
        <v>3.1681496200000003</v>
      </c>
      <c r="C172" s="37">
        <f t="shared" si="26"/>
        <v>2.7877343519493409E-2</v>
      </c>
      <c r="D172" s="219">
        <v>3.0792697499999999</v>
      </c>
      <c r="E172" s="37">
        <f t="shared" si="27"/>
        <v>2.5063865758246616E-2</v>
      </c>
      <c r="F172" s="219">
        <v>4.0871384700000002</v>
      </c>
      <c r="G172" s="37">
        <f t="shared" si="28"/>
        <v>3.6786784244552034E-2</v>
      </c>
      <c r="H172" s="37" t="s">
        <v>314</v>
      </c>
      <c r="I172" s="38" t="s">
        <v>314</v>
      </c>
      <c r="J172" s="48"/>
    </row>
    <row r="173" spans="1:10" x14ac:dyDescent="0.25">
      <c r="A173" s="16" t="s">
        <v>113</v>
      </c>
      <c r="B173" s="219">
        <v>3.1580802700000001</v>
      </c>
      <c r="C173" s="37">
        <f t="shared" si="26"/>
        <v>2.7788740782048189E-2</v>
      </c>
      <c r="D173" s="219">
        <v>5.7695389700000002</v>
      </c>
      <c r="E173" s="37">
        <f t="shared" si="27"/>
        <v>4.6961442800213415E-2</v>
      </c>
      <c r="F173" s="219">
        <v>4.0771368399999997</v>
      </c>
      <c r="G173" s="37">
        <f t="shared" si="28"/>
        <v>3.6696763363780679E-2</v>
      </c>
      <c r="H173" s="37">
        <f t="shared" ref="H173:H184" si="31">((F173/D173)-1)*100</f>
        <v>-29.333403219911013</v>
      </c>
      <c r="I173" s="38">
        <f>((F173/B173)-1)*100</f>
        <v>29.101748259235972</v>
      </c>
      <c r="J173" s="48"/>
    </row>
    <row r="174" spans="1:10" x14ac:dyDescent="0.25">
      <c r="A174" s="16" t="s">
        <v>190</v>
      </c>
      <c r="B174" s="219">
        <v>3.7527650499999998</v>
      </c>
      <c r="C174" s="37">
        <f t="shared" si="26"/>
        <v>3.3021521391025349E-2</v>
      </c>
      <c r="D174" s="219">
        <v>4.72457934</v>
      </c>
      <c r="E174" s="37">
        <f t="shared" si="27"/>
        <v>3.8455943115066622E-2</v>
      </c>
      <c r="F174" s="219">
        <v>4.0252894399999999</v>
      </c>
      <c r="G174" s="37">
        <f t="shared" si="28"/>
        <v>3.6230104567794019E-2</v>
      </c>
      <c r="H174" s="37">
        <f t="shared" si="31"/>
        <v>-14.801103964527773</v>
      </c>
      <c r="I174" s="38">
        <f>((F174/B174)-1)*100</f>
        <v>7.2619624828364815</v>
      </c>
      <c r="J174" s="48"/>
    </row>
    <row r="175" spans="1:10" x14ac:dyDescent="0.25">
      <c r="A175" s="16" t="s">
        <v>3</v>
      </c>
      <c r="B175" s="219">
        <v>0</v>
      </c>
      <c r="C175" s="37">
        <f t="shared" si="26"/>
        <v>0</v>
      </c>
      <c r="D175" s="219">
        <v>0.45945302000000005</v>
      </c>
      <c r="E175" s="37">
        <f t="shared" si="27"/>
        <v>3.7397401820678422E-3</v>
      </c>
      <c r="F175" s="219">
        <v>3.81462682</v>
      </c>
      <c r="G175" s="37">
        <f t="shared" si="28"/>
        <v>3.4334010171380769E-2</v>
      </c>
      <c r="H175" s="37">
        <f t="shared" si="31"/>
        <v>730.25394413557228</v>
      </c>
      <c r="I175" s="38" t="s">
        <v>314</v>
      </c>
      <c r="J175" s="48"/>
    </row>
    <row r="176" spans="1:10" x14ac:dyDescent="0.25">
      <c r="A176" s="16" t="s">
        <v>0</v>
      </c>
      <c r="B176" s="219">
        <v>2.5999780800000001</v>
      </c>
      <c r="C176" s="37">
        <f t="shared" si="26"/>
        <v>2.2877859562489004E-2</v>
      </c>
      <c r="D176" s="219">
        <v>4.38091513</v>
      </c>
      <c r="E176" s="37">
        <f t="shared" si="27"/>
        <v>3.5658671578412876E-2</v>
      </c>
      <c r="F176" s="219">
        <v>3.7340119999999999</v>
      </c>
      <c r="G176" s="37">
        <f t="shared" si="28"/>
        <v>3.3608426731519134E-2</v>
      </c>
      <c r="H176" s="37">
        <f t="shared" si="31"/>
        <v>-14.766392655499816</v>
      </c>
      <c r="I176" s="38">
        <f t="shared" ref="I176:I184" si="32">((F176/B176)-1)*100</f>
        <v>43.617056956110936</v>
      </c>
      <c r="J176" s="48"/>
    </row>
    <row r="177" spans="1:10" x14ac:dyDescent="0.25">
      <c r="A177" s="16" t="s">
        <v>223</v>
      </c>
      <c r="B177" s="219">
        <v>2.4150077900000002</v>
      </c>
      <c r="C177" s="37">
        <f t="shared" si="26"/>
        <v>2.1250259564471768E-2</v>
      </c>
      <c r="D177" s="219">
        <v>1.7999174899999999</v>
      </c>
      <c r="E177" s="37">
        <f t="shared" si="27"/>
        <v>1.4650515871589422E-2</v>
      </c>
      <c r="F177" s="219">
        <v>3.71860013</v>
      </c>
      <c r="G177" s="37">
        <f t="shared" si="28"/>
        <v>3.3469710331119056E-2</v>
      </c>
      <c r="H177" s="37">
        <f t="shared" si="31"/>
        <v>106.59836635067089</v>
      </c>
      <c r="I177" s="38">
        <f t="shared" si="32"/>
        <v>53.978804764021064</v>
      </c>
      <c r="J177" s="48"/>
    </row>
    <row r="178" spans="1:10" x14ac:dyDescent="0.25">
      <c r="A178" s="16" t="s">
        <v>248</v>
      </c>
      <c r="B178" s="219">
        <v>9.6559175100000001</v>
      </c>
      <c r="C178" s="37">
        <f t="shared" si="26"/>
        <v>8.4964841219260789E-2</v>
      </c>
      <c r="D178" s="219">
        <v>1.78894051</v>
      </c>
      <c r="E178" s="37">
        <f t="shared" si="27"/>
        <v>1.4561168209485135E-2</v>
      </c>
      <c r="F178" s="219">
        <v>3.59709273</v>
      </c>
      <c r="G178" s="37">
        <f t="shared" si="28"/>
        <v>3.2376068277950136E-2</v>
      </c>
      <c r="H178" s="37">
        <f t="shared" si="31"/>
        <v>101.07391553227222</v>
      </c>
      <c r="I178" s="38">
        <f t="shared" si="32"/>
        <v>-62.747271543333639</v>
      </c>
      <c r="J178" s="48"/>
    </row>
    <row r="179" spans="1:10" x14ac:dyDescent="0.25">
      <c r="A179" s="16" t="s">
        <v>208</v>
      </c>
      <c r="B179" s="219">
        <v>1.18079658</v>
      </c>
      <c r="C179" s="37">
        <f t="shared" si="26"/>
        <v>1.0390125415637086E-2</v>
      </c>
      <c r="D179" s="219">
        <v>1.46884218</v>
      </c>
      <c r="E179" s="37">
        <f t="shared" si="27"/>
        <v>1.1955712298206521E-2</v>
      </c>
      <c r="F179" s="219">
        <v>3.4278832499999998</v>
      </c>
      <c r="G179" s="37">
        <f t="shared" si="28"/>
        <v>3.085307788293843E-2</v>
      </c>
      <c r="H179" s="37">
        <f t="shared" si="31"/>
        <v>133.37314904723118</v>
      </c>
      <c r="I179" s="38">
        <f t="shared" si="32"/>
        <v>190.30260656750886</v>
      </c>
      <c r="J179" s="48"/>
    </row>
    <row r="180" spans="1:10" x14ac:dyDescent="0.25">
      <c r="A180" s="16" t="s">
        <v>84</v>
      </c>
      <c r="B180" s="219">
        <v>1.9194220000000001E-2</v>
      </c>
      <c r="C180" s="37">
        <f t="shared" si="26"/>
        <v>1.688947583633158E-4</v>
      </c>
      <c r="D180" s="219">
        <v>2.4711210000000001E-2</v>
      </c>
      <c r="E180" s="37">
        <f t="shared" si="27"/>
        <v>2.0113809456408986E-4</v>
      </c>
      <c r="F180" s="219">
        <v>3.3415583500000001</v>
      </c>
      <c r="G180" s="37">
        <f t="shared" si="28"/>
        <v>3.0076100177254643E-2</v>
      </c>
      <c r="H180" s="37">
        <f t="shared" si="31"/>
        <v>13422.439208763959</v>
      </c>
      <c r="I180" s="38">
        <f t="shared" si="32"/>
        <v>17309.190631346311</v>
      </c>
      <c r="J180" s="48"/>
    </row>
    <row r="181" spans="1:10" x14ac:dyDescent="0.25">
      <c r="A181" s="16" t="s">
        <v>141</v>
      </c>
      <c r="B181" s="219">
        <v>0.89443784999999998</v>
      </c>
      <c r="C181" s="37">
        <f t="shared" si="26"/>
        <v>7.8703830917199909E-3</v>
      </c>
      <c r="D181" s="219">
        <v>4.8886588</v>
      </c>
      <c r="E181" s="37">
        <f t="shared" si="27"/>
        <v>3.9791475852698842E-2</v>
      </c>
      <c r="F181" s="219">
        <v>3.0701927599999999</v>
      </c>
      <c r="G181" s="37">
        <f t="shared" si="28"/>
        <v>2.7633641355759037E-2</v>
      </c>
      <c r="H181" s="37">
        <f t="shared" si="31"/>
        <v>-37.197646929255932</v>
      </c>
      <c r="I181" s="38">
        <f t="shared" si="32"/>
        <v>243.25389517002213</v>
      </c>
      <c r="J181" s="48"/>
    </row>
    <row r="182" spans="1:10" x14ac:dyDescent="0.25">
      <c r="A182" s="16" t="s">
        <v>89</v>
      </c>
      <c r="B182" s="219">
        <v>14.30109356</v>
      </c>
      <c r="C182" s="37">
        <f t="shared" si="26"/>
        <v>0.12583891094023991</v>
      </c>
      <c r="D182" s="219">
        <v>3.5980228300000001</v>
      </c>
      <c r="E182" s="37">
        <f t="shared" si="27"/>
        <v>2.9286281660197713E-2</v>
      </c>
      <c r="F182" s="219">
        <v>3.0377234</v>
      </c>
      <c r="G182" s="37">
        <f t="shared" si="28"/>
        <v>2.7341396953068493E-2</v>
      </c>
      <c r="H182" s="37">
        <f t="shared" si="31"/>
        <v>-15.572425648005128</v>
      </c>
      <c r="I182" s="38">
        <f t="shared" si="32"/>
        <v>-78.75880339321408</v>
      </c>
      <c r="J182" s="48"/>
    </row>
    <row r="183" spans="1:10" x14ac:dyDescent="0.25">
      <c r="A183" s="16" t="s">
        <v>150</v>
      </c>
      <c r="B183" s="219">
        <v>5.1329348099999992</v>
      </c>
      <c r="C183" s="37">
        <f t="shared" si="26"/>
        <v>4.5165981448040196E-2</v>
      </c>
      <c r="D183" s="219">
        <v>4.4734939999999996</v>
      </c>
      <c r="E183" s="37">
        <f t="shared" si="27"/>
        <v>3.6412221789377724E-2</v>
      </c>
      <c r="F183" s="219">
        <v>3.0175389500000001</v>
      </c>
      <c r="G183" s="37">
        <f t="shared" si="28"/>
        <v>2.7159724369011182E-2</v>
      </c>
      <c r="H183" s="37">
        <f t="shared" si="31"/>
        <v>-32.546261378689664</v>
      </c>
      <c r="I183" s="38">
        <f t="shared" si="32"/>
        <v>-41.212209745558795</v>
      </c>
      <c r="J183" s="48"/>
    </row>
    <row r="184" spans="1:10" x14ac:dyDescent="0.25">
      <c r="A184" s="16" t="s">
        <v>111</v>
      </c>
      <c r="B184" s="219">
        <v>0.73631316000000002</v>
      </c>
      <c r="C184" s="37">
        <f t="shared" si="26"/>
        <v>6.4790042647176844E-3</v>
      </c>
      <c r="D184" s="219">
        <v>2.3530362</v>
      </c>
      <c r="E184" s="37">
        <f t="shared" si="27"/>
        <v>1.9152652488822957E-2</v>
      </c>
      <c r="F184" s="219">
        <v>2.92083344</v>
      </c>
      <c r="G184" s="37">
        <f t="shared" si="28"/>
        <v>2.6289314727218602E-2</v>
      </c>
      <c r="H184" s="37">
        <f t="shared" si="31"/>
        <v>24.130408193465101</v>
      </c>
      <c r="I184" s="38">
        <f t="shared" si="32"/>
        <v>296.68358501157303</v>
      </c>
      <c r="J184" s="48"/>
    </row>
    <row r="185" spans="1:10" x14ac:dyDescent="0.25">
      <c r="A185" s="16" t="s">
        <v>247</v>
      </c>
      <c r="B185" s="219">
        <v>3.8118896099999997</v>
      </c>
      <c r="C185" s="37">
        <f t="shared" si="26"/>
        <v>3.3541773231138536E-2</v>
      </c>
      <c r="D185" s="219">
        <v>2.7594920200000002</v>
      </c>
      <c r="E185" s="37">
        <f t="shared" si="27"/>
        <v>2.2461019386246624E-2</v>
      </c>
      <c r="F185" s="219">
        <v>2.8912493500000003</v>
      </c>
      <c r="G185" s="37">
        <f t="shared" si="28"/>
        <v>2.6023039546211241E-2</v>
      </c>
      <c r="H185" s="37" t="s">
        <v>314</v>
      </c>
      <c r="I185" s="38" t="s">
        <v>314</v>
      </c>
      <c r="J185" s="48"/>
    </row>
    <row r="186" spans="1:10" x14ac:dyDescent="0.25">
      <c r="A186" s="16" t="s">
        <v>191</v>
      </c>
      <c r="B186" s="219">
        <v>4.4767544199999998</v>
      </c>
      <c r="C186" s="37">
        <f t="shared" si="26"/>
        <v>3.9392085535010321E-2</v>
      </c>
      <c r="D186" s="219">
        <v>8.9406729899999995</v>
      </c>
      <c r="E186" s="37">
        <f t="shared" si="27"/>
        <v>7.2773042248000977E-2</v>
      </c>
      <c r="F186" s="219">
        <v>2.77846116</v>
      </c>
      <c r="G186" s="37">
        <f t="shared" si="28"/>
        <v>2.5007875797461731E-2</v>
      </c>
      <c r="H186" s="37">
        <f>((F186/D186)-1)*100</f>
        <v>-68.923355511294687</v>
      </c>
      <c r="I186" s="38">
        <f>((F186/B186)-1)*100</f>
        <v>-37.935814669950105</v>
      </c>
      <c r="J186" s="48"/>
    </row>
    <row r="187" spans="1:10" x14ac:dyDescent="0.25">
      <c r="A187" s="16" t="s">
        <v>17</v>
      </c>
      <c r="B187" s="219">
        <v>2.2024418300000002</v>
      </c>
      <c r="C187" s="37">
        <f t="shared" si="26"/>
        <v>1.9379838341287588E-2</v>
      </c>
      <c r="D187" s="219">
        <v>3.7362556200000001</v>
      </c>
      <c r="E187" s="37">
        <f t="shared" si="27"/>
        <v>3.0411434171421482E-2</v>
      </c>
      <c r="F187" s="219">
        <v>2.5658921800000001</v>
      </c>
      <c r="G187" s="37">
        <f t="shared" si="28"/>
        <v>2.3094622977244825E-2</v>
      </c>
      <c r="H187" s="37">
        <f>((F187/D187)-1)*100</f>
        <v>-31.324501293088723</v>
      </c>
      <c r="I187" s="38">
        <f>((F187/B187)-1)*100</f>
        <v>16.502154338396302</v>
      </c>
      <c r="J187" s="48"/>
    </row>
    <row r="188" spans="1:10" x14ac:dyDescent="0.25">
      <c r="A188" s="16" t="s">
        <v>43</v>
      </c>
      <c r="B188" s="219">
        <v>4.4188699999999997E-2</v>
      </c>
      <c r="C188" s="37">
        <f t="shared" si="26"/>
        <v>3.8882745997956947E-4</v>
      </c>
      <c r="D188" s="219">
        <v>1.4419688100000001</v>
      </c>
      <c r="E188" s="37">
        <f t="shared" si="27"/>
        <v>1.1736975197258578E-2</v>
      </c>
      <c r="F188" s="219">
        <v>2.5073088299999999</v>
      </c>
      <c r="G188" s="37">
        <f t="shared" si="28"/>
        <v>2.2567336448395443E-2</v>
      </c>
      <c r="H188" s="37">
        <f>((F188/D188)-1)*100</f>
        <v>73.880933665964648</v>
      </c>
      <c r="I188" s="38">
        <f>((F188/B188)-1)*100</f>
        <v>5574.0950288195854</v>
      </c>
      <c r="J188" s="48"/>
    </row>
    <row r="189" spans="1:10" x14ac:dyDescent="0.25">
      <c r="A189" s="16" t="s">
        <v>207</v>
      </c>
      <c r="B189" s="219">
        <v>2.9071406400000002</v>
      </c>
      <c r="C189" s="37">
        <f t="shared" si="26"/>
        <v>2.5580660007073753E-2</v>
      </c>
      <c r="D189" s="219">
        <v>1.6372488200000002</v>
      </c>
      <c r="E189" s="37">
        <f t="shared" si="27"/>
        <v>1.3326466327715421E-2</v>
      </c>
      <c r="F189" s="219">
        <v>2.5044427000000002</v>
      </c>
      <c r="G189" s="37">
        <f t="shared" si="28"/>
        <v>2.2541539498597746E-2</v>
      </c>
      <c r="H189" s="37" t="s">
        <v>314</v>
      </c>
      <c r="I189" s="38" t="s">
        <v>314</v>
      </c>
      <c r="J189" s="48"/>
    </row>
    <row r="190" spans="1:10" x14ac:dyDescent="0.25">
      <c r="A190" s="16" t="s">
        <v>151</v>
      </c>
      <c r="B190" s="219">
        <v>665.18645566999999</v>
      </c>
      <c r="C190" s="37">
        <f t="shared" si="26"/>
        <v>5.8531425448356389</v>
      </c>
      <c r="D190" s="219">
        <v>284.24179117</v>
      </c>
      <c r="E190" s="37">
        <f t="shared" si="27"/>
        <v>2.3135998711280323</v>
      </c>
      <c r="F190" s="219">
        <v>2.4462216400000001</v>
      </c>
      <c r="G190" s="37">
        <f t="shared" si="28"/>
        <v>2.2017513804721726E-2</v>
      </c>
      <c r="H190" s="37" t="s">
        <v>314</v>
      </c>
      <c r="I190" s="38" t="s">
        <v>314</v>
      </c>
      <c r="J190" s="48"/>
    </row>
    <row r="191" spans="1:10" x14ac:dyDescent="0.25">
      <c r="A191" s="16" t="s">
        <v>91</v>
      </c>
      <c r="B191" s="219">
        <v>0.96478299000000001</v>
      </c>
      <c r="C191" s="37">
        <f t="shared" si="26"/>
        <v>8.4893676309371943E-3</v>
      </c>
      <c r="D191" s="219">
        <v>1.49886743</v>
      </c>
      <c r="E191" s="37">
        <f t="shared" si="27"/>
        <v>1.2200104279570866E-2</v>
      </c>
      <c r="F191" s="219">
        <v>2.2236267700000001</v>
      </c>
      <c r="G191" s="37">
        <f t="shared" si="28"/>
        <v>2.0014021748668603E-2</v>
      </c>
      <c r="H191" s="37" t="s">
        <v>314</v>
      </c>
      <c r="I191" s="38" t="s">
        <v>314</v>
      </c>
      <c r="J191" s="48"/>
    </row>
    <row r="192" spans="1:10" x14ac:dyDescent="0.25">
      <c r="A192" s="16" t="s">
        <v>92</v>
      </c>
      <c r="B192" s="219">
        <v>2.5038796699999999</v>
      </c>
      <c r="C192" s="37">
        <f t="shared" si="26"/>
        <v>2.2032265538035348E-2</v>
      </c>
      <c r="D192" s="219">
        <v>4.5681414500000006</v>
      </c>
      <c r="E192" s="37">
        <f t="shared" si="27"/>
        <v>3.7182609307769177E-2</v>
      </c>
      <c r="F192" s="219">
        <v>2.2096290099999996</v>
      </c>
      <c r="G192" s="37">
        <f t="shared" si="28"/>
        <v>1.9888033216396775E-2</v>
      </c>
      <c r="H192" s="37">
        <f>((F192/D192)-1)*100</f>
        <v>-51.629584280933351</v>
      </c>
      <c r="I192" s="38">
        <f>((F192/B192)-1)*100</f>
        <v>-11.751789174437455</v>
      </c>
      <c r="J192" s="48"/>
    </row>
    <row r="193" spans="1:10" x14ac:dyDescent="0.25">
      <c r="A193" s="16" t="s">
        <v>239</v>
      </c>
      <c r="B193" s="219">
        <v>2.5259403799999998</v>
      </c>
      <c r="C193" s="37">
        <f t="shared" si="26"/>
        <v>2.2226383261223535E-2</v>
      </c>
      <c r="D193" s="219">
        <v>5.7042444699999999</v>
      </c>
      <c r="E193" s="37">
        <f t="shared" si="27"/>
        <v>4.6429975044667851E-2</v>
      </c>
      <c r="F193" s="219">
        <v>2.1991262900000002</v>
      </c>
      <c r="G193" s="37">
        <f t="shared" si="28"/>
        <v>1.9793502214460613E-2</v>
      </c>
      <c r="H193" s="37" t="s">
        <v>314</v>
      </c>
      <c r="I193" s="38" t="s">
        <v>314</v>
      </c>
      <c r="J193" s="48"/>
    </row>
    <row r="194" spans="1:10" x14ac:dyDescent="0.25">
      <c r="A194" s="16" t="s">
        <v>136</v>
      </c>
      <c r="B194" s="219">
        <v>1.23466151</v>
      </c>
      <c r="C194" s="37">
        <f t="shared" si="26"/>
        <v>1.0864096451532627E-2</v>
      </c>
      <c r="D194" s="219">
        <v>1.1177223200000002</v>
      </c>
      <c r="E194" s="37">
        <f t="shared" si="27"/>
        <v>9.0977551360922424E-3</v>
      </c>
      <c r="F194" s="219">
        <v>2.0152093300000002</v>
      </c>
      <c r="G194" s="37">
        <f t="shared" si="28"/>
        <v>1.8138135366458055E-2</v>
      </c>
      <c r="H194" s="37">
        <f>((F194/D194)-1)*100</f>
        <v>80.296062263478831</v>
      </c>
      <c r="I194" s="38">
        <f>((F194/B194)-1)*100</f>
        <v>63.219579915470135</v>
      </c>
      <c r="J194" s="48"/>
    </row>
    <row r="195" spans="1:10" x14ac:dyDescent="0.25">
      <c r="A195" s="16" t="s">
        <v>19</v>
      </c>
      <c r="B195" s="219">
        <v>1.73976843</v>
      </c>
      <c r="C195" s="37">
        <f t="shared" si="26"/>
        <v>1.5308658991768108E-2</v>
      </c>
      <c r="D195" s="219">
        <v>2.7769715099999996</v>
      </c>
      <c r="E195" s="37">
        <f t="shared" si="27"/>
        <v>2.2603294544466395E-2</v>
      </c>
      <c r="F195" s="219">
        <v>1.8682745199999999</v>
      </c>
      <c r="G195" s="37">
        <f t="shared" si="28"/>
        <v>1.6815630833479936E-2</v>
      </c>
      <c r="H195" s="37">
        <f>((F195/D195)-1)*100</f>
        <v>-32.722589581050464</v>
      </c>
      <c r="I195" s="38">
        <f>((F195/B195)-1)*100</f>
        <v>7.386390497958395</v>
      </c>
      <c r="J195" s="48"/>
    </row>
    <row r="196" spans="1:10" x14ac:dyDescent="0.25">
      <c r="A196" s="16" t="s">
        <v>95</v>
      </c>
      <c r="B196" s="219">
        <v>2.4997636299999999</v>
      </c>
      <c r="C196" s="37">
        <f t="shared" ref="C196:C259" si="33">(B196/$B$268)*100</f>
        <v>2.1996047469199326E-2</v>
      </c>
      <c r="D196" s="219">
        <v>3.34082064</v>
      </c>
      <c r="E196" s="37">
        <f t="shared" ref="E196:E259" si="34">(D196/$D$268)*100</f>
        <v>2.7192771936703355E-2</v>
      </c>
      <c r="F196" s="219">
        <v>1.8394505000000001</v>
      </c>
      <c r="G196" s="37">
        <f t="shared" ref="G196:G259" si="35">(F196/$F$268)*100</f>
        <v>1.6556196754457735E-2</v>
      </c>
      <c r="H196" s="37" t="s">
        <v>314</v>
      </c>
      <c r="I196" s="38" t="s">
        <v>314</v>
      </c>
      <c r="J196" s="48"/>
    </row>
    <row r="197" spans="1:10" x14ac:dyDescent="0.25">
      <c r="A197" s="16" t="s">
        <v>226</v>
      </c>
      <c r="B197" s="219">
        <v>8.5862978900000009</v>
      </c>
      <c r="C197" s="37">
        <f t="shared" si="33"/>
        <v>7.55529897733275E-2</v>
      </c>
      <c r="D197" s="219">
        <v>4.9142135599999994</v>
      </c>
      <c r="E197" s="37">
        <f t="shared" si="34"/>
        <v>3.9999480063477776E-2</v>
      </c>
      <c r="F197" s="219">
        <v>1.82437644</v>
      </c>
      <c r="G197" s="37">
        <f t="shared" si="35"/>
        <v>1.6420520853829529E-2</v>
      </c>
      <c r="H197" s="37">
        <f>((F197/D197)-1)*100</f>
        <v>-62.875515731554813</v>
      </c>
      <c r="I197" s="38">
        <f t="shared" ref="I197:I216" si="36">((F197/B197)-1)*100</f>
        <v>-78.752467438559833</v>
      </c>
      <c r="J197" s="48"/>
    </row>
    <row r="198" spans="1:10" x14ac:dyDescent="0.25">
      <c r="A198" s="16" t="s">
        <v>93</v>
      </c>
      <c r="B198" s="219">
        <v>2.8211075099999996</v>
      </c>
      <c r="C198" s="37">
        <f t="shared" si="33"/>
        <v>2.4823632907113983E-2</v>
      </c>
      <c r="D198" s="219">
        <v>2.3962332599999998</v>
      </c>
      <c r="E198" s="37">
        <f t="shared" si="34"/>
        <v>1.9504257057727944E-2</v>
      </c>
      <c r="F198" s="219">
        <v>1.7021876299999998</v>
      </c>
      <c r="G198" s="37">
        <f t="shared" si="35"/>
        <v>1.532074568752141E-2</v>
      </c>
      <c r="H198" s="37">
        <f>((F198/D198)-1)*100</f>
        <v>-28.964026231736728</v>
      </c>
      <c r="I198" s="38">
        <f t="shared" si="36"/>
        <v>-39.662433141372901</v>
      </c>
      <c r="J198" s="48"/>
    </row>
    <row r="199" spans="1:10" x14ac:dyDescent="0.25">
      <c r="A199" s="16" t="s">
        <v>101</v>
      </c>
      <c r="B199" s="219">
        <v>2.4380917000000002</v>
      </c>
      <c r="C199" s="37">
        <f t="shared" si="33"/>
        <v>2.1453380681221004E-2</v>
      </c>
      <c r="D199" s="219">
        <v>1.5764964399999999</v>
      </c>
      <c r="E199" s="37">
        <f t="shared" si="34"/>
        <v>1.2831969378620918E-2</v>
      </c>
      <c r="F199" s="219">
        <v>1.2645994700000001</v>
      </c>
      <c r="G199" s="37">
        <f t="shared" si="35"/>
        <v>1.1382180515813268E-2</v>
      </c>
      <c r="H199" s="37">
        <f>((F199/D199)-1)*100</f>
        <v>-19.7841848599417</v>
      </c>
      <c r="I199" s="38">
        <f t="shared" si="36"/>
        <v>-48.131587093299245</v>
      </c>
      <c r="J199" s="48"/>
    </row>
    <row r="200" spans="1:10" x14ac:dyDescent="0.25">
      <c r="A200" s="16" t="s">
        <v>40</v>
      </c>
      <c r="B200" s="219">
        <v>0.97820341</v>
      </c>
      <c r="C200" s="37">
        <f t="shared" si="33"/>
        <v>8.6074572742274244E-3</v>
      </c>
      <c r="D200" s="219">
        <v>1.1651184999999999</v>
      </c>
      <c r="E200" s="37">
        <f t="shared" si="34"/>
        <v>9.4835386462812036E-3</v>
      </c>
      <c r="F200" s="219">
        <v>1.18478543</v>
      </c>
      <c r="G200" s="37">
        <f t="shared" si="35"/>
        <v>1.0663804593216732E-2</v>
      </c>
      <c r="H200" s="37" t="s">
        <v>314</v>
      </c>
      <c r="I200" s="38">
        <f t="shared" si="36"/>
        <v>21.118513581955312</v>
      </c>
      <c r="J200" s="48"/>
    </row>
    <row r="201" spans="1:10" x14ac:dyDescent="0.25">
      <c r="A201" s="16" t="s">
        <v>126</v>
      </c>
      <c r="B201" s="219">
        <v>0.74402842000000002</v>
      </c>
      <c r="C201" s="37">
        <f t="shared" si="33"/>
        <v>6.546892773519301E-3</v>
      </c>
      <c r="D201" s="219">
        <v>0.79350176000000006</v>
      </c>
      <c r="E201" s="37">
        <f t="shared" si="34"/>
        <v>6.4587461334208946E-3</v>
      </c>
      <c r="F201" s="219">
        <v>1.07045934</v>
      </c>
      <c r="G201" s="37">
        <f t="shared" si="35"/>
        <v>9.6347987894683604E-3</v>
      </c>
      <c r="H201" s="37">
        <f>((F201/D201)-1)*100</f>
        <v>34.903209288407865</v>
      </c>
      <c r="I201" s="38">
        <f t="shared" si="36"/>
        <v>43.873447737386151</v>
      </c>
      <c r="J201" s="48"/>
    </row>
    <row r="202" spans="1:10" x14ac:dyDescent="0.25">
      <c r="A202" s="16" t="s">
        <v>102</v>
      </c>
      <c r="B202" s="219">
        <v>8.4102270000000007E-2</v>
      </c>
      <c r="C202" s="37">
        <f t="shared" si="33"/>
        <v>7.4003697829119091E-4</v>
      </c>
      <c r="D202" s="219">
        <v>0.21872114000000001</v>
      </c>
      <c r="E202" s="37">
        <f t="shared" si="34"/>
        <v>1.7802913471451031E-3</v>
      </c>
      <c r="F202" s="219">
        <v>1.0579122400000001</v>
      </c>
      <c r="G202" s="37">
        <f t="shared" si="35"/>
        <v>9.5218670980214536E-3</v>
      </c>
      <c r="H202" s="37" t="s">
        <v>314</v>
      </c>
      <c r="I202" s="38">
        <f t="shared" si="36"/>
        <v>1157.8878548700291</v>
      </c>
      <c r="J202" s="48"/>
    </row>
    <row r="203" spans="1:10" x14ac:dyDescent="0.25">
      <c r="A203" s="16" t="s">
        <v>192</v>
      </c>
      <c r="B203" s="219">
        <v>1.4597444399999999</v>
      </c>
      <c r="C203" s="37">
        <f t="shared" si="33"/>
        <v>1.2844657634745963E-2</v>
      </c>
      <c r="D203" s="219">
        <v>0.96513440000000006</v>
      </c>
      <c r="E203" s="37">
        <f t="shared" si="34"/>
        <v>7.8557583466878442E-3</v>
      </c>
      <c r="F203" s="219">
        <v>1.0551218200000001</v>
      </c>
      <c r="G203" s="37">
        <f t="shared" si="35"/>
        <v>9.496751585237842E-3</v>
      </c>
      <c r="H203" s="37" t="s">
        <v>314</v>
      </c>
      <c r="I203" s="38">
        <f t="shared" si="36"/>
        <v>-27.718729999067492</v>
      </c>
      <c r="J203" s="48"/>
    </row>
    <row r="204" spans="1:10" x14ac:dyDescent="0.25">
      <c r="A204" s="16" t="s">
        <v>44</v>
      </c>
      <c r="B204" s="219">
        <v>0.64862772999999996</v>
      </c>
      <c r="C204" s="37">
        <f t="shared" si="33"/>
        <v>5.7074381624309823E-3</v>
      </c>
      <c r="D204" s="219">
        <v>0.31283989000000001</v>
      </c>
      <c r="E204" s="37">
        <f t="shared" si="34"/>
        <v>2.5463754861959199E-3</v>
      </c>
      <c r="F204" s="219">
        <v>0.93571146999999999</v>
      </c>
      <c r="G204" s="37">
        <f t="shared" si="35"/>
        <v>8.4219842842864628E-3</v>
      </c>
      <c r="H204" s="37">
        <f t="shared" ref="H204:H217" si="37">((F204/D204)-1)*100</f>
        <v>199.10235232469873</v>
      </c>
      <c r="I204" s="38">
        <f t="shared" si="36"/>
        <v>44.260170622060826</v>
      </c>
      <c r="J204" s="48"/>
    </row>
    <row r="205" spans="1:10" x14ac:dyDescent="0.25">
      <c r="A205" s="16" t="s">
        <v>140</v>
      </c>
      <c r="B205" s="219">
        <v>2.3356691499999997</v>
      </c>
      <c r="C205" s="37">
        <f t="shared" si="33"/>
        <v>2.0552138961932347E-2</v>
      </c>
      <c r="D205" s="219">
        <v>1.4106417900000001</v>
      </c>
      <c r="E205" s="37">
        <f t="shared" si="34"/>
        <v>1.1481987395723521E-2</v>
      </c>
      <c r="F205" s="219">
        <v>0.92616240000000005</v>
      </c>
      <c r="G205" s="37">
        <f t="shared" si="35"/>
        <v>8.3360367245439802E-3</v>
      </c>
      <c r="H205" s="37">
        <f t="shared" si="37"/>
        <v>-34.344607783099924</v>
      </c>
      <c r="I205" s="38">
        <f t="shared" si="36"/>
        <v>-60.347020895489401</v>
      </c>
      <c r="J205" s="48"/>
    </row>
    <row r="206" spans="1:10" x14ac:dyDescent="0.25">
      <c r="A206" s="16" t="s">
        <v>96</v>
      </c>
      <c r="B206" s="219">
        <v>1.36873102</v>
      </c>
      <c r="C206" s="37">
        <f t="shared" si="33"/>
        <v>1.2043807713325926E-2</v>
      </c>
      <c r="D206" s="219">
        <v>2.01831264</v>
      </c>
      <c r="E206" s="37">
        <f t="shared" si="34"/>
        <v>1.6428153807288993E-2</v>
      </c>
      <c r="F206" s="219">
        <v>0.92135905000000007</v>
      </c>
      <c r="G206" s="37">
        <f t="shared" si="35"/>
        <v>8.2928035917793179E-3</v>
      </c>
      <c r="H206" s="37">
        <f t="shared" si="37"/>
        <v>-54.35003320397378</v>
      </c>
      <c r="I206" s="38">
        <f t="shared" si="36"/>
        <v>-32.685163371251711</v>
      </c>
      <c r="J206" s="48"/>
    </row>
    <row r="207" spans="1:10" x14ac:dyDescent="0.25">
      <c r="A207" s="16" t="s">
        <v>118</v>
      </c>
      <c r="B207" s="219">
        <v>0.31126156999999999</v>
      </c>
      <c r="C207" s="37">
        <f t="shared" si="33"/>
        <v>2.738868662177275E-3</v>
      </c>
      <c r="D207" s="219">
        <v>0.91797858999999993</v>
      </c>
      <c r="E207" s="37">
        <f t="shared" si="34"/>
        <v>7.4719313397939588E-3</v>
      </c>
      <c r="F207" s="219">
        <v>0.86039938000000005</v>
      </c>
      <c r="G207" s="37">
        <f t="shared" si="35"/>
        <v>7.7441287072924497E-3</v>
      </c>
      <c r="H207" s="37">
        <f t="shared" si="37"/>
        <v>-6.2723913855114999</v>
      </c>
      <c r="I207" s="38">
        <f t="shared" si="36"/>
        <v>176.42326034659536</v>
      </c>
      <c r="J207" s="48"/>
    </row>
    <row r="208" spans="1:10" x14ac:dyDescent="0.25">
      <c r="A208" s="16" t="s">
        <v>59</v>
      </c>
      <c r="B208" s="219">
        <v>1.0304073899999999</v>
      </c>
      <c r="C208" s="37">
        <f t="shared" si="33"/>
        <v>9.0668131942754047E-3</v>
      </c>
      <c r="D208" s="219">
        <v>1.1515047300000001</v>
      </c>
      <c r="E208" s="37">
        <f t="shared" si="34"/>
        <v>9.3727287038448057E-3</v>
      </c>
      <c r="F208" s="219">
        <v>0.85757709999999998</v>
      </c>
      <c r="G208" s="37">
        <f t="shared" si="35"/>
        <v>7.7187264347245415E-3</v>
      </c>
      <c r="H208" s="37">
        <f t="shared" si="37"/>
        <v>-25.525525196930808</v>
      </c>
      <c r="I208" s="38">
        <f t="shared" si="36"/>
        <v>-16.773005674968999</v>
      </c>
      <c r="J208" s="48"/>
    </row>
    <row r="209" spans="1:10" x14ac:dyDescent="0.25">
      <c r="A209" s="16" t="s">
        <v>45</v>
      </c>
      <c r="B209" s="219">
        <v>0.27003463999999999</v>
      </c>
      <c r="C209" s="37">
        <f t="shared" si="33"/>
        <v>2.3761025596520705E-3</v>
      </c>
      <c r="D209" s="219">
        <v>0.45691031999999998</v>
      </c>
      <c r="E209" s="37">
        <f t="shared" si="34"/>
        <v>3.7190437518627604E-3</v>
      </c>
      <c r="F209" s="219">
        <v>0.79975968000000008</v>
      </c>
      <c r="G209" s="37">
        <f t="shared" si="35"/>
        <v>7.1983337514992425E-3</v>
      </c>
      <c r="H209" s="37">
        <f t="shared" si="37"/>
        <v>75.036466674685769</v>
      </c>
      <c r="I209" s="38">
        <f t="shared" si="36"/>
        <v>196.16929146571721</v>
      </c>
      <c r="J209" s="48"/>
    </row>
    <row r="210" spans="1:10" x14ac:dyDescent="0.25">
      <c r="A210" s="16" t="s">
        <v>87</v>
      </c>
      <c r="B210" s="219">
        <v>2.7879890000000001E-2</v>
      </c>
      <c r="C210" s="37">
        <f t="shared" si="33"/>
        <v>2.453221482688968E-4</v>
      </c>
      <c r="D210" s="219">
        <v>0.38072871000000003</v>
      </c>
      <c r="E210" s="37">
        <f t="shared" si="34"/>
        <v>3.0989598354448831E-3</v>
      </c>
      <c r="F210" s="219">
        <v>0.78053676999999999</v>
      </c>
      <c r="G210" s="37">
        <f t="shared" si="35"/>
        <v>7.0253156245351119E-3</v>
      </c>
      <c r="H210" s="37">
        <f t="shared" si="37"/>
        <v>105.01127167425852</v>
      </c>
      <c r="I210" s="38">
        <f t="shared" si="36"/>
        <v>2699.6407805052313</v>
      </c>
      <c r="J210" s="48"/>
    </row>
    <row r="211" spans="1:10" x14ac:dyDescent="0.25">
      <c r="A211" s="16" t="s">
        <v>137</v>
      </c>
      <c r="B211" s="219">
        <v>0.89608973999999997</v>
      </c>
      <c r="C211" s="37">
        <f t="shared" si="33"/>
        <v>7.8849184863540398E-3</v>
      </c>
      <c r="D211" s="219">
        <v>1.30592325</v>
      </c>
      <c r="E211" s="37">
        <f t="shared" si="34"/>
        <v>1.0629625750901862E-2</v>
      </c>
      <c r="F211" s="219">
        <v>0.73685009999999995</v>
      </c>
      <c r="G211" s="37">
        <f t="shared" si="35"/>
        <v>6.6321084661652256E-3</v>
      </c>
      <c r="H211" s="37">
        <f t="shared" si="37"/>
        <v>-43.576308944648936</v>
      </c>
      <c r="I211" s="38">
        <f t="shared" si="36"/>
        <v>-17.770501423216835</v>
      </c>
      <c r="J211" s="48"/>
    </row>
    <row r="212" spans="1:10" x14ac:dyDescent="0.25">
      <c r="A212" s="16" t="s">
        <v>244</v>
      </c>
      <c r="B212" s="219">
        <v>0.30887044000000002</v>
      </c>
      <c r="C212" s="37">
        <f t="shared" si="33"/>
        <v>2.7178285092788884E-3</v>
      </c>
      <c r="D212" s="219">
        <v>0.56800155000000008</v>
      </c>
      <c r="E212" s="37">
        <f t="shared" si="34"/>
        <v>4.6232762166016819E-3</v>
      </c>
      <c r="F212" s="219">
        <v>0.60238943999999994</v>
      </c>
      <c r="G212" s="37">
        <f t="shared" si="35"/>
        <v>5.4218790293338211E-3</v>
      </c>
      <c r="H212" s="37">
        <f t="shared" si="37"/>
        <v>6.0541894647998529</v>
      </c>
      <c r="I212" s="38">
        <f t="shared" si="36"/>
        <v>95.029812500024249</v>
      </c>
      <c r="J212" s="48"/>
    </row>
    <row r="213" spans="1:10" x14ac:dyDescent="0.25">
      <c r="A213" s="16" t="s">
        <v>176</v>
      </c>
      <c r="B213" s="219">
        <v>0.59329233999999997</v>
      </c>
      <c r="C213" s="37">
        <f t="shared" si="33"/>
        <v>5.2205281799993005E-3</v>
      </c>
      <c r="D213" s="219">
        <v>1.5083176999999999</v>
      </c>
      <c r="E213" s="37">
        <f t="shared" si="34"/>
        <v>1.2277025211444137E-2</v>
      </c>
      <c r="F213" s="219">
        <v>0.59184819999999994</v>
      </c>
      <c r="G213" s="37">
        <f t="shared" si="35"/>
        <v>5.3270013234776644E-3</v>
      </c>
      <c r="H213" s="37">
        <f t="shared" si="37"/>
        <v>-60.761038606123897</v>
      </c>
      <c r="I213" s="38">
        <f t="shared" si="36"/>
        <v>-0.24341119927488997</v>
      </c>
      <c r="J213" s="48"/>
    </row>
    <row r="214" spans="1:10" x14ac:dyDescent="0.25">
      <c r="A214" s="16" t="s">
        <v>47</v>
      </c>
      <c r="B214" s="219">
        <v>0.35876991999999996</v>
      </c>
      <c r="C214" s="37">
        <f t="shared" si="33"/>
        <v>3.1569065555373502E-3</v>
      </c>
      <c r="D214" s="219">
        <v>0.34293429999999997</v>
      </c>
      <c r="E214" s="37">
        <f t="shared" si="34"/>
        <v>2.7913303987408935E-3</v>
      </c>
      <c r="F214" s="219">
        <v>0.54007789000000006</v>
      </c>
      <c r="G214" s="37">
        <f t="shared" si="35"/>
        <v>4.8610363853620322E-3</v>
      </c>
      <c r="H214" s="37">
        <f t="shared" si="37"/>
        <v>57.487276717435407</v>
      </c>
      <c r="I214" s="38">
        <f t="shared" si="36"/>
        <v>50.536000899963994</v>
      </c>
      <c r="J214" s="48"/>
    </row>
    <row r="215" spans="1:10" x14ac:dyDescent="0.25">
      <c r="A215" s="16" t="s">
        <v>60</v>
      </c>
      <c r="B215" s="219">
        <v>0.43288890000000002</v>
      </c>
      <c r="C215" s="37">
        <f t="shared" si="33"/>
        <v>3.809098059919162E-3</v>
      </c>
      <c r="D215" s="219">
        <v>0.29907035999999998</v>
      </c>
      <c r="E215" s="37">
        <f t="shared" si="34"/>
        <v>2.4342977276708183E-3</v>
      </c>
      <c r="F215" s="219">
        <v>0.53960981000000008</v>
      </c>
      <c r="G215" s="37">
        <f t="shared" si="35"/>
        <v>4.8568233746956258E-3</v>
      </c>
      <c r="H215" s="37">
        <f t="shared" si="37"/>
        <v>80.429050207449549</v>
      </c>
      <c r="I215" s="38">
        <f t="shared" si="36"/>
        <v>24.653186995554766</v>
      </c>
      <c r="J215" s="48"/>
    </row>
    <row r="216" spans="1:10" x14ac:dyDescent="0.25">
      <c r="A216" s="16" t="s">
        <v>100</v>
      </c>
      <c r="B216" s="219">
        <v>0.16545809</v>
      </c>
      <c r="C216" s="37">
        <f t="shared" si="33"/>
        <v>1.4559072538402578E-3</v>
      </c>
      <c r="D216" s="219">
        <v>0.23216170999999999</v>
      </c>
      <c r="E216" s="37">
        <f t="shared" si="34"/>
        <v>1.8896915197653538E-3</v>
      </c>
      <c r="F216" s="219">
        <v>0.51733190000000007</v>
      </c>
      <c r="G216" s="37">
        <f t="shared" si="35"/>
        <v>4.6563083506500746E-3</v>
      </c>
      <c r="H216" s="37">
        <f t="shared" si="37"/>
        <v>122.83256786831905</v>
      </c>
      <c r="I216" s="38">
        <f t="shared" si="36"/>
        <v>212.66642809668605</v>
      </c>
      <c r="J216" s="48"/>
    </row>
    <row r="217" spans="1:10" x14ac:dyDescent="0.25">
      <c r="A217" s="16" t="s">
        <v>29</v>
      </c>
      <c r="B217" s="219">
        <v>0.28579092</v>
      </c>
      <c r="C217" s="37">
        <f t="shared" si="33"/>
        <v>2.5147460212412752E-3</v>
      </c>
      <c r="D217" s="219">
        <v>0.35352348</v>
      </c>
      <c r="E217" s="37">
        <f t="shared" si="34"/>
        <v>2.8775215439011742E-3</v>
      </c>
      <c r="F217" s="219">
        <v>0.41682859999999999</v>
      </c>
      <c r="G217" s="37">
        <f t="shared" si="35"/>
        <v>3.7517162405213741E-3</v>
      </c>
      <c r="H217" s="37">
        <f t="shared" si="37"/>
        <v>17.906906777450814</v>
      </c>
      <c r="I217" s="38" t="s">
        <v>314</v>
      </c>
      <c r="J217" s="48"/>
    </row>
    <row r="218" spans="1:10" x14ac:dyDescent="0.25">
      <c r="A218" s="16" t="s">
        <v>48</v>
      </c>
      <c r="B218" s="219">
        <v>0.44336856000000002</v>
      </c>
      <c r="C218" s="37">
        <f t="shared" si="33"/>
        <v>3.9013112180172607E-3</v>
      </c>
      <c r="D218" s="219">
        <v>0.27607901000000001</v>
      </c>
      <c r="E218" s="37">
        <f t="shared" si="34"/>
        <v>2.2471585171483029E-3</v>
      </c>
      <c r="F218" s="219">
        <v>0.41674156000000001</v>
      </c>
      <c r="G218" s="37">
        <f t="shared" si="35"/>
        <v>3.7509328264716301E-3</v>
      </c>
      <c r="H218" s="37" t="s">
        <v>314</v>
      </c>
      <c r="I218" s="38" t="s">
        <v>314</v>
      </c>
      <c r="J218" s="48"/>
    </row>
    <row r="219" spans="1:10" x14ac:dyDescent="0.25">
      <c r="A219" s="16" t="s">
        <v>10</v>
      </c>
      <c r="B219" s="219">
        <v>0.29719772999999999</v>
      </c>
      <c r="C219" s="37">
        <f t="shared" si="33"/>
        <v>2.6151174048477076E-3</v>
      </c>
      <c r="D219" s="219">
        <v>0.26346093999999998</v>
      </c>
      <c r="E219" s="37">
        <f t="shared" si="34"/>
        <v>2.1444531232450376E-3</v>
      </c>
      <c r="F219" s="219">
        <v>0.36624596999999998</v>
      </c>
      <c r="G219" s="37">
        <f t="shared" si="35"/>
        <v>3.2964411599264152E-3</v>
      </c>
      <c r="H219" s="37">
        <f t="shared" ref="H219:H237" si="38">((F219/D219)-1)*100</f>
        <v>39.01338467857893</v>
      </c>
      <c r="I219" s="38" t="s">
        <v>314</v>
      </c>
      <c r="J219" s="48"/>
    </row>
    <row r="220" spans="1:10" x14ac:dyDescent="0.25">
      <c r="A220" s="16" t="s">
        <v>77</v>
      </c>
      <c r="B220" s="219">
        <v>0.30947659999999999</v>
      </c>
      <c r="C220" s="37">
        <f t="shared" si="33"/>
        <v>2.7231622632282286E-3</v>
      </c>
      <c r="D220" s="219">
        <v>0.40037056999999998</v>
      </c>
      <c r="E220" s="37">
        <f t="shared" si="34"/>
        <v>3.2588357093537128E-3</v>
      </c>
      <c r="F220" s="219">
        <v>0.36236877000000001</v>
      </c>
      <c r="G220" s="37">
        <f t="shared" si="35"/>
        <v>3.2615439522785971E-3</v>
      </c>
      <c r="H220" s="37">
        <f t="shared" si="38"/>
        <v>-9.4916566919491565</v>
      </c>
      <c r="I220" s="38">
        <f t="shared" ref="I220:I237" si="39">((F220/B220)-1)*100</f>
        <v>17.090846286924453</v>
      </c>
      <c r="J220" s="48"/>
    </row>
    <row r="221" spans="1:10" x14ac:dyDescent="0.25">
      <c r="A221" s="16" t="s">
        <v>65</v>
      </c>
      <c r="B221" s="219">
        <v>2.6723000000000003E-4</v>
      </c>
      <c r="C221" s="37">
        <f t="shared" si="33"/>
        <v>2.3514238284977912E-6</v>
      </c>
      <c r="D221" s="219">
        <v>0</v>
      </c>
      <c r="E221" s="37">
        <f t="shared" si="34"/>
        <v>0</v>
      </c>
      <c r="F221" s="219">
        <v>0.32890000000000003</v>
      </c>
      <c r="G221" s="37">
        <f t="shared" si="35"/>
        <v>2.9603042389785153E-3</v>
      </c>
      <c r="H221" s="37" t="s">
        <v>314</v>
      </c>
      <c r="I221" s="38">
        <f t="shared" si="39"/>
        <v>122977.49878381917</v>
      </c>
      <c r="J221" s="48"/>
    </row>
    <row r="222" spans="1:10" x14ac:dyDescent="0.25">
      <c r="A222" s="16" t="s">
        <v>42</v>
      </c>
      <c r="B222" s="219">
        <v>0.13738121</v>
      </c>
      <c r="C222" s="37">
        <f t="shared" si="33"/>
        <v>1.2088517411288368E-3</v>
      </c>
      <c r="D222" s="219">
        <v>0.76552085000000003</v>
      </c>
      <c r="E222" s="37">
        <f t="shared" si="34"/>
        <v>6.2309941568252812E-3</v>
      </c>
      <c r="F222" s="219">
        <v>0.30715048</v>
      </c>
      <c r="G222" s="37">
        <f t="shared" si="35"/>
        <v>2.7645450530504275E-3</v>
      </c>
      <c r="H222" s="37">
        <f t="shared" si="38"/>
        <v>-59.876928237813509</v>
      </c>
      <c r="I222" s="38">
        <f t="shared" si="39"/>
        <v>123.57532008926113</v>
      </c>
      <c r="J222" s="48"/>
    </row>
    <row r="223" spans="1:10" x14ac:dyDescent="0.25">
      <c r="A223" s="16" t="s">
        <v>56</v>
      </c>
      <c r="B223" s="219">
        <v>5.5593469999999999E-2</v>
      </c>
      <c r="C223" s="37">
        <f t="shared" si="33"/>
        <v>4.8918089311408559E-4</v>
      </c>
      <c r="D223" s="219">
        <v>0.43488336</v>
      </c>
      <c r="E223" s="37">
        <f t="shared" si="34"/>
        <v>3.539754240606961E-3</v>
      </c>
      <c r="F223" s="219">
        <v>0.30577033000000003</v>
      </c>
      <c r="G223" s="37">
        <f t="shared" si="35"/>
        <v>2.7521228460105187E-3</v>
      </c>
      <c r="H223" s="37">
        <f t="shared" si="38"/>
        <v>-29.689117100272576</v>
      </c>
      <c r="I223" s="38">
        <f t="shared" si="39"/>
        <v>450.01123333369912</v>
      </c>
      <c r="J223" s="48"/>
    </row>
    <row r="224" spans="1:10" x14ac:dyDescent="0.25">
      <c r="A224" s="16" t="s">
        <v>58</v>
      </c>
      <c r="B224" s="219">
        <v>6.137662E-2</v>
      </c>
      <c r="C224" s="37">
        <f t="shared" si="33"/>
        <v>5.4006828118345282E-4</v>
      </c>
      <c r="D224" s="219">
        <v>6.7654300000000001E-2</v>
      </c>
      <c r="E224" s="37">
        <f t="shared" si="34"/>
        <v>5.5067546231314885E-4</v>
      </c>
      <c r="F224" s="219">
        <v>0.28279740999999997</v>
      </c>
      <c r="G224" s="37">
        <f t="shared" si="35"/>
        <v>2.5453523003804955E-3</v>
      </c>
      <c r="H224" s="37">
        <f t="shared" si="38"/>
        <v>318.00360065805125</v>
      </c>
      <c r="I224" s="38">
        <f t="shared" si="39"/>
        <v>360.75754904717786</v>
      </c>
      <c r="J224" s="48"/>
    </row>
    <row r="225" spans="1:10" x14ac:dyDescent="0.25">
      <c r="A225" s="16" t="s">
        <v>125</v>
      </c>
      <c r="B225" s="219">
        <v>2.1754521000000002</v>
      </c>
      <c r="C225" s="37">
        <f t="shared" si="33"/>
        <v>1.914234893423478E-2</v>
      </c>
      <c r="D225" s="219">
        <v>0.34252959000000005</v>
      </c>
      <c r="E225" s="37">
        <f t="shared" si="34"/>
        <v>2.7880362420301939E-3</v>
      </c>
      <c r="F225" s="219">
        <v>0.25289116</v>
      </c>
      <c r="G225" s="37">
        <f t="shared" si="35"/>
        <v>2.2761774793195314E-3</v>
      </c>
      <c r="H225" s="37">
        <f t="shared" si="38"/>
        <v>-26.169543483819901</v>
      </c>
      <c r="I225" s="38">
        <f t="shared" si="39"/>
        <v>-88.375236577261347</v>
      </c>
      <c r="J225" s="48"/>
    </row>
    <row r="226" spans="1:10" x14ac:dyDescent="0.25">
      <c r="A226" s="16" t="s">
        <v>90</v>
      </c>
      <c r="B226" s="219">
        <v>0.19684344000000001</v>
      </c>
      <c r="C226" s="37">
        <f t="shared" si="33"/>
        <v>1.7320748243066844E-3</v>
      </c>
      <c r="D226" s="219">
        <v>0.46017609000000004</v>
      </c>
      <c r="E226" s="37">
        <f t="shared" si="34"/>
        <v>3.7456256454683175E-3</v>
      </c>
      <c r="F226" s="219">
        <v>0.24353250000000001</v>
      </c>
      <c r="G226" s="37">
        <f t="shared" si="35"/>
        <v>2.1919437278170731E-3</v>
      </c>
      <c r="H226" s="37">
        <f t="shared" si="38"/>
        <v>-47.078410788357125</v>
      </c>
      <c r="I226" s="38">
        <f t="shared" si="39"/>
        <v>23.718880344704395</v>
      </c>
      <c r="J226" s="48"/>
    </row>
    <row r="227" spans="1:10" x14ac:dyDescent="0.25">
      <c r="A227" s="16" t="s">
        <v>18</v>
      </c>
      <c r="B227" s="219">
        <v>1.69567465</v>
      </c>
      <c r="C227" s="37">
        <f t="shared" si="33"/>
        <v>1.4920666756687693E-2</v>
      </c>
      <c r="D227" s="219">
        <v>0.41956870000000002</v>
      </c>
      <c r="E227" s="37">
        <f t="shared" si="34"/>
        <v>3.4150998213657792E-3</v>
      </c>
      <c r="F227" s="219">
        <v>0.22038305</v>
      </c>
      <c r="G227" s="37">
        <f t="shared" si="35"/>
        <v>1.9835843025661722E-3</v>
      </c>
      <c r="H227" s="37">
        <f t="shared" si="38"/>
        <v>-47.473905941982807</v>
      </c>
      <c r="I227" s="38">
        <f t="shared" si="39"/>
        <v>-87.003223171379005</v>
      </c>
      <c r="J227" s="48"/>
    </row>
    <row r="228" spans="1:10" x14ac:dyDescent="0.25">
      <c r="A228" s="16" t="s">
        <v>53</v>
      </c>
      <c r="B228" s="219">
        <v>0.13395595999999999</v>
      </c>
      <c r="C228" s="37">
        <f t="shared" si="33"/>
        <v>1.1787121068491447E-3</v>
      </c>
      <c r="D228" s="219">
        <v>0.13607557000000001</v>
      </c>
      <c r="E228" s="37">
        <f t="shared" si="34"/>
        <v>1.1075937142099651E-3</v>
      </c>
      <c r="F228" s="219">
        <v>0.20090637</v>
      </c>
      <c r="G228" s="37">
        <f t="shared" si="35"/>
        <v>1.8082820880169839E-3</v>
      </c>
      <c r="H228" s="37">
        <f t="shared" si="38"/>
        <v>47.643232359783603</v>
      </c>
      <c r="I228" s="38">
        <f t="shared" si="39"/>
        <v>49.979418608921947</v>
      </c>
      <c r="J228" s="48"/>
    </row>
    <row r="229" spans="1:10" x14ac:dyDescent="0.25">
      <c r="A229" s="16" t="s">
        <v>131</v>
      </c>
      <c r="B229" s="219">
        <v>0.11619673</v>
      </c>
      <c r="C229" s="37">
        <f t="shared" si="33"/>
        <v>1.0224441855911542E-3</v>
      </c>
      <c r="D229" s="219">
        <v>2.24935E-2</v>
      </c>
      <c r="E229" s="37">
        <f t="shared" si="34"/>
        <v>1.8308693625594842E-4</v>
      </c>
      <c r="F229" s="219">
        <v>0.17680479999999998</v>
      </c>
      <c r="G229" s="37">
        <f t="shared" si="35"/>
        <v>1.5913529915224946E-3</v>
      </c>
      <c r="H229" s="37">
        <f t="shared" si="38"/>
        <v>686.0261853424322</v>
      </c>
      <c r="I229" s="38">
        <f t="shared" si="39"/>
        <v>52.159875755539751</v>
      </c>
      <c r="J229" s="48"/>
    </row>
    <row r="230" spans="1:10" x14ac:dyDescent="0.25">
      <c r="A230" s="16" t="s">
        <v>158</v>
      </c>
      <c r="B230" s="219">
        <v>4.6432196599999997</v>
      </c>
      <c r="C230" s="37">
        <f t="shared" si="33"/>
        <v>4.0856854954434051E-2</v>
      </c>
      <c r="D230" s="219">
        <v>4.0910178100000003</v>
      </c>
      <c r="E230" s="37">
        <f t="shared" si="34"/>
        <v>3.3299038255559153E-2</v>
      </c>
      <c r="F230" s="219">
        <v>0.15815295999999998</v>
      </c>
      <c r="G230" s="37">
        <f t="shared" si="35"/>
        <v>1.4234748491790802E-3</v>
      </c>
      <c r="H230" s="37">
        <f t="shared" si="38"/>
        <v>-96.134141493752139</v>
      </c>
      <c r="I230" s="38">
        <f t="shared" si="39"/>
        <v>-96.593894504659289</v>
      </c>
      <c r="J230" s="48"/>
    </row>
    <row r="231" spans="1:10" x14ac:dyDescent="0.25">
      <c r="A231" s="16" t="s">
        <v>124</v>
      </c>
      <c r="B231" s="219">
        <v>7.3399429999999988E-2</v>
      </c>
      <c r="C231" s="37">
        <f t="shared" si="33"/>
        <v>6.4586000336846756E-4</v>
      </c>
      <c r="D231" s="219">
        <v>2.105694E-2</v>
      </c>
      <c r="E231" s="37">
        <f t="shared" si="34"/>
        <v>1.7139398633051018E-4</v>
      </c>
      <c r="F231" s="219">
        <v>0.11257111</v>
      </c>
      <c r="G231" s="37">
        <f t="shared" si="35"/>
        <v>1.0132098939480594E-3</v>
      </c>
      <c r="H231" s="37">
        <f t="shared" si="38"/>
        <v>434.60336592116431</v>
      </c>
      <c r="I231" s="38">
        <f t="shared" si="39"/>
        <v>53.367825880936714</v>
      </c>
      <c r="J231" s="48"/>
    </row>
    <row r="232" spans="1:10" x14ac:dyDescent="0.25">
      <c r="A232" s="16" t="s">
        <v>8</v>
      </c>
      <c r="B232" s="219">
        <v>0.79659851999999998</v>
      </c>
      <c r="C232" s="37">
        <f t="shared" si="33"/>
        <v>7.0094702753211629E-3</v>
      </c>
      <c r="D232" s="219">
        <v>0.10489707000000001</v>
      </c>
      <c r="E232" s="37">
        <f t="shared" si="34"/>
        <v>8.5381479843180303E-4</v>
      </c>
      <c r="F232" s="219">
        <v>7.4347949999999996E-2</v>
      </c>
      <c r="G232" s="37">
        <f t="shared" si="35"/>
        <v>6.6917771828629575E-4</v>
      </c>
      <c r="H232" s="37">
        <f t="shared" si="38"/>
        <v>-29.122948810676984</v>
      </c>
      <c r="I232" s="38">
        <f t="shared" si="39"/>
        <v>-90.666822981293009</v>
      </c>
      <c r="J232" s="48"/>
    </row>
    <row r="233" spans="1:10" x14ac:dyDescent="0.25">
      <c r="A233" s="16" t="s">
        <v>177</v>
      </c>
      <c r="B233" s="219">
        <v>6.6293779999999997E-2</v>
      </c>
      <c r="C233" s="37">
        <f t="shared" si="33"/>
        <v>5.8333560593193238E-4</v>
      </c>
      <c r="D233" s="219">
        <v>7.2190550000000006E-2</v>
      </c>
      <c r="E233" s="37">
        <f t="shared" si="34"/>
        <v>5.8759848961397116E-4</v>
      </c>
      <c r="F233" s="219">
        <v>6.9691400000000001E-2</v>
      </c>
      <c r="G233" s="37">
        <f t="shared" si="35"/>
        <v>6.272658766808978E-4</v>
      </c>
      <c r="H233" s="37">
        <f t="shared" si="38"/>
        <v>-3.4618797058617812</v>
      </c>
      <c r="I233" s="38">
        <f t="shared" si="39"/>
        <v>5.1250962005787049</v>
      </c>
      <c r="J233" s="48"/>
    </row>
    <row r="234" spans="1:10" x14ac:dyDescent="0.25">
      <c r="A234" s="16" t="s">
        <v>164</v>
      </c>
      <c r="B234" s="219">
        <v>6.0227639999999999E-2</v>
      </c>
      <c r="C234" s="37">
        <f t="shared" si="33"/>
        <v>5.2995811783926468E-4</v>
      </c>
      <c r="D234" s="219">
        <v>0.13753736</v>
      </c>
      <c r="E234" s="37">
        <f t="shared" si="34"/>
        <v>1.1194920249463815E-3</v>
      </c>
      <c r="F234" s="219">
        <v>6.4544459999999998E-2</v>
      </c>
      <c r="G234" s="37">
        <f t="shared" si="35"/>
        <v>5.8094022055512067E-4</v>
      </c>
      <c r="H234" s="37">
        <f t="shared" si="38"/>
        <v>-53.071325492942421</v>
      </c>
      <c r="I234" s="38">
        <f t="shared" si="39"/>
        <v>7.1675064804133104</v>
      </c>
      <c r="J234" s="48"/>
    </row>
    <row r="235" spans="1:10" x14ac:dyDescent="0.25">
      <c r="A235" s="16" t="s">
        <v>62</v>
      </c>
      <c r="B235" s="219">
        <v>0.1310897</v>
      </c>
      <c r="C235" s="37">
        <f t="shared" si="33"/>
        <v>1.1534911658519886E-3</v>
      </c>
      <c r="D235" s="219">
        <v>1.284443E-2</v>
      </c>
      <c r="E235" s="37">
        <f t="shared" si="34"/>
        <v>1.0454786212256838E-4</v>
      </c>
      <c r="F235" s="219">
        <v>3.4939309999999994E-2</v>
      </c>
      <c r="G235" s="37">
        <f t="shared" si="35"/>
        <v>3.1447548647000429E-4</v>
      </c>
      <c r="H235" s="37">
        <f t="shared" si="38"/>
        <v>172.01915538486327</v>
      </c>
      <c r="I235" s="38">
        <f t="shared" si="39"/>
        <v>-73.347021161845674</v>
      </c>
      <c r="J235" s="48"/>
    </row>
    <row r="236" spans="1:10" x14ac:dyDescent="0.25">
      <c r="A236" s="16" t="s">
        <v>69</v>
      </c>
      <c r="B236" s="219">
        <v>9.2400000000000002E-4</v>
      </c>
      <c r="C236" s="37">
        <f t="shared" si="33"/>
        <v>8.1305078678739628E-6</v>
      </c>
      <c r="D236" s="219">
        <v>1.7520020000000001E-2</v>
      </c>
      <c r="E236" s="37">
        <f t="shared" si="34"/>
        <v>1.4260505412421107E-4</v>
      </c>
      <c r="F236" s="219">
        <v>2.856597E-2</v>
      </c>
      <c r="G236" s="37">
        <f t="shared" si="35"/>
        <v>2.571114687793648E-4</v>
      </c>
      <c r="H236" s="37">
        <f t="shared" si="38"/>
        <v>63.047587845219354</v>
      </c>
      <c r="I236" s="38">
        <f t="shared" si="39"/>
        <v>2991.5551948051948</v>
      </c>
      <c r="J236" s="48"/>
    </row>
    <row r="237" spans="1:10" x14ac:dyDescent="0.25">
      <c r="A237" s="16" t="s">
        <v>1</v>
      </c>
      <c r="B237" s="219">
        <v>1.2829999999999999E-2</v>
      </c>
      <c r="C237" s="37">
        <f t="shared" si="33"/>
        <v>1.1289438955067417E-4</v>
      </c>
      <c r="D237" s="219">
        <v>1.4216030000000001E-2</v>
      </c>
      <c r="E237" s="37">
        <f t="shared" si="34"/>
        <v>1.1571206697146512E-4</v>
      </c>
      <c r="F237" s="219">
        <v>2.170965E-2</v>
      </c>
      <c r="G237" s="37">
        <f t="shared" si="35"/>
        <v>1.9540033116977783E-4</v>
      </c>
      <c r="H237" s="37">
        <f t="shared" si="38"/>
        <v>52.712466138577362</v>
      </c>
      <c r="I237" s="38">
        <f t="shared" si="39"/>
        <v>69.210054559625874</v>
      </c>
      <c r="J237" s="48"/>
    </row>
    <row r="238" spans="1:10" x14ac:dyDescent="0.25">
      <c r="A238" s="16" t="s">
        <v>161</v>
      </c>
      <c r="B238" s="219">
        <v>7.0210000000000003E-3</v>
      </c>
      <c r="C238" s="37">
        <f t="shared" si="33"/>
        <v>6.1779540844527156E-5</v>
      </c>
      <c r="D238" s="219">
        <v>4.2211080000000005E-2</v>
      </c>
      <c r="E238" s="37">
        <f t="shared" si="34"/>
        <v>3.4357913678417058E-4</v>
      </c>
      <c r="F238" s="219">
        <v>1.7250000000000001E-2</v>
      </c>
      <c r="G238" s="37">
        <f t="shared" si="35"/>
        <v>1.552607118345375E-4</v>
      </c>
      <c r="H238" s="37" t="s">
        <v>314</v>
      </c>
      <c r="I238" s="38" t="s">
        <v>314</v>
      </c>
      <c r="J238" s="48"/>
    </row>
    <row r="239" spans="1:10" x14ac:dyDescent="0.25">
      <c r="A239" s="16" t="s">
        <v>165</v>
      </c>
      <c r="B239" s="219">
        <v>3.439292E-2</v>
      </c>
      <c r="C239" s="37">
        <f t="shared" si="33"/>
        <v>3.0263193361380929E-4</v>
      </c>
      <c r="D239" s="219">
        <v>0.23731986999999999</v>
      </c>
      <c r="E239" s="37">
        <f t="shared" si="34"/>
        <v>1.9316766137310764E-3</v>
      </c>
      <c r="F239" s="219">
        <v>1.5829849999999999E-2</v>
      </c>
      <c r="G239" s="37">
        <f t="shared" si="35"/>
        <v>1.4247847995559149E-4</v>
      </c>
      <c r="H239" s="37">
        <f>((F239/D239)-1)*100</f>
        <v>-93.329740994717383</v>
      </c>
      <c r="I239" s="38">
        <f>((F239/B239)-1)*100</f>
        <v>-53.973521294498994</v>
      </c>
      <c r="J239" s="48"/>
    </row>
    <row r="240" spans="1:10" x14ac:dyDescent="0.25">
      <c r="A240" s="16" t="s">
        <v>162</v>
      </c>
      <c r="B240" s="219">
        <v>0.28698734000000004</v>
      </c>
      <c r="C240" s="37">
        <f t="shared" si="33"/>
        <v>2.5252736210500224E-3</v>
      </c>
      <c r="D240" s="219">
        <v>9.6476350000000002E-2</v>
      </c>
      <c r="E240" s="37">
        <f t="shared" si="34"/>
        <v>7.8527393881150441E-4</v>
      </c>
      <c r="F240" s="219">
        <v>7.6409499999999997E-3</v>
      </c>
      <c r="G240" s="37">
        <f t="shared" si="35"/>
        <v>6.8773294845919381E-5</v>
      </c>
      <c r="H240" s="37">
        <f>((F240/D240)-1)*100</f>
        <v>-92.079976077038566</v>
      </c>
      <c r="I240" s="38">
        <f>((F240/B240)-1)*100</f>
        <v>-97.337530638111076</v>
      </c>
      <c r="J240" s="48"/>
    </row>
    <row r="241" spans="1:10" x14ac:dyDescent="0.25">
      <c r="A241" s="16" t="s">
        <v>260</v>
      </c>
      <c r="B241" s="219">
        <v>1.1331584399999999</v>
      </c>
      <c r="C241" s="37">
        <f t="shared" si="33"/>
        <v>9.9709454674976033E-3</v>
      </c>
      <c r="D241" s="219">
        <v>0</v>
      </c>
      <c r="E241" s="37">
        <f t="shared" si="34"/>
        <v>0</v>
      </c>
      <c r="F241" s="219">
        <v>7.23355E-3</v>
      </c>
      <c r="G241" s="37">
        <f t="shared" si="35"/>
        <v>6.5106441860331523E-5</v>
      </c>
      <c r="H241" s="37" t="s">
        <v>314</v>
      </c>
      <c r="I241" s="38" t="s">
        <v>314</v>
      </c>
      <c r="J241" s="48"/>
    </row>
    <row r="242" spans="1:10" x14ac:dyDescent="0.25">
      <c r="A242" s="16" t="s">
        <v>63</v>
      </c>
      <c r="B242" s="219">
        <v>4.0151199999999996E-3</v>
      </c>
      <c r="C242" s="37">
        <f t="shared" si="33"/>
        <v>3.5330048431231711E-5</v>
      </c>
      <c r="D242" s="219">
        <v>0.30278591999999999</v>
      </c>
      <c r="E242" s="37">
        <f t="shared" si="34"/>
        <v>2.4645407088376065E-3</v>
      </c>
      <c r="F242" s="219">
        <v>6.8885100000000005E-3</v>
      </c>
      <c r="G242" s="37">
        <f t="shared" si="35"/>
        <v>6.2000867598801737E-5</v>
      </c>
      <c r="H242" s="37">
        <f t="shared" ref="H242:H253" si="40">((F242/D242)-1)*100</f>
        <v>-97.724956959689536</v>
      </c>
      <c r="I242" s="38">
        <f t="shared" ref="I242:I263" si="41">((F242/B242)-1)*100</f>
        <v>71.564237183446593</v>
      </c>
      <c r="J242" s="48"/>
    </row>
    <row r="243" spans="1:10" x14ac:dyDescent="0.25">
      <c r="A243" s="16" t="s">
        <v>46</v>
      </c>
      <c r="B243" s="219">
        <v>4.2276099999999997E-3</v>
      </c>
      <c r="C243" s="37">
        <f t="shared" si="33"/>
        <v>3.7199801263314549E-5</v>
      </c>
      <c r="D243" s="219">
        <v>2.8814259999999998E-2</v>
      </c>
      <c r="E243" s="37">
        <f t="shared" si="34"/>
        <v>2.3453506941482314E-4</v>
      </c>
      <c r="F243" s="219">
        <v>3.5849200000000001E-3</v>
      </c>
      <c r="G243" s="37">
        <f t="shared" si="35"/>
        <v>3.2266506148977988E-5</v>
      </c>
      <c r="H243" s="37">
        <f t="shared" si="40"/>
        <v>-87.558521371015601</v>
      </c>
      <c r="I243" s="38">
        <f t="shared" si="41"/>
        <v>-15.202206447614596</v>
      </c>
      <c r="J243" s="48"/>
    </row>
    <row r="244" spans="1:10" x14ac:dyDescent="0.25">
      <c r="A244" s="16" t="s">
        <v>166</v>
      </c>
      <c r="B244" s="219">
        <v>0</v>
      </c>
      <c r="C244" s="37">
        <f t="shared" si="33"/>
        <v>0</v>
      </c>
      <c r="D244" s="219">
        <v>0</v>
      </c>
      <c r="E244" s="37">
        <f t="shared" si="34"/>
        <v>0</v>
      </c>
      <c r="F244" s="219">
        <v>3.4859999999999999E-3</v>
      </c>
      <c r="G244" s="37">
        <f t="shared" si="35"/>
        <v>3.137616472204045E-5</v>
      </c>
      <c r="H244" s="37" t="s">
        <v>314</v>
      </c>
      <c r="I244" s="38" t="s">
        <v>314</v>
      </c>
      <c r="J244" s="48"/>
    </row>
    <row r="245" spans="1:10" x14ac:dyDescent="0.25">
      <c r="A245" s="16" t="s">
        <v>167</v>
      </c>
      <c r="B245" s="219">
        <v>1.9144049999999999E-2</v>
      </c>
      <c r="C245" s="37">
        <f t="shared" si="33"/>
        <v>1.684532999436932E-4</v>
      </c>
      <c r="D245" s="219">
        <v>5.8190569999999997E-2</v>
      </c>
      <c r="E245" s="37">
        <f t="shared" si="34"/>
        <v>4.736449721158248E-4</v>
      </c>
      <c r="F245" s="219">
        <v>3.38559E-3</v>
      </c>
      <c r="G245" s="37">
        <f t="shared" si="35"/>
        <v>3.0472412369848801E-5</v>
      </c>
      <c r="H245" s="37">
        <f t="shared" si="40"/>
        <v>-94.181892358160439</v>
      </c>
      <c r="I245" s="38">
        <f t="shared" si="41"/>
        <v>-82.315184091140594</v>
      </c>
      <c r="J245" s="48"/>
    </row>
    <row r="246" spans="1:10" x14ac:dyDescent="0.25">
      <c r="A246" s="16" t="s">
        <v>127</v>
      </c>
      <c r="B246" s="219">
        <v>0</v>
      </c>
      <c r="C246" s="37">
        <f t="shared" si="33"/>
        <v>0</v>
      </c>
      <c r="D246" s="219">
        <v>8.89005E-3</v>
      </c>
      <c r="E246" s="37">
        <f t="shared" si="34"/>
        <v>7.2360993961019602E-5</v>
      </c>
      <c r="F246" s="219">
        <v>3.3509999999999998E-3</v>
      </c>
      <c r="G246" s="37">
        <f t="shared" si="35"/>
        <v>3.0161080890291893E-5</v>
      </c>
      <c r="H246" s="37">
        <f t="shared" si="40"/>
        <v>-62.30617375605312</v>
      </c>
      <c r="I246" s="38" t="s">
        <v>314</v>
      </c>
      <c r="J246" s="48"/>
    </row>
    <row r="247" spans="1:10" x14ac:dyDescent="0.25">
      <c r="A247" s="16" t="s">
        <v>66</v>
      </c>
      <c r="B247" s="219">
        <v>0</v>
      </c>
      <c r="C247" s="37">
        <f t="shared" si="33"/>
        <v>0</v>
      </c>
      <c r="D247" s="219">
        <v>5.8810010000000003E-2</v>
      </c>
      <c r="E247" s="37">
        <f t="shared" si="34"/>
        <v>4.7868693409570278E-4</v>
      </c>
      <c r="F247" s="219">
        <v>1.65E-3</v>
      </c>
      <c r="G247" s="37">
        <f t="shared" si="35"/>
        <v>1.4851024610260109E-5</v>
      </c>
      <c r="H247" s="37">
        <f t="shared" si="40"/>
        <v>-97.19435517865071</v>
      </c>
      <c r="I247" s="38" t="s">
        <v>314</v>
      </c>
      <c r="J247" s="48"/>
    </row>
    <row r="248" spans="1:10" x14ac:dyDescent="0.25">
      <c r="A248" s="16" t="s">
        <v>15</v>
      </c>
      <c r="B248" s="219">
        <v>3.2804699999999997E-3</v>
      </c>
      <c r="C248" s="37">
        <f t="shared" si="33"/>
        <v>2.8865678728706168E-5</v>
      </c>
      <c r="D248" s="219">
        <v>0</v>
      </c>
      <c r="E248" s="37">
        <f t="shared" si="34"/>
        <v>0</v>
      </c>
      <c r="F248" s="219">
        <v>1.4122500000000001E-3</v>
      </c>
      <c r="G248" s="37">
        <f t="shared" si="35"/>
        <v>1.2711126973236266E-5</v>
      </c>
      <c r="H248" s="37" t="s">
        <v>314</v>
      </c>
      <c r="I248" s="38">
        <f t="shared" si="41"/>
        <v>-56.949766344456734</v>
      </c>
      <c r="J248" s="48"/>
    </row>
    <row r="249" spans="1:10" x14ac:dyDescent="0.25">
      <c r="A249" s="16" t="s">
        <v>51</v>
      </c>
      <c r="B249" s="219">
        <v>2.0100000000000001E-4</v>
      </c>
      <c r="C249" s="37">
        <f t="shared" si="33"/>
        <v>1.7686494387907648E-6</v>
      </c>
      <c r="D249" s="219">
        <v>8.8620000000000001E-3</v>
      </c>
      <c r="E249" s="37">
        <f t="shared" si="34"/>
        <v>7.2132679623011764E-5</v>
      </c>
      <c r="F249" s="219">
        <v>2.7883999999999998E-4</v>
      </c>
      <c r="G249" s="37">
        <f t="shared" si="35"/>
        <v>2.5097331529241992E-6</v>
      </c>
      <c r="H249" s="37">
        <f t="shared" si="40"/>
        <v>-96.853531934100658</v>
      </c>
      <c r="I249" s="38">
        <f t="shared" si="41"/>
        <v>38.726368159203957</v>
      </c>
      <c r="J249" s="48"/>
    </row>
    <row r="250" spans="1:10" x14ac:dyDescent="0.25">
      <c r="A250" s="16" t="s">
        <v>38</v>
      </c>
      <c r="B250" s="219">
        <v>1.3318979999999999E-2</v>
      </c>
      <c r="C250" s="37">
        <f t="shared" si="33"/>
        <v>1.1719704727495234E-4</v>
      </c>
      <c r="D250" s="219">
        <v>0.19557825000000001</v>
      </c>
      <c r="E250" s="37">
        <f t="shared" si="34"/>
        <v>1.5919186694289438E-3</v>
      </c>
      <c r="F250" s="219">
        <v>0</v>
      </c>
      <c r="G250" s="37">
        <f t="shared" si="35"/>
        <v>0</v>
      </c>
      <c r="H250" s="37">
        <f t="shared" si="40"/>
        <v>-100</v>
      </c>
      <c r="I250" s="38">
        <f t="shared" si="41"/>
        <v>-100</v>
      </c>
      <c r="J250" s="48"/>
    </row>
    <row r="251" spans="1:10" x14ac:dyDescent="0.25">
      <c r="A251" s="16" t="s">
        <v>41</v>
      </c>
      <c r="B251" s="219">
        <v>0</v>
      </c>
      <c r="C251" s="37">
        <f t="shared" si="33"/>
        <v>0</v>
      </c>
      <c r="D251" s="219">
        <v>9.2974500000000005E-3</v>
      </c>
      <c r="E251" s="37">
        <f t="shared" si="34"/>
        <v>7.5677046057432947E-5</v>
      </c>
      <c r="F251" s="219">
        <v>0</v>
      </c>
      <c r="G251" s="37">
        <f t="shared" si="35"/>
        <v>0</v>
      </c>
      <c r="H251" s="37">
        <f t="shared" si="40"/>
        <v>-100</v>
      </c>
      <c r="I251" s="38" t="s">
        <v>314</v>
      </c>
      <c r="J251" s="48"/>
    </row>
    <row r="252" spans="1:10" x14ac:dyDescent="0.25">
      <c r="A252" s="16" t="s">
        <v>52</v>
      </c>
      <c r="B252" s="219">
        <v>0</v>
      </c>
      <c r="C252" s="37">
        <f t="shared" si="33"/>
        <v>0</v>
      </c>
      <c r="D252" s="219">
        <v>0</v>
      </c>
      <c r="E252" s="37">
        <f t="shared" si="34"/>
        <v>0</v>
      </c>
      <c r="F252" s="219">
        <v>0</v>
      </c>
      <c r="G252" s="37">
        <f t="shared" si="35"/>
        <v>0</v>
      </c>
      <c r="H252" s="37" t="s">
        <v>314</v>
      </c>
      <c r="I252" s="38" t="s">
        <v>314</v>
      </c>
      <c r="J252" s="48"/>
    </row>
    <row r="253" spans="1:10" x14ac:dyDescent="0.25">
      <c r="A253" s="16" t="s">
        <v>54</v>
      </c>
      <c r="B253" s="219">
        <v>2.7650000000000001E-3</v>
      </c>
      <c r="C253" s="37">
        <f t="shared" si="33"/>
        <v>2.4329928847047088E-5</v>
      </c>
      <c r="D253" s="219">
        <v>2.97087E-3</v>
      </c>
      <c r="E253" s="37">
        <f t="shared" si="34"/>
        <v>2.4181540725752312E-5</v>
      </c>
      <c r="F253" s="219">
        <v>0</v>
      </c>
      <c r="G253" s="37">
        <f t="shared" si="35"/>
        <v>0</v>
      </c>
      <c r="H253" s="37">
        <f t="shared" si="40"/>
        <v>-100</v>
      </c>
      <c r="I253" s="38">
        <f t="shared" si="41"/>
        <v>-100</v>
      </c>
      <c r="J253" s="48"/>
    </row>
    <row r="254" spans="1:10" x14ac:dyDescent="0.25">
      <c r="A254" s="16" t="s">
        <v>57</v>
      </c>
      <c r="B254" s="219">
        <v>2.6538000000000001E-4</v>
      </c>
      <c r="C254" s="37">
        <f t="shared" si="33"/>
        <v>2.3351452142601651E-6</v>
      </c>
      <c r="D254" s="219">
        <v>2.1504000000000002E-3</v>
      </c>
      <c r="E254" s="37">
        <f t="shared" si="34"/>
        <v>1.7503285292408545E-5</v>
      </c>
      <c r="F254" s="219">
        <v>0</v>
      </c>
      <c r="G254" s="37">
        <f t="shared" si="35"/>
        <v>0</v>
      </c>
      <c r="H254" s="37" t="s">
        <v>314</v>
      </c>
      <c r="I254" s="38">
        <f t="shared" si="41"/>
        <v>-100</v>
      </c>
      <c r="J254" s="48"/>
    </row>
    <row r="255" spans="1:10" x14ac:dyDescent="0.25">
      <c r="A255" s="16" t="s">
        <v>67</v>
      </c>
      <c r="B255" s="219">
        <v>1.0000000000000001E-5</v>
      </c>
      <c r="C255" s="37">
        <f t="shared" si="33"/>
        <v>8.7992509392575357E-8</v>
      </c>
      <c r="D255" s="219">
        <v>2.16435E-2</v>
      </c>
      <c r="E255" s="37">
        <f t="shared" si="34"/>
        <v>1.7616831995268054E-4</v>
      </c>
      <c r="F255" s="219">
        <v>0</v>
      </c>
      <c r="G255" s="37">
        <f t="shared" si="35"/>
        <v>0</v>
      </c>
      <c r="H255" s="37">
        <f t="shared" ref="H255:H262" si="42">((F255/D255)-1)*100</f>
        <v>-100</v>
      </c>
      <c r="I255" s="38">
        <f t="shared" si="41"/>
        <v>-100</v>
      </c>
      <c r="J255" s="48"/>
    </row>
    <row r="256" spans="1:10" x14ac:dyDescent="0.25">
      <c r="A256" s="16" t="s">
        <v>70</v>
      </c>
      <c r="B256" s="219">
        <v>0</v>
      </c>
      <c r="C256" s="37">
        <f t="shared" si="33"/>
        <v>0</v>
      </c>
      <c r="D256" s="219">
        <v>0</v>
      </c>
      <c r="E256" s="37">
        <f t="shared" si="34"/>
        <v>0</v>
      </c>
      <c r="F256" s="219">
        <v>0</v>
      </c>
      <c r="G256" s="37">
        <f t="shared" si="35"/>
        <v>0</v>
      </c>
      <c r="H256" s="37" t="s">
        <v>314</v>
      </c>
      <c r="I256" s="38" t="s">
        <v>314</v>
      </c>
      <c r="J256" s="48"/>
    </row>
    <row r="257" spans="1:9" x14ac:dyDescent="0.25">
      <c r="A257" s="16" t="s">
        <v>73</v>
      </c>
      <c r="B257" s="219">
        <v>6.1250699999999998E-3</v>
      </c>
      <c r="C257" s="37">
        <f t="shared" si="33"/>
        <v>5.3896027950518155E-5</v>
      </c>
      <c r="D257" s="219">
        <v>3.9877999999999995E-4</v>
      </c>
      <c r="E257" s="37">
        <f t="shared" si="34"/>
        <v>3.2458891875496083E-6</v>
      </c>
      <c r="F257" s="219">
        <v>0</v>
      </c>
      <c r="G257" s="37">
        <f t="shared" si="35"/>
        <v>0</v>
      </c>
      <c r="H257" s="37">
        <f t="shared" si="42"/>
        <v>-100</v>
      </c>
      <c r="I257" s="38">
        <f t="shared" si="41"/>
        <v>-100</v>
      </c>
    </row>
    <row r="258" spans="1:9" x14ac:dyDescent="0.25">
      <c r="A258" s="16" t="s">
        <v>78</v>
      </c>
      <c r="B258" s="219">
        <v>0</v>
      </c>
      <c r="C258" s="37">
        <f t="shared" si="33"/>
        <v>0</v>
      </c>
      <c r="D258" s="219">
        <v>5.8675000000000003E-4</v>
      </c>
      <c r="E258" s="37">
        <f t="shared" si="34"/>
        <v>4.775880136402861E-6</v>
      </c>
      <c r="F258" s="219">
        <v>0</v>
      </c>
      <c r="G258" s="37">
        <f t="shared" si="35"/>
        <v>0</v>
      </c>
      <c r="H258" s="37">
        <f t="shared" si="42"/>
        <v>-100</v>
      </c>
      <c r="I258" s="38" t="s">
        <v>314</v>
      </c>
    </row>
    <row r="259" spans="1:9" x14ac:dyDescent="0.25">
      <c r="A259" s="16" t="s">
        <v>79</v>
      </c>
      <c r="B259" s="219">
        <v>1.0085178000000001</v>
      </c>
      <c r="C259" s="37">
        <f t="shared" si="33"/>
        <v>8.8742011989079439E-3</v>
      </c>
      <c r="D259" s="219">
        <v>4.4495E-4</v>
      </c>
      <c r="E259" s="37">
        <f t="shared" si="34"/>
        <v>3.6216921460459355E-6</v>
      </c>
      <c r="F259" s="219">
        <v>0</v>
      </c>
      <c r="G259" s="37">
        <f t="shared" si="35"/>
        <v>0</v>
      </c>
      <c r="H259" s="37">
        <f t="shared" si="42"/>
        <v>-100</v>
      </c>
      <c r="I259" s="38">
        <f t="shared" si="41"/>
        <v>-100</v>
      </c>
    </row>
    <row r="260" spans="1:9" x14ac:dyDescent="0.25">
      <c r="A260" s="16" t="s">
        <v>85</v>
      </c>
      <c r="B260" s="219">
        <v>0</v>
      </c>
      <c r="C260" s="37">
        <f t="shared" ref="C260:C265" si="43">(B260/$B$268)*100</f>
        <v>0</v>
      </c>
      <c r="D260" s="219">
        <v>0</v>
      </c>
      <c r="E260" s="37">
        <f t="shared" ref="E260:E265" si="44">(D260/$D$268)*100</f>
        <v>0</v>
      </c>
      <c r="F260" s="219">
        <v>0</v>
      </c>
      <c r="G260" s="37">
        <f t="shared" ref="G260:G265" si="45">(F260/$F$268)*100</f>
        <v>0</v>
      </c>
      <c r="H260" s="37" t="s">
        <v>314</v>
      </c>
      <c r="I260" s="38" t="s">
        <v>314</v>
      </c>
    </row>
    <row r="261" spans="1:9" x14ac:dyDescent="0.25">
      <c r="A261" s="16" t="s">
        <v>86</v>
      </c>
      <c r="B261" s="219">
        <v>0</v>
      </c>
      <c r="C261" s="37">
        <f t="shared" si="43"/>
        <v>0</v>
      </c>
      <c r="D261" s="219">
        <v>0</v>
      </c>
      <c r="E261" s="37">
        <f t="shared" si="44"/>
        <v>0</v>
      </c>
      <c r="F261" s="219">
        <v>0</v>
      </c>
      <c r="G261" s="37">
        <f t="shared" si="45"/>
        <v>0</v>
      </c>
      <c r="H261" s="37" t="s">
        <v>314</v>
      </c>
      <c r="I261" s="38" t="s">
        <v>314</v>
      </c>
    </row>
    <row r="262" spans="1:9" x14ac:dyDescent="0.25">
      <c r="A262" s="16" t="s">
        <v>115</v>
      </c>
      <c r="B262" s="219">
        <v>0</v>
      </c>
      <c r="C262" s="37">
        <f t="shared" si="43"/>
        <v>0</v>
      </c>
      <c r="D262" s="219">
        <v>1.6120000000000002E-5</v>
      </c>
      <c r="E262" s="37">
        <f t="shared" si="44"/>
        <v>1.3120952330432744E-7</v>
      </c>
      <c r="F262" s="219">
        <v>0</v>
      </c>
      <c r="G262" s="37">
        <f t="shared" si="45"/>
        <v>0</v>
      </c>
      <c r="H262" s="37">
        <f t="shared" si="42"/>
        <v>-100</v>
      </c>
      <c r="I262" s="38" t="s">
        <v>314</v>
      </c>
    </row>
    <row r="263" spans="1:9" x14ac:dyDescent="0.25">
      <c r="A263" s="16" t="s">
        <v>245</v>
      </c>
      <c r="B263" s="219">
        <v>7.6670000000000004E-4</v>
      </c>
      <c r="C263" s="37">
        <f t="shared" si="43"/>
        <v>6.746385695128753E-6</v>
      </c>
      <c r="D263" s="219">
        <v>0</v>
      </c>
      <c r="E263" s="37">
        <f t="shared" si="44"/>
        <v>0</v>
      </c>
      <c r="F263" s="219">
        <v>0</v>
      </c>
      <c r="G263" s="37">
        <f t="shared" si="45"/>
        <v>0</v>
      </c>
      <c r="H263" s="37" t="s">
        <v>314</v>
      </c>
      <c r="I263" s="38">
        <f t="shared" si="41"/>
        <v>-100</v>
      </c>
    </row>
    <row r="264" spans="1:9" x14ac:dyDescent="0.25">
      <c r="A264" s="16" t="s">
        <v>257</v>
      </c>
      <c r="B264" s="219">
        <v>0</v>
      </c>
      <c r="C264" s="37">
        <f t="shared" si="43"/>
        <v>0</v>
      </c>
      <c r="D264" s="219">
        <v>0</v>
      </c>
      <c r="E264" s="37">
        <f t="shared" si="44"/>
        <v>0</v>
      </c>
      <c r="F264" s="219">
        <v>0</v>
      </c>
      <c r="G264" s="37">
        <f t="shared" si="45"/>
        <v>0</v>
      </c>
      <c r="H264" s="37" t="s">
        <v>314</v>
      </c>
      <c r="I264" s="38" t="s">
        <v>314</v>
      </c>
    </row>
    <row r="265" spans="1:9" x14ac:dyDescent="0.25">
      <c r="A265" s="16" t="s">
        <v>259</v>
      </c>
      <c r="B265" s="219">
        <v>3.4999999999999997E-5</v>
      </c>
      <c r="C265" s="37">
        <f t="shared" si="43"/>
        <v>3.0797378287401373E-7</v>
      </c>
      <c r="D265" s="219">
        <v>2.3663200000000003E-3</v>
      </c>
      <c r="E265" s="37">
        <f t="shared" si="44"/>
        <v>1.9260776624410427E-5</v>
      </c>
      <c r="F265" s="219">
        <v>0</v>
      </c>
      <c r="G265" s="37">
        <f t="shared" si="45"/>
        <v>0</v>
      </c>
      <c r="H265" s="37" t="s">
        <v>314</v>
      </c>
      <c r="I265" s="38" t="s">
        <v>314</v>
      </c>
    </row>
    <row r="266" spans="1:9" x14ac:dyDescent="0.25">
      <c r="A266" s="16" t="s">
        <v>261</v>
      </c>
      <c r="B266" s="219">
        <v>0</v>
      </c>
      <c r="C266" s="37"/>
      <c r="D266" s="219">
        <v>0</v>
      </c>
      <c r="E266" s="37"/>
      <c r="F266" s="219">
        <v>0</v>
      </c>
      <c r="G266" s="37"/>
      <c r="H266" s="37"/>
      <c r="I266" s="38"/>
    </row>
    <row r="267" spans="1:9" x14ac:dyDescent="0.25">
      <c r="A267" s="16" t="s">
        <v>589</v>
      </c>
      <c r="B267" s="219">
        <v>0</v>
      </c>
      <c r="C267" s="37"/>
      <c r="D267" s="219">
        <v>0</v>
      </c>
      <c r="E267" s="37"/>
      <c r="F267" s="219">
        <v>0</v>
      </c>
      <c r="G267" s="37"/>
      <c r="H267" s="37"/>
      <c r="I267" s="38"/>
    </row>
    <row r="268" spans="1:9" x14ac:dyDescent="0.25">
      <c r="A268" s="246" t="s">
        <v>262</v>
      </c>
      <c r="B268" s="247">
        <f>SUM(B4:B266)</f>
        <v>11364.603724829993</v>
      </c>
      <c r="C268" s="248">
        <f>SUM(C4:C267)</f>
        <v>99.999999999999986</v>
      </c>
      <c r="D268" s="247">
        <f>SUM(D4:D266)</f>
        <v>12285.693594520015</v>
      </c>
      <c r="E268" s="248">
        <f>SUM(E4:E267)</f>
        <v>99.999999999999829</v>
      </c>
      <c r="F268" s="247">
        <f>SUM(F4:F266)</f>
        <v>11110.344527070991</v>
      </c>
      <c r="G268" s="248">
        <f>SUM(G4:G267)</f>
        <v>100.00000000000014</v>
      </c>
      <c r="H268" s="134">
        <f>((F268/D268)-1)*100</f>
        <v>-9.5668108471570807</v>
      </c>
      <c r="I268" s="135">
        <f>((F268/B268)-1)*100</f>
        <v>-2.2372904846957642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5"/>
  <sheetViews>
    <sheetView zoomScaleNormal="100" workbookViewId="0">
      <selection activeCell="I16" sqref="I16"/>
    </sheetView>
  </sheetViews>
  <sheetFormatPr defaultColWidth="8.81640625" defaultRowHeight="11.5" x14ac:dyDescent="0.25"/>
  <cols>
    <col min="1" max="1" width="30.81640625" style="2" bestFit="1" customWidth="1"/>
    <col min="2" max="2" width="26.7265625" style="2" bestFit="1" customWidth="1"/>
    <col min="3" max="3" width="11.36328125" style="2" bestFit="1" customWidth="1"/>
    <col min="4" max="4" width="7.54296875" style="2" bestFit="1" customWidth="1"/>
    <col min="5" max="5" width="20.54296875" style="2" bestFit="1" customWidth="1"/>
    <col min="6" max="6" width="15.81640625" style="2" bestFit="1" customWidth="1"/>
    <col min="7" max="16384" width="8.81640625" style="2"/>
  </cols>
  <sheetData>
    <row r="1" spans="1:9" x14ac:dyDescent="0.25">
      <c r="A1" s="341" t="s">
        <v>558</v>
      </c>
      <c r="B1" s="341"/>
      <c r="C1" s="341"/>
      <c r="H1" s="340" t="s">
        <v>313</v>
      </c>
      <c r="I1" s="340"/>
    </row>
    <row r="2" spans="1:9" s="51" customFormat="1" ht="16" customHeight="1" x14ac:dyDescent="0.25">
      <c r="A2" s="130" t="s">
        <v>338</v>
      </c>
      <c r="B2" s="131" t="s">
        <v>524</v>
      </c>
      <c r="C2" s="131" t="s">
        <v>659</v>
      </c>
      <c r="D2" s="131" t="s">
        <v>620</v>
      </c>
      <c r="E2" s="131" t="s">
        <v>658</v>
      </c>
      <c r="F2" s="132" t="s">
        <v>621</v>
      </c>
    </row>
    <row r="3" spans="1:9" ht="13.5" customHeight="1" x14ac:dyDescent="0.25">
      <c r="A3" s="200" t="s">
        <v>354</v>
      </c>
      <c r="B3" s="205">
        <v>0</v>
      </c>
      <c r="C3" s="205">
        <v>0</v>
      </c>
      <c r="D3" s="205">
        <v>306.75664825000001</v>
      </c>
      <c r="E3" s="205">
        <v>0</v>
      </c>
      <c r="F3" s="205">
        <v>0</v>
      </c>
    </row>
    <row r="4" spans="1:9" ht="13.5" customHeight="1" x14ac:dyDescent="0.25">
      <c r="A4" s="200" t="s">
        <v>350</v>
      </c>
      <c r="B4" s="205">
        <v>0</v>
      </c>
      <c r="C4" s="205">
        <v>0</v>
      </c>
      <c r="D4" s="205">
        <v>243.98352738999998</v>
      </c>
      <c r="E4" s="205">
        <v>0</v>
      </c>
      <c r="F4" s="205">
        <v>3.5085860000000002</v>
      </c>
    </row>
    <row r="5" spans="1:9" ht="13.5" customHeight="1" x14ac:dyDescent="0.25">
      <c r="A5" s="200" t="s">
        <v>296</v>
      </c>
      <c r="B5" s="205">
        <v>22.919921780000003</v>
      </c>
      <c r="C5" s="205">
        <v>0</v>
      </c>
      <c r="D5" s="205">
        <v>89.138960499999996</v>
      </c>
      <c r="E5" s="205">
        <v>824.84318699999994</v>
      </c>
      <c r="F5" s="205">
        <v>7.8249506500000008</v>
      </c>
    </row>
    <row r="6" spans="1:9" ht="13.5" customHeight="1" x14ac:dyDescent="0.25">
      <c r="A6" s="200" t="s">
        <v>363</v>
      </c>
      <c r="B6" s="205">
        <v>0</v>
      </c>
      <c r="C6" s="205">
        <v>0</v>
      </c>
      <c r="D6" s="205">
        <v>67.004569180000004</v>
      </c>
      <c r="E6" s="205">
        <v>0</v>
      </c>
      <c r="F6" s="205">
        <v>0</v>
      </c>
    </row>
    <row r="7" spans="1:9" ht="13.5" customHeight="1" x14ac:dyDescent="0.25">
      <c r="A7" s="200" t="s">
        <v>364</v>
      </c>
      <c r="B7" s="205">
        <v>0</v>
      </c>
      <c r="C7" s="205">
        <v>319.00070539999996</v>
      </c>
      <c r="D7" s="205">
        <v>50.705633229999997</v>
      </c>
      <c r="E7" s="205">
        <v>0</v>
      </c>
      <c r="F7" s="205">
        <v>0.1382524</v>
      </c>
    </row>
    <row r="8" spans="1:9" ht="13.5" customHeight="1" x14ac:dyDescent="0.25">
      <c r="A8" s="200" t="s">
        <v>351</v>
      </c>
      <c r="B8" s="205">
        <v>0</v>
      </c>
      <c r="C8" s="205">
        <v>0</v>
      </c>
      <c r="D8" s="205">
        <v>34.854257950000004</v>
      </c>
      <c r="E8" s="205">
        <v>0</v>
      </c>
      <c r="F8" s="205">
        <v>1.47E-4</v>
      </c>
    </row>
    <row r="9" spans="1:9" ht="13.5" customHeight="1" x14ac:dyDescent="0.25">
      <c r="A9" s="200" t="s">
        <v>366</v>
      </c>
      <c r="B9" s="205">
        <v>0</v>
      </c>
      <c r="C9" s="205">
        <v>0</v>
      </c>
      <c r="D9" s="205">
        <v>31.784000539999997</v>
      </c>
      <c r="E9" s="205">
        <v>0</v>
      </c>
      <c r="F9" s="205">
        <v>0</v>
      </c>
    </row>
    <row r="10" spans="1:9" ht="13.5" customHeight="1" x14ac:dyDescent="0.25">
      <c r="A10" s="200" t="s">
        <v>365</v>
      </c>
      <c r="B10" s="205">
        <v>3.6200000000000003E-2</v>
      </c>
      <c r="C10" s="205">
        <v>0</v>
      </c>
      <c r="D10" s="205">
        <v>19.968605820000001</v>
      </c>
      <c r="E10" s="205">
        <v>0</v>
      </c>
      <c r="F10" s="205">
        <v>0</v>
      </c>
    </row>
    <row r="11" spans="1:9" ht="13.5" customHeight="1" x14ac:dyDescent="0.25">
      <c r="A11" s="200" t="s">
        <v>372</v>
      </c>
      <c r="B11" s="205">
        <v>0</v>
      </c>
      <c r="C11" s="205">
        <v>0</v>
      </c>
      <c r="D11" s="205">
        <v>16.41627033</v>
      </c>
      <c r="E11" s="205">
        <v>0</v>
      </c>
      <c r="F11" s="205">
        <v>1.4513E-2</v>
      </c>
    </row>
    <row r="12" spans="1:9" ht="13.5" customHeight="1" x14ac:dyDescent="0.25">
      <c r="A12" s="200" t="s">
        <v>367</v>
      </c>
      <c r="B12" s="205">
        <v>0</v>
      </c>
      <c r="C12" s="205">
        <v>0</v>
      </c>
      <c r="D12" s="205">
        <v>16.3724816</v>
      </c>
      <c r="E12" s="205">
        <v>0</v>
      </c>
      <c r="F12" s="205">
        <v>0</v>
      </c>
    </row>
    <row r="13" spans="1:9" ht="13.5" customHeight="1" x14ac:dyDescent="0.25">
      <c r="A13" s="200" t="s">
        <v>352</v>
      </c>
      <c r="B13" s="205">
        <v>0</v>
      </c>
      <c r="C13" s="205">
        <v>0</v>
      </c>
      <c r="D13" s="205">
        <v>15.133415960000001</v>
      </c>
      <c r="E13" s="205">
        <v>0</v>
      </c>
      <c r="F13" s="205">
        <v>0</v>
      </c>
    </row>
    <row r="14" spans="1:9" ht="13.5" customHeight="1" x14ac:dyDescent="0.25">
      <c r="A14" s="200" t="s">
        <v>360</v>
      </c>
      <c r="B14" s="205">
        <v>0</v>
      </c>
      <c r="C14" s="205">
        <v>0</v>
      </c>
      <c r="D14" s="205">
        <v>13.554195060000001</v>
      </c>
      <c r="E14" s="205">
        <v>0</v>
      </c>
      <c r="F14" s="205">
        <v>10.0630802</v>
      </c>
    </row>
    <row r="15" spans="1:9" ht="13.5" customHeight="1" x14ac:dyDescent="0.25">
      <c r="A15" s="200" t="s">
        <v>357</v>
      </c>
      <c r="B15" s="205">
        <v>111.55820873</v>
      </c>
      <c r="C15" s="205">
        <v>0</v>
      </c>
      <c r="D15" s="205">
        <v>6.3533738899999994</v>
      </c>
      <c r="E15" s="205">
        <v>0</v>
      </c>
      <c r="F15" s="205">
        <v>1.2E-5</v>
      </c>
    </row>
    <row r="16" spans="1:9" ht="13.5" customHeight="1" x14ac:dyDescent="0.25">
      <c r="A16" s="200" t="s">
        <v>300</v>
      </c>
      <c r="B16" s="205">
        <v>0</v>
      </c>
      <c r="C16" s="205">
        <v>0</v>
      </c>
      <c r="D16" s="205">
        <v>6.02924624</v>
      </c>
      <c r="E16" s="205">
        <v>0</v>
      </c>
      <c r="F16" s="205">
        <v>0</v>
      </c>
    </row>
    <row r="17" spans="1:9" ht="13.5" customHeight="1" x14ac:dyDescent="0.25">
      <c r="A17" s="200" t="s">
        <v>538</v>
      </c>
      <c r="B17" s="205">
        <v>0</v>
      </c>
      <c r="C17" s="205">
        <v>0</v>
      </c>
      <c r="D17" s="205">
        <v>3.3095178999999999</v>
      </c>
      <c r="E17" s="205">
        <v>0</v>
      </c>
      <c r="F17" s="205">
        <v>0</v>
      </c>
    </row>
    <row r="18" spans="1:9" ht="13.5" customHeight="1" x14ac:dyDescent="0.25">
      <c r="A18" s="200" t="s">
        <v>379</v>
      </c>
      <c r="B18" s="205">
        <v>0</v>
      </c>
      <c r="C18" s="205">
        <v>359.37045909</v>
      </c>
      <c r="D18" s="205">
        <v>3.03343417</v>
      </c>
      <c r="E18" s="205">
        <v>0</v>
      </c>
      <c r="F18" s="205">
        <v>0</v>
      </c>
    </row>
    <row r="19" spans="1:9" ht="13.5" customHeight="1" x14ac:dyDescent="0.25">
      <c r="A19" s="200" t="s">
        <v>359</v>
      </c>
      <c r="B19" s="205">
        <v>49.928993920000003</v>
      </c>
      <c r="C19" s="205">
        <v>0</v>
      </c>
      <c r="D19" s="205">
        <v>2.7381269100000001</v>
      </c>
      <c r="E19" s="205">
        <v>0</v>
      </c>
      <c r="F19" s="205">
        <v>5.2110000000000004E-3</v>
      </c>
    </row>
    <row r="20" spans="1:9" ht="13.5" customHeight="1" x14ac:dyDescent="0.25">
      <c r="A20" s="200" t="s">
        <v>400</v>
      </c>
      <c r="B20" s="205">
        <v>0</v>
      </c>
      <c r="C20" s="205">
        <v>0</v>
      </c>
      <c r="D20" s="205">
        <v>2.7381159100000003</v>
      </c>
      <c r="E20" s="205">
        <v>0</v>
      </c>
      <c r="F20" s="205">
        <v>0</v>
      </c>
    </row>
    <row r="21" spans="1:9" ht="13.5" customHeight="1" x14ac:dyDescent="0.25">
      <c r="A21" s="200" t="s">
        <v>362</v>
      </c>
      <c r="B21" s="205">
        <v>0</v>
      </c>
      <c r="C21" s="205">
        <v>0</v>
      </c>
      <c r="D21" s="205">
        <v>2.5593669399999999</v>
      </c>
      <c r="E21" s="205">
        <v>0</v>
      </c>
      <c r="F21" s="205">
        <v>6.3600000000000002E-3</v>
      </c>
    </row>
    <row r="22" spans="1:9" x14ac:dyDescent="0.25">
      <c r="A22" s="200" t="s">
        <v>373</v>
      </c>
      <c r="B22" s="205">
        <v>0</v>
      </c>
      <c r="C22" s="205">
        <v>0</v>
      </c>
      <c r="D22" s="205">
        <v>2.2557320099999996</v>
      </c>
      <c r="E22" s="205">
        <v>0</v>
      </c>
      <c r="F22" s="205">
        <v>0</v>
      </c>
    </row>
    <row r="23" spans="1:9" x14ac:dyDescent="0.25">
      <c r="A23" s="200" t="s">
        <v>385</v>
      </c>
      <c r="B23" s="205">
        <v>0</v>
      </c>
      <c r="C23" s="205">
        <v>0</v>
      </c>
      <c r="D23" s="205">
        <v>1.0123503299999999</v>
      </c>
      <c r="E23" s="205">
        <v>0</v>
      </c>
      <c r="F23" s="205">
        <v>0</v>
      </c>
    </row>
    <row r="24" spans="1:9" ht="17" customHeight="1" x14ac:dyDescent="0.25">
      <c r="A24" s="200" t="s">
        <v>348</v>
      </c>
      <c r="B24" s="205">
        <v>934.98283489999994</v>
      </c>
      <c r="C24" s="205">
        <v>0</v>
      </c>
      <c r="D24" s="205">
        <v>0.81870100000000001</v>
      </c>
      <c r="E24" s="205">
        <v>0</v>
      </c>
      <c r="F24" s="205">
        <v>456.57837922000004</v>
      </c>
      <c r="I24" s="5"/>
    </row>
    <row r="25" spans="1:9" x14ac:dyDescent="0.25">
      <c r="A25" s="200" t="s">
        <v>361</v>
      </c>
      <c r="B25" s="205">
        <v>0</v>
      </c>
      <c r="C25" s="205">
        <v>0</v>
      </c>
      <c r="D25" s="205">
        <v>6.7303900000000002E-3</v>
      </c>
      <c r="E25" s="205">
        <v>0</v>
      </c>
      <c r="F25" s="205">
        <v>1.2935611699999998</v>
      </c>
    </row>
    <row r="26" spans="1:9" x14ac:dyDescent="0.25">
      <c r="A26" s="200" t="s">
        <v>349</v>
      </c>
      <c r="B26" s="205">
        <v>2.0058199399999999</v>
      </c>
      <c r="C26" s="205">
        <v>651.05618777999996</v>
      </c>
      <c r="D26" s="205">
        <v>0</v>
      </c>
      <c r="E26" s="205">
        <v>0</v>
      </c>
      <c r="F26" s="205">
        <v>0</v>
      </c>
    </row>
    <row r="27" spans="1:9" x14ac:dyDescent="0.25">
      <c r="A27" s="200" t="s">
        <v>356</v>
      </c>
      <c r="B27" s="205">
        <v>484.27074031000001</v>
      </c>
      <c r="C27" s="205">
        <v>0</v>
      </c>
      <c r="D27" s="205">
        <v>0</v>
      </c>
      <c r="E27" s="205">
        <v>0</v>
      </c>
      <c r="F27" s="205">
        <v>1.1770000000000001E-3</v>
      </c>
    </row>
    <row r="28" spans="1:9" x14ac:dyDescent="0.25">
      <c r="A28" s="200" t="s">
        <v>383</v>
      </c>
      <c r="B28" s="205">
        <v>84.486564889999997</v>
      </c>
      <c r="C28" s="205">
        <v>0</v>
      </c>
      <c r="D28" s="205">
        <v>0</v>
      </c>
      <c r="E28" s="205">
        <v>0</v>
      </c>
      <c r="F28" s="205">
        <v>0</v>
      </c>
    </row>
    <row r="29" spans="1:9" x14ac:dyDescent="0.25">
      <c r="A29" s="200" t="s">
        <v>358</v>
      </c>
      <c r="B29" s="205">
        <v>26.24055765</v>
      </c>
      <c r="C29" s="205">
        <v>0</v>
      </c>
      <c r="D29" s="205">
        <v>0</v>
      </c>
      <c r="E29" s="205">
        <v>0</v>
      </c>
      <c r="F29" s="205">
        <v>0</v>
      </c>
    </row>
    <row r="30" spans="1:9" x14ac:dyDescent="0.25">
      <c r="A30" s="200" t="s">
        <v>355</v>
      </c>
      <c r="B30" s="205">
        <v>22.159707300000001</v>
      </c>
      <c r="C30" s="205">
        <v>0</v>
      </c>
      <c r="D30" s="205">
        <v>0</v>
      </c>
      <c r="E30" s="205">
        <v>0</v>
      </c>
      <c r="F30" s="205">
        <v>0</v>
      </c>
    </row>
    <row r="31" spans="1:9" x14ac:dyDescent="0.25">
      <c r="A31" s="200" t="s">
        <v>394</v>
      </c>
      <c r="B31" s="205">
        <v>0.39825300000000002</v>
      </c>
      <c r="C31" s="205">
        <v>0</v>
      </c>
      <c r="D31" s="205">
        <v>0</v>
      </c>
      <c r="E31" s="205">
        <v>0</v>
      </c>
      <c r="F31" s="205">
        <v>9.3263199999999991E-3</v>
      </c>
    </row>
    <row r="32" spans="1:9" x14ac:dyDescent="0.25">
      <c r="A32" s="200" t="s">
        <v>369</v>
      </c>
      <c r="B32" s="205">
        <v>0.35299999999999998</v>
      </c>
      <c r="C32" s="205">
        <v>0</v>
      </c>
      <c r="D32" s="205">
        <v>0</v>
      </c>
      <c r="E32" s="205">
        <v>0</v>
      </c>
      <c r="F32" s="205">
        <v>0</v>
      </c>
    </row>
    <row r="33" spans="1:6" x14ac:dyDescent="0.25">
      <c r="A33" s="200" t="s">
        <v>353</v>
      </c>
      <c r="B33" s="205">
        <v>1.2E-2</v>
      </c>
      <c r="C33" s="205">
        <v>0</v>
      </c>
      <c r="D33" s="205">
        <v>0</v>
      </c>
      <c r="E33" s="205">
        <v>0</v>
      </c>
      <c r="F33" s="205">
        <v>0</v>
      </c>
    </row>
    <row r="34" spans="1:6" x14ac:dyDescent="0.25">
      <c r="A34" s="200" t="s">
        <v>506</v>
      </c>
      <c r="B34" s="205">
        <v>0</v>
      </c>
      <c r="C34" s="205">
        <v>0</v>
      </c>
      <c r="D34" s="205">
        <v>0</v>
      </c>
      <c r="E34" s="205">
        <v>0</v>
      </c>
      <c r="F34" s="205">
        <v>0.33628420000000003</v>
      </c>
    </row>
    <row r="35" spans="1:6" x14ac:dyDescent="0.25">
      <c r="A35" s="200" t="s">
        <v>371</v>
      </c>
      <c r="B35" s="205">
        <v>0</v>
      </c>
      <c r="C35" s="205">
        <v>0</v>
      </c>
      <c r="D35" s="205">
        <v>0</v>
      </c>
      <c r="E35" s="205">
        <v>0</v>
      </c>
      <c r="F35" s="205">
        <v>2.3804099999999999E-3</v>
      </c>
    </row>
    <row r="36" spans="1:6" x14ac:dyDescent="0.25">
      <c r="A36" s="200" t="s">
        <v>297</v>
      </c>
      <c r="B36" s="205">
        <v>0</v>
      </c>
      <c r="C36" s="205">
        <v>0</v>
      </c>
      <c r="D36" s="205">
        <v>0</v>
      </c>
      <c r="E36" s="205">
        <v>0</v>
      </c>
      <c r="F36" s="205">
        <v>5.8869402199999996</v>
      </c>
    </row>
    <row r="37" spans="1:6" x14ac:dyDescent="0.25">
      <c r="A37" s="200" t="s">
        <v>299</v>
      </c>
      <c r="B37" s="205">
        <v>0</v>
      </c>
      <c r="C37" s="205">
        <v>0</v>
      </c>
      <c r="D37" s="205">
        <v>0</v>
      </c>
      <c r="E37" s="205">
        <v>0</v>
      </c>
      <c r="F37" s="205">
        <v>4.6313999999999999E-3</v>
      </c>
    </row>
    <row r="38" spans="1:6" x14ac:dyDescent="0.25">
      <c r="A38" s="200" t="s">
        <v>374</v>
      </c>
      <c r="B38" s="205">
        <v>0</v>
      </c>
      <c r="C38" s="205">
        <v>0</v>
      </c>
      <c r="D38" s="205">
        <v>0</v>
      </c>
      <c r="E38" s="205">
        <v>0</v>
      </c>
      <c r="F38" s="205">
        <v>0.16831550000000001</v>
      </c>
    </row>
    <row r="39" spans="1:6" x14ac:dyDescent="0.25">
      <c r="A39" s="200" t="s">
        <v>410</v>
      </c>
      <c r="B39" s="205">
        <v>0</v>
      </c>
      <c r="C39" s="205">
        <v>0</v>
      </c>
      <c r="D39" s="205">
        <v>0</v>
      </c>
      <c r="E39" s="205">
        <v>0</v>
      </c>
      <c r="F39" s="205">
        <v>0.15633029999999998</v>
      </c>
    </row>
    <row r="40" spans="1:6" x14ac:dyDescent="0.25">
      <c r="A40" s="200" t="s">
        <v>376</v>
      </c>
      <c r="B40" s="205">
        <v>0</v>
      </c>
      <c r="C40" s="205">
        <v>0</v>
      </c>
      <c r="D40" s="205">
        <v>0</v>
      </c>
      <c r="E40" s="205">
        <v>0</v>
      </c>
      <c r="F40" s="205">
        <v>1.9164500000000001E-2</v>
      </c>
    </row>
    <row r="41" spans="1:6" x14ac:dyDescent="0.25">
      <c r="A41" s="200" t="s">
        <v>403</v>
      </c>
      <c r="B41" s="205">
        <v>0</v>
      </c>
      <c r="C41" s="205">
        <v>0</v>
      </c>
      <c r="D41" s="205">
        <v>0</v>
      </c>
      <c r="E41" s="205">
        <v>0</v>
      </c>
      <c r="F41" s="205">
        <v>0.497228</v>
      </c>
    </row>
    <row r="42" spans="1:6" x14ac:dyDescent="0.25">
      <c r="A42" s="200" t="s">
        <v>370</v>
      </c>
      <c r="B42" s="205">
        <v>0</v>
      </c>
      <c r="C42" s="205">
        <v>0</v>
      </c>
      <c r="D42" s="205">
        <v>0</v>
      </c>
      <c r="E42" s="205">
        <v>0</v>
      </c>
      <c r="F42" s="205">
        <v>1E-4</v>
      </c>
    </row>
    <row r="43" spans="1:6" x14ac:dyDescent="0.25">
      <c r="A43" s="200" t="s">
        <v>404</v>
      </c>
      <c r="B43" s="205">
        <v>0</v>
      </c>
      <c r="C43" s="205">
        <v>0</v>
      </c>
      <c r="D43" s="205">
        <v>0</v>
      </c>
      <c r="E43" s="205">
        <v>0</v>
      </c>
      <c r="F43" s="205">
        <v>2.2786434999999998</v>
      </c>
    </row>
    <row r="44" spans="1:6" x14ac:dyDescent="0.25">
      <c r="A44" s="206" t="s">
        <v>312</v>
      </c>
      <c r="B44" s="207">
        <v>0</v>
      </c>
      <c r="C44" s="207">
        <v>0</v>
      </c>
      <c r="D44" s="207">
        <v>0</v>
      </c>
      <c r="E44" s="207">
        <v>0</v>
      </c>
      <c r="F44" s="207">
        <v>1.80861597</v>
      </c>
    </row>
    <row r="45" spans="1:6" x14ac:dyDescent="0.25">
      <c r="B45" s="52"/>
      <c r="C45" s="52"/>
    </row>
    <row r="46" spans="1:6" x14ac:dyDescent="0.25">
      <c r="A46" s="52"/>
      <c r="B46" s="52"/>
    </row>
    <row r="47" spans="1:6" x14ac:dyDescent="0.25">
      <c r="A47" s="52"/>
      <c r="B47" s="52"/>
    </row>
    <row r="48" spans="1:6" x14ac:dyDescent="0.25">
      <c r="A48" s="52"/>
      <c r="B48" s="52"/>
    </row>
    <row r="49" spans="1:3" x14ac:dyDescent="0.25">
      <c r="A49" s="52"/>
      <c r="B49" s="52"/>
    </row>
    <row r="50" spans="1:3" x14ac:dyDescent="0.25">
      <c r="A50" s="52"/>
      <c r="B50" s="52"/>
    </row>
    <row r="51" spans="1:3" x14ac:dyDescent="0.25">
      <c r="A51" s="52"/>
      <c r="B51" s="52"/>
    </row>
    <row r="52" spans="1:3" x14ac:dyDescent="0.25">
      <c r="A52" s="52"/>
      <c r="B52" s="52"/>
    </row>
    <row r="53" spans="1:3" x14ac:dyDescent="0.25">
      <c r="A53" s="52"/>
      <c r="B53" s="52"/>
    </row>
    <row r="54" spans="1:3" x14ac:dyDescent="0.25">
      <c r="A54" s="52"/>
      <c r="B54" s="52"/>
    </row>
    <row r="55" spans="1:3" x14ac:dyDescent="0.25">
      <c r="A55" s="52"/>
      <c r="B55" s="52"/>
    </row>
    <row r="56" spans="1:3" x14ac:dyDescent="0.25">
      <c r="A56" s="52"/>
      <c r="B56" s="52"/>
    </row>
    <row r="57" spans="1:3" x14ac:dyDescent="0.25">
      <c r="A57" s="52"/>
      <c r="B57" s="52"/>
    </row>
    <row r="58" spans="1:3" x14ac:dyDescent="0.25">
      <c r="A58" s="52"/>
      <c r="B58" s="52"/>
    </row>
    <row r="59" spans="1:3" x14ac:dyDescent="0.25">
      <c r="A59" s="52"/>
      <c r="B59" s="52"/>
    </row>
    <row r="60" spans="1:3" x14ac:dyDescent="0.25">
      <c r="A60" s="52"/>
      <c r="B60" s="52"/>
    </row>
    <row r="61" spans="1:3" x14ac:dyDescent="0.25">
      <c r="A61" s="52"/>
      <c r="B61" s="52"/>
    </row>
    <row r="62" spans="1:3" x14ac:dyDescent="0.25">
      <c r="A62" s="52"/>
      <c r="B62" s="52"/>
      <c r="C62" s="52"/>
    </row>
    <row r="63" spans="1:3" x14ac:dyDescent="0.25">
      <c r="A63" s="52"/>
      <c r="B63" s="52"/>
      <c r="C63" s="52"/>
    </row>
    <row r="64" spans="1:3" x14ac:dyDescent="0.25">
      <c r="A64" s="52"/>
      <c r="B64" s="52"/>
      <c r="C64" s="52"/>
    </row>
    <row r="65" spans="1:3" x14ac:dyDescent="0.25">
      <c r="A65" s="52"/>
      <c r="B65" s="52"/>
      <c r="C65" s="52"/>
    </row>
    <row r="66" spans="1:3" x14ac:dyDescent="0.25">
      <c r="A66" s="52"/>
      <c r="B66" s="52"/>
      <c r="C66" s="52"/>
    </row>
    <row r="67" spans="1:3" x14ac:dyDescent="0.25">
      <c r="A67" s="52"/>
      <c r="B67" s="52"/>
      <c r="C67" s="52"/>
    </row>
    <row r="68" spans="1:3" x14ac:dyDescent="0.25">
      <c r="A68" s="52"/>
      <c r="B68" s="52"/>
      <c r="C68" s="52"/>
    </row>
    <row r="69" spans="1:3" x14ac:dyDescent="0.25">
      <c r="A69" s="52"/>
      <c r="B69" s="52"/>
      <c r="C69" s="52"/>
    </row>
    <row r="70" spans="1:3" x14ac:dyDescent="0.25">
      <c r="A70" s="52"/>
      <c r="B70" s="52"/>
      <c r="C70" s="52"/>
    </row>
    <row r="71" spans="1:3" x14ac:dyDescent="0.25">
      <c r="A71" s="52"/>
      <c r="B71" s="52"/>
      <c r="C71" s="52"/>
    </row>
    <row r="72" spans="1:3" x14ac:dyDescent="0.25">
      <c r="A72" s="52"/>
      <c r="B72" s="52"/>
      <c r="C72" s="52"/>
    </row>
    <row r="73" spans="1:3" x14ac:dyDescent="0.25">
      <c r="A73" s="52"/>
      <c r="B73" s="52"/>
      <c r="C73" s="52"/>
    </row>
    <row r="74" spans="1:3" x14ac:dyDescent="0.25">
      <c r="A74" s="52"/>
      <c r="B74" s="52"/>
      <c r="C74" s="52"/>
    </row>
    <row r="75" spans="1:3" x14ac:dyDescent="0.25">
      <c r="A75" s="52"/>
      <c r="B75" s="52"/>
      <c r="C75" s="52"/>
    </row>
    <row r="76" spans="1:3" x14ac:dyDescent="0.25">
      <c r="A76" s="52"/>
      <c r="B76" s="52"/>
      <c r="C76" s="52"/>
    </row>
    <row r="77" spans="1:3" x14ac:dyDescent="0.25">
      <c r="A77" s="52"/>
      <c r="B77" s="52"/>
      <c r="C77" s="52"/>
    </row>
    <row r="78" spans="1:3" x14ac:dyDescent="0.25">
      <c r="B78" s="52"/>
      <c r="C78" s="52"/>
    </row>
    <row r="79" spans="1:3" x14ac:dyDescent="0.25">
      <c r="B79" s="52"/>
      <c r="C79" s="52"/>
    </row>
    <row r="80" spans="1:3" x14ac:dyDescent="0.25">
      <c r="B80" s="52"/>
      <c r="C80" s="52"/>
    </row>
    <row r="81" spans="2:3" x14ac:dyDescent="0.25">
      <c r="B81" s="52"/>
      <c r="C81" s="52"/>
    </row>
    <row r="82" spans="2:3" x14ac:dyDescent="0.25">
      <c r="B82" s="52"/>
      <c r="C82" s="52"/>
    </row>
    <row r="83" spans="2:3" x14ac:dyDescent="0.25">
      <c r="B83" s="52"/>
      <c r="C83" s="52"/>
    </row>
    <row r="84" spans="2:3" x14ac:dyDescent="0.25">
      <c r="B84" s="52"/>
      <c r="C84" s="52"/>
    </row>
    <row r="85" spans="2:3" x14ac:dyDescent="0.25">
      <c r="B85" s="52"/>
      <c r="C85" s="52"/>
    </row>
    <row r="86" spans="2:3" x14ac:dyDescent="0.25">
      <c r="B86" s="52"/>
      <c r="C86" s="52"/>
    </row>
    <row r="87" spans="2:3" x14ac:dyDescent="0.25">
      <c r="B87" s="52"/>
      <c r="C87" s="52"/>
    </row>
    <row r="88" spans="2:3" x14ac:dyDescent="0.25">
      <c r="B88" s="52"/>
      <c r="C88" s="52"/>
    </row>
    <row r="89" spans="2:3" x14ac:dyDescent="0.25">
      <c r="B89" s="52"/>
      <c r="C89" s="52"/>
    </row>
    <row r="90" spans="2:3" x14ac:dyDescent="0.25">
      <c r="B90" s="52"/>
      <c r="C90" s="52"/>
    </row>
    <row r="91" spans="2:3" x14ac:dyDescent="0.25">
      <c r="B91" s="52"/>
      <c r="C91" s="52"/>
    </row>
    <row r="92" spans="2:3" x14ac:dyDescent="0.25">
      <c r="B92" s="52"/>
      <c r="C92" s="52"/>
    </row>
    <row r="93" spans="2:3" x14ac:dyDescent="0.25">
      <c r="B93" s="52"/>
      <c r="C93" s="52"/>
    </row>
    <row r="94" spans="2:3" x14ac:dyDescent="0.25">
      <c r="B94" s="52"/>
    </row>
    <row r="95" spans="2:3" x14ac:dyDescent="0.25">
      <c r="B95" s="52"/>
    </row>
    <row r="96" spans="2:3" x14ac:dyDescent="0.25">
      <c r="B96" s="52"/>
    </row>
    <row r="97" spans="1:3" x14ac:dyDescent="0.25">
      <c r="B97" s="52"/>
    </row>
    <row r="98" spans="1:3" x14ac:dyDescent="0.25">
      <c r="B98" s="52"/>
    </row>
    <row r="99" spans="1:3" x14ac:dyDescent="0.25">
      <c r="B99" s="52"/>
    </row>
    <row r="100" spans="1:3" x14ac:dyDescent="0.25">
      <c r="B100" s="52"/>
    </row>
    <row r="101" spans="1:3" x14ac:dyDescent="0.25">
      <c r="B101" s="52"/>
    </row>
    <row r="102" spans="1:3" x14ac:dyDescent="0.25">
      <c r="B102" s="52"/>
    </row>
    <row r="103" spans="1:3" x14ac:dyDescent="0.25">
      <c r="B103" s="52"/>
    </row>
    <row r="104" spans="1:3" x14ac:dyDescent="0.25">
      <c r="B104" s="52"/>
    </row>
    <row r="105" spans="1:3" x14ac:dyDescent="0.25">
      <c r="B105" s="52"/>
    </row>
    <row r="106" spans="1:3" x14ac:dyDescent="0.25">
      <c r="B106" s="52"/>
    </row>
    <row r="107" spans="1:3" x14ac:dyDescent="0.25">
      <c r="B107" s="52"/>
    </row>
    <row r="108" spans="1:3" x14ac:dyDescent="0.25">
      <c r="B108" s="52"/>
    </row>
    <row r="109" spans="1:3" x14ac:dyDescent="0.25">
      <c r="B109" s="52"/>
    </row>
    <row r="110" spans="1:3" x14ac:dyDescent="0.25">
      <c r="A110" s="52"/>
      <c r="B110" s="52"/>
      <c r="C110" s="52"/>
    </row>
    <row r="111" spans="1:3" x14ac:dyDescent="0.25">
      <c r="A111" s="52"/>
      <c r="B111" s="52"/>
      <c r="C111" s="52"/>
    </row>
    <row r="112" spans="1:3" x14ac:dyDescent="0.25">
      <c r="A112" s="52"/>
      <c r="B112" s="52"/>
      <c r="C112" s="52"/>
    </row>
    <row r="113" spans="1:3" x14ac:dyDescent="0.25">
      <c r="A113" s="52"/>
      <c r="B113" s="52"/>
      <c r="C113" s="52"/>
    </row>
    <row r="114" spans="1:3" x14ac:dyDescent="0.25">
      <c r="A114" s="52"/>
      <c r="B114" s="52"/>
      <c r="C114" s="52"/>
    </row>
    <row r="115" spans="1:3" x14ac:dyDescent="0.25">
      <c r="A115" s="52"/>
      <c r="B115" s="52"/>
      <c r="C115" s="52"/>
    </row>
    <row r="116" spans="1:3" x14ac:dyDescent="0.25">
      <c r="A116" s="52"/>
      <c r="B116" s="52"/>
      <c r="C116" s="52"/>
    </row>
    <row r="117" spans="1:3" x14ac:dyDescent="0.25">
      <c r="A117" s="52"/>
      <c r="B117" s="52"/>
      <c r="C117" s="52"/>
    </row>
    <row r="118" spans="1:3" x14ac:dyDescent="0.25">
      <c r="A118" s="52"/>
      <c r="B118" s="52"/>
      <c r="C118" s="52"/>
    </row>
    <row r="119" spans="1:3" x14ac:dyDescent="0.25">
      <c r="A119" s="52"/>
      <c r="B119" s="52"/>
      <c r="C119" s="52"/>
    </row>
    <row r="120" spans="1:3" x14ac:dyDescent="0.25">
      <c r="A120" s="52"/>
      <c r="B120" s="52"/>
      <c r="C120" s="52"/>
    </row>
    <row r="121" spans="1:3" x14ac:dyDescent="0.25">
      <c r="A121" s="52"/>
      <c r="B121" s="52"/>
      <c r="C121" s="52"/>
    </row>
    <row r="122" spans="1:3" x14ac:dyDescent="0.25">
      <c r="A122" s="52"/>
      <c r="B122" s="52"/>
      <c r="C122" s="52"/>
    </row>
    <row r="123" spans="1:3" x14ac:dyDescent="0.25">
      <c r="A123" s="52"/>
      <c r="B123" s="52"/>
      <c r="C123" s="52"/>
    </row>
    <row r="124" spans="1:3" x14ac:dyDescent="0.25">
      <c r="A124" s="52"/>
      <c r="B124" s="52"/>
      <c r="C124" s="52"/>
    </row>
    <row r="125" spans="1:3" x14ac:dyDescent="0.25">
      <c r="A125" s="52"/>
      <c r="B125" s="52"/>
      <c r="C125" s="52"/>
    </row>
    <row r="126" spans="1:3" x14ac:dyDescent="0.25">
      <c r="A126" s="52"/>
      <c r="B126" s="52"/>
      <c r="C126" s="52"/>
    </row>
    <row r="127" spans="1:3" x14ac:dyDescent="0.25">
      <c r="A127" s="52"/>
      <c r="B127" s="52"/>
      <c r="C127" s="52"/>
    </row>
    <row r="128" spans="1:3" x14ac:dyDescent="0.25">
      <c r="A128" s="52"/>
      <c r="B128" s="52"/>
      <c r="C128" s="52"/>
    </row>
    <row r="129" spans="1:3" x14ac:dyDescent="0.25">
      <c r="A129" s="52"/>
      <c r="B129" s="52"/>
      <c r="C129" s="52"/>
    </row>
    <row r="130" spans="1:3" x14ac:dyDescent="0.25">
      <c r="A130" s="52"/>
      <c r="B130" s="52"/>
      <c r="C130" s="52"/>
    </row>
    <row r="131" spans="1:3" x14ac:dyDescent="0.25">
      <c r="A131" s="52"/>
      <c r="B131" s="52"/>
      <c r="C131" s="52"/>
    </row>
    <row r="132" spans="1:3" x14ac:dyDescent="0.25">
      <c r="A132" s="52"/>
      <c r="B132" s="52"/>
      <c r="C132" s="52"/>
    </row>
    <row r="133" spans="1:3" x14ac:dyDescent="0.25">
      <c r="A133" s="52"/>
      <c r="B133" s="52"/>
      <c r="C133" s="52"/>
    </row>
    <row r="134" spans="1:3" x14ac:dyDescent="0.25">
      <c r="A134" s="52"/>
      <c r="B134" s="52"/>
      <c r="C134" s="52"/>
    </row>
    <row r="135" spans="1:3" x14ac:dyDescent="0.25">
      <c r="A135" s="52"/>
      <c r="B135" s="52"/>
      <c r="C135" s="52"/>
    </row>
    <row r="136" spans="1:3" x14ac:dyDescent="0.25">
      <c r="A136" s="52"/>
      <c r="B136" s="52"/>
      <c r="C136" s="52"/>
    </row>
    <row r="137" spans="1:3" x14ac:dyDescent="0.25">
      <c r="A137" s="52"/>
      <c r="B137" s="52"/>
      <c r="C137" s="52"/>
    </row>
    <row r="138" spans="1:3" x14ac:dyDescent="0.25">
      <c r="A138" s="52"/>
      <c r="B138" s="52"/>
      <c r="C138" s="52"/>
    </row>
    <row r="139" spans="1:3" x14ac:dyDescent="0.25">
      <c r="A139" s="52"/>
      <c r="B139" s="52"/>
      <c r="C139" s="52"/>
    </row>
    <row r="140" spans="1:3" x14ac:dyDescent="0.25">
      <c r="A140" s="52"/>
      <c r="B140" s="52"/>
      <c r="C140" s="52"/>
    </row>
    <row r="141" spans="1:3" x14ac:dyDescent="0.25">
      <c r="A141" s="52"/>
      <c r="B141" s="52"/>
      <c r="C141" s="52"/>
    </row>
    <row r="142" spans="1:3" x14ac:dyDescent="0.25">
      <c r="A142" s="52"/>
      <c r="B142" s="52"/>
      <c r="C142" s="52"/>
    </row>
    <row r="143" spans="1:3" x14ac:dyDescent="0.25">
      <c r="A143" s="52"/>
      <c r="B143" s="52"/>
      <c r="C143" s="52"/>
    </row>
    <row r="144" spans="1:3" x14ac:dyDescent="0.25">
      <c r="A144" s="52"/>
      <c r="B144" s="52"/>
      <c r="C144" s="52"/>
    </row>
    <row r="145" spans="1:3" x14ac:dyDescent="0.25">
      <c r="A145" s="52"/>
      <c r="B145" s="52"/>
      <c r="C145" s="52"/>
    </row>
    <row r="146" spans="1:3" x14ac:dyDescent="0.25">
      <c r="A146" s="52"/>
      <c r="B146" s="52"/>
      <c r="C146" s="52"/>
    </row>
    <row r="147" spans="1:3" x14ac:dyDescent="0.25">
      <c r="A147" s="52"/>
      <c r="B147" s="52"/>
      <c r="C147" s="52"/>
    </row>
    <row r="148" spans="1:3" x14ac:dyDescent="0.25">
      <c r="A148" s="52"/>
      <c r="B148" s="52"/>
      <c r="C148" s="52"/>
    </row>
    <row r="149" spans="1:3" x14ac:dyDescent="0.25">
      <c r="A149" s="52"/>
      <c r="B149" s="52"/>
      <c r="C149" s="52"/>
    </row>
    <row r="150" spans="1:3" x14ac:dyDescent="0.25">
      <c r="A150" s="52"/>
      <c r="B150" s="52"/>
      <c r="C150" s="52"/>
    </row>
    <row r="151" spans="1:3" x14ac:dyDescent="0.25">
      <c r="A151" s="52"/>
      <c r="B151" s="52"/>
      <c r="C151" s="52"/>
    </row>
    <row r="152" spans="1:3" x14ac:dyDescent="0.25">
      <c r="A152" s="52"/>
      <c r="B152" s="52"/>
      <c r="C152" s="52"/>
    </row>
    <row r="153" spans="1:3" x14ac:dyDescent="0.25">
      <c r="A153" s="52"/>
      <c r="B153" s="52"/>
      <c r="C153" s="52"/>
    </row>
    <row r="154" spans="1:3" x14ac:dyDescent="0.25">
      <c r="A154" s="52"/>
      <c r="B154" s="52"/>
      <c r="C154" s="52"/>
    </row>
    <row r="155" spans="1:3" x14ac:dyDescent="0.25">
      <c r="A155" s="52"/>
      <c r="B155" s="52"/>
      <c r="C155" s="52"/>
    </row>
    <row r="156" spans="1:3" x14ac:dyDescent="0.25">
      <c r="A156" s="52"/>
      <c r="B156" s="52"/>
      <c r="C156" s="52"/>
    </row>
    <row r="157" spans="1:3" x14ac:dyDescent="0.25">
      <c r="A157" s="52"/>
      <c r="B157" s="52"/>
      <c r="C157" s="52"/>
    </row>
    <row r="158" spans="1:3" x14ac:dyDescent="0.25">
      <c r="B158" s="52"/>
      <c r="C158" s="52"/>
    </row>
    <row r="159" spans="1:3" x14ac:dyDescent="0.25">
      <c r="B159" s="52"/>
      <c r="C159" s="52"/>
    </row>
    <row r="160" spans="1:3" x14ac:dyDescent="0.25">
      <c r="B160" s="52"/>
      <c r="C160" s="52"/>
    </row>
    <row r="161" spans="1:3" x14ac:dyDescent="0.25">
      <c r="B161" s="52"/>
      <c r="C161" s="52"/>
    </row>
    <row r="162" spans="1:3" x14ac:dyDescent="0.25">
      <c r="B162" s="52"/>
      <c r="C162" s="52"/>
    </row>
    <row r="163" spans="1:3" x14ac:dyDescent="0.25">
      <c r="B163" s="52"/>
      <c r="C163" s="52"/>
    </row>
    <row r="164" spans="1:3" x14ac:dyDescent="0.25">
      <c r="B164" s="52"/>
      <c r="C164" s="52"/>
    </row>
    <row r="165" spans="1:3" x14ac:dyDescent="0.25">
      <c r="B165" s="52"/>
      <c r="C165" s="52"/>
    </row>
    <row r="166" spans="1:3" x14ac:dyDescent="0.25">
      <c r="B166" s="52"/>
      <c r="C166" s="52"/>
    </row>
    <row r="167" spans="1:3" x14ac:dyDescent="0.25">
      <c r="B167" s="52"/>
      <c r="C167" s="52"/>
    </row>
    <row r="168" spans="1:3" x14ac:dyDescent="0.25">
      <c r="B168" s="52"/>
      <c r="C168" s="52"/>
    </row>
    <row r="169" spans="1:3" x14ac:dyDescent="0.25">
      <c r="B169" s="52"/>
      <c r="C169" s="52"/>
    </row>
    <row r="170" spans="1:3" x14ac:dyDescent="0.25">
      <c r="B170" s="52"/>
      <c r="C170" s="52"/>
    </row>
    <row r="171" spans="1:3" x14ac:dyDescent="0.25">
      <c r="B171" s="52"/>
      <c r="C171" s="52"/>
    </row>
    <row r="172" spans="1:3" x14ac:dyDescent="0.25">
      <c r="B172" s="52"/>
      <c r="C172" s="52"/>
    </row>
    <row r="173" spans="1:3" x14ac:dyDescent="0.25">
      <c r="B173" s="52"/>
      <c r="C173" s="52"/>
    </row>
    <row r="174" spans="1:3" x14ac:dyDescent="0.25">
      <c r="A174" s="52"/>
      <c r="B174" s="52"/>
    </row>
    <row r="175" spans="1:3" x14ac:dyDescent="0.25">
      <c r="A175" s="52"/>
      <c r="B175" s="52"/>
    </row>
    <row r="176" spans="1:3" x14ac:dyDescent="0.25">
      <c r="A176" s="52"/>
      <c r="B176" s="52"/>
    </row>
    <row r="177" spans="1:3" x14ac:dyDescent="0.25">
      <c r="A177" s="52"/>
      <c r="B177" s="52"/>
    </row>
    <row r="178" spans="1:3" x14ac:dyDescent="0.25">
      <c r="A178" s="52"/>
      <c r="B178" s="52"/>
    </row>
    <row r="179" spans="1:3" x14ac:dyDescent="0.25">
      <c r="A179" s="52"/>
      <c r="B179" s="52"/>
    </row>
    <row r="180" spans="1:3" x14ac:dyDescent="0.25">
      <c r="A180" s="52"/>
      <c r="B180" s="52"/>
    </row>
    <row r="181" spans="1:3" x14ac:dyDescent="0.25">
      <c r="A181" s="52"/>
      <c r="B181" s="52"/>
    </row>
    <row r="182" spans="1:3" x14ac:dyDescent="0.25">
      <c r="A182" s="52"/>
      <c r="B182" s="52"/>
    </row>
    <row r="183" spans="1:3" x14ac:dyDescent="0.25">
      <c r="A183" s="52"/>
      <c r="B183" s="52"/>
    </row>
    <row r="184" spans="1:3" x14ac:dyDescent="0.25">
      <c r="A184" s="52"/>
      <c r="B184" s="52"/>
    </row>
    <row r="185" spans="1:3" x14ac:dyDescent="0.25">
      <c r="A185" s="52"/>
      <c r="B185" s="52"/>
    </row>
    <row r="186" spans="1:3" x14ac:dyDescent="0.25">
      <c r="A186" s="52"/>
      <c r="B186" s="52"/>
    </row>
    <row r="187" spans="1:3" x14ac:dyDescent="0.25">
      <c r="A187" s="52"/>
      <c r="B187" s="52"/>
    </row>
    <row r="188" spans="1:3" x14ac:dyDescent="0.25">
      <c r="A188" s="52"/>
      <c r="B188" s="52"/>
    </row>
    <row r="189" spans="1:3" x14ac:dyDescent="0.25">
      <c r="A189" s="52"/>
      <c r="B189" s="52"/>
    </row>
    <row r="190" spans="1:3" x14ac:dyDescent="0.25">
      <c r="A190" s="52"/>
      <c r="B190" s="52"/>
      <c r="C190" s="52"/>
    </row>
    <row r="191" spans="1:3" x14ac:dyDescent="0.25">
      <c r="A191" s="52"/>
      <c r="B191" s="52"/>
      <c r="C191" s="52"/>
    </row>
    <row r="192" spans="1:3" x14ac:dyDescent="0.25">
      <c r="A192" s="52"/>
      <c r="B192" s="52"/>
      <c r="C192" s="52"/>
    </row>
    <row r="193" spans="1:3" x14ac:dyDescent="0.25">
      <c r="A193" s="52"/>
      <c r="B193" s="52"/>
      <c r="C193" s="52"/>
    </row>
    <row r="194" spans="1:3" x14ac:dyDescent="0.25">
      <c r="A194" s="52"/>
      <c r="B194" s="52"/>
      <c r="C194" s="52"/>
    </row>
    <row r="195" spans="1:3" x14ac:dyDescent="0.25">
      <c r="A195" s="52"/>
      <c r="B195" s="52"/>
      <c r="C195" s="52"/>
    </row>
    <row r="196" spans="1:3" x14ac:dyDescent="0.25">
      <c r="A196" s="52"/>
      <c r="B196" s="52"/>
      <c r="C196" s="52"/>
    </row>
    <row r="197" spans="1:3" x14ac:dyDescent="0.25">
      <c r="A197" s="52"/>
      <c r="B197" s="52"/>
      <c r="C197" s="52"/>
    </row>
    <row r="198" spans="1:3" x14ac:dyDescent="0.25">
      <c r="A198" s="52"/>
      <c r="B198" s="52"/>
      <c r="C198" s="52"/>
    </row>
    <row r="199" spans="1:3" x14ac:dyDescent="0.25">
      <c r="A199" s="52"/>
      <c r="B199" s="52"/>
      <c r="C199" s="52"/>
    </row>
    <row r="200" spans="1:3" x14ac:dyDescent="0.25">
      <c r="A200" s="52"/>
      <c r="B200" s="52"/>
      <c r="C200" s="52"/>
    </row>
    <row r="201" spans="1:3" x14ac:dyDescent="0.25">
      <c r="A201" s="52"/>
      <c r="B201" s="52"/>
      <c r="C201" s="52"/>
    </row>
    <row r="202" spans="1:3" x14ac:dyDescent="0.25">
      <c r="A202" s="52"/>
      <c r="B202" s="52"/>
      <c r="C202" s="52"/>
    </row>
    <row r="203" spans="1:3" x14ac:dyDescent="0.25">
      <c r="A203" s="52"/>
      <c r="B203" s="52"/>
      <c r="C203" s="52"/>
    </row>
    <row r="204" spans="1:3" x14ac:dyDescent="0.25">
      <c r="A204" s="52"/>
      <c r="B204" s="52"/>
      <c r="C204" s="52"/>
    </row>
    <row r="205" spans="1:3" x14ac:dyDescent="0.25">
      <c r="A205" s="52"/>
      <c r="B205" s="52"/>
      <c r="C205" s="52"/>
    </row>
    <row r="206" spans="1:3" x14ac:dyDescent="0.25">
      <c r="A206" s="52"/>
      <c r="B206" s="52"/>
      <c r="C206" s="52"/>
    </row>
    <row r="207" spans="1:3" x14ac:dyDescent="0.25">
      <c r="A207" s="52"/>
      <c r="B207" s="52"/>
      <c r="C207" s="52"/>
    </row>
    <row r="208" spans="1:3" x14ac:dyDescent="0.25">
      <c r="A208" s="52"/>
      <c r="B208" s="52"/>
      <c r="C208" s="52"/>
    </row>
    <row r="209" spans="1:3" x14ac:dyDescent="0.25">
      <c r="A209" s="52"/>
      <c r="B209" s="52"/>
      <c r="C209" s="52"/>
    </row>
    <row r="210" spans="1:3" x14ac:dyDescent="0.25">
      <c r="A210" s="52"/>
      <c r="B210" s="52"/>
      <c r="C210" s="52"/>
    </row>
    <row r="211" spans="1:3" x14ac:dyDescent="0.25">
      <c r="A211" s="52"/>
      <c r="B211" s="52"/>
      <c r="C211" s="52"/>
    </row>
    <row r="212" spans="1:3" x14ac:dyDescent="0.25">
      <c r="A212" s="52"/>
      <c r="B212" s="52"/>
      <c r="C212" s="52"/>
    </row>
    <row r="213" spans="1:3" x14ac:dyDescent="0.25">
      <c r="A213" s="52"/>
      <c r="B213" s="52"/>
      <c r="C213" s="52"/>
    </row>
    <row r="214" spans="1:3" x14ac:dyDescent="0.25">
      <c r="A214" s="52"/>
      <c r="B214" s="52"/>
      <c r="C214" s="52"/>
    </row>
    <row r="215" spans="1:3" x14ac:dyDescent="0.25">
      <c r="A215" s="52"/>
      <c r="B215" s="52"/>
      <c r="C215" s="52"/>
    </row>
    <row r="216" spans="1:3" x14ac:dyDescent="0.25">
      <c r="A216" s="52"/>
      <c r="B216" s="52"/>
      <c r="C216" s="52"/>
    </row>
    <row r="217" spans="1:3" x14ac:dyDescent="0.25">
      <c r="A217" s="52"/>
      <c r="B217" s="52"/>
      <c r="C217" s="52"/>
    </row>
    <row r="218" spans="1:3" x14ac:dyDescent="0.25">
      <c r="A218" s="52"/>
      <c r="B218" s="52"/>
      <c r="C218" s="52"/>
    </row>
    <row r="219" spans="1:3" x14ac:dyDescent="0.25">
      <c r="A219" s="52"/>
      <c r="B219" s="52"/>
      <c r="C219" s="52"/>
    </row>
    <row r="220" spans="1:3" x14ac:dyDescent="0.25">
      <c r="A220" s="52"/>
      <c r="B220" s="52"/>
      <c r="C220" s="52"/>
    </row>
    <row r="221" spans="1:3" x14ac:dyDescent="0.25">
      <c r="A221" s="52"/>
      <c r="B221" s="52"/>
      <c r="C221" s="52"/>
    </row>
    <row r="222" spans="1:3" x14ac:dyDescent="0.25">
      <c r="B222" s="52"/>
      <c r="C222" s="52"/>
    </row>
    <row r="223" spans="1:3" x14ac:dyDescent="0.25">
      <c r="B223" s="52"/>
      <c r="C223" s="52"/>
    </row>
    <row r="224" spans="1:3" x14ac:dyDescent="0.25">
      <c r="B224" s="52"/>
      <c r="C224" s="52"/>
    </row>
    <row r="225" spans="1:3" x14ac:dyDescent="0.25">
      <c r="B225" s="52"/>
      <c r="C225" s="52"/>
    </row>
    <row r="226" spans="1:3" x14ac:dyDescent="0.25">
      <c r="B226" s="52"/>
      <c r="C226" s="52"/>
    </row>
    <row r="227" spans="1:3" x14ac:dyDescent="0.25">
      <c r="B227" s="52"/>
      <c r="C227" s="52"/>
    </row>
    <row r="228" spans="1:3" x14ac:dyDescent="0.25">
      <c r="B228" s="52"/>
      <c r="C228" s="52"/>
    </row>
    <row r="229" spans="1:3" x14ac:dyDescent="0.25">
      <c r="B229" s="52"/>
      <c r="C229" s="52"/>
    </row>
    <row r="230" spans="1:3" x14ac:dyDescent="0.25">
      <c r="B230" s="52"/>
      <c r="C230" s="52"/>
    </row>
    <row r="231" spans="1:3" x14ac:dyDescent="0.25">
      <c r="B231" s="52"/>
      <c r="C231" s="52"/>
    </row>
    <row r="232" spans="1:3" x14ac:dyDescent="0.25">
      <c r="B232" s="52"/>
      <c r="C232" s="52"/>
    </row>
    <row r="233" spans="1:3" x14ac:dyDescent="0.25">
      <c r="B233" s="52"/>
      <c r="C233" s="52"/>
    </row>
    <row r="234" spans="1:3" x14ac:dyDescent="0.25">
      <c r="B234" s="52"/>
      <c r="C234" s="52"/>
    </row>
    <row r="235" spans="1:3" x14ac:dyDescent="0.25">
      <c r="B235" s="52"/>
      <c r="C235" s="52"/>
    </row>
    <row r="236" spans="1:3" x14ac:dyDescent="0.25">
      <c r="B236" s="52"/>
      <c r="C236" s="52"/>
    </row>
    <row r="237" spans="1:3" x14ac:dyDescent="0.25">
      <c r="B237" s="52"/>
      <c r="C237" s="52"/>
    </row>
    <row r="238" spans="1:3" x14ac:dyDescent="0.25">
      <c r="A238" s="52"/>
      <c r="B238" s="52"/>
      <c r="C238" s="52"/>
    </row>
    <row r="239" spans="1:3" x14ac:dyDescent="0.25">
      <c r="A239" s="52"/>
      <c r="B239" s="52"/>
      <c r="C239" s="52"/>
    </row>
    <row r="240" spans="1:3" x14ac:dyDescent="0.25">
      <c r="A240" s="52"/>
      <c r="B240" s="52"/>
      <c r="C240" s="52"/>
    </row>
    <row r="241" spans="1:3" x14ac:dyDescent="0.25">
      <c r="A241" s="52"/>
      <c r="B241" s="52"/>
      <c r="C241" s="52"/>
    </row>
    <row r="242" spans="1:3" x14ac:dyDescent="0.25">
      <c r="A242" s="52"/>
      <c r="B242" s="52"/>
      <c r="C242" s="52"/>
    </row>
    <row r="243" spans="1:3" x14ac:dyDescent="0.25">
      <c r="A243" s="52"/>
      <c r="B243" s="52"/>
      <c r="C243" s="52"/>
    </row>
    <row r="244" spans="1:3" x14ac:dyDescent="0.25">
      <c r="A244" s="52"/>
      <c r="B244" s="52"/>
      <c r="C244" s="52"/>
    </row>
    <row r="245" spans="1:3" x14ac:dyDescent="0.25">
      <c r="A245" s="52"/>
      <c r="B245" s="52"/>
      <c r="C245" s="52"/>
    </row>
    <row r="246" spans="1:3" x14ac:dyDescent="0.25">
      <c r="A246" s="52"/>
      <c r="B246" s="52"/>
      <c r="C246" s="52"/>
    </row>
    <row r="247" spans="1:3" x14ac:dyDescent="0.25">
      <c r="A247" s="52"/>
      <c r="B247" s="52"/>
      <c r="C247" s="52"/>
    </row>
    <row r="248" spans="1:3" x14ac:dyDescent="0.25">
      <c r="A248" s="52"/>
      <c r="B248" s="52"/>
      <c r="C248" s="52"/>
    </row>
    <row r="249" spans="1:3" x14ac:dyDescent="0.25">
      <c r="A249" s="52"/>
      <c r="B249" s="52"/>
      <c r="C249" s="52"/>
    </row>
    <row r="250" spans="1:3" x14ac:dyDescent="0.25">
      <c r="A250" s="52"/>
      <c r="B250" s="52"/>
      <c r="C250" s="52"/>
    </row>
    <row r="251" spans="1:3" x14ac:dyDescent="0.25">
      <c r="A251" s="52"/>
      <c r="B251" s="52"/>
      <c r="C251" s="52"/>
    </row>
    <row r="252" spans="1:3" x14ac:dyDescent="0.25">
      <c r="A252" s="52"/>
      <c r="B252" s="52"/>
      <c r="C252" s="52"/>
    </row>
    <row r="253" spans="1:3" x14ac:dyDescent="0.25">
      <c r="A253" s="52"/>
      <c r="B253" s="52"/>
      <c r="C253" s="52"/>
    </row>
    <row r="254" spans="1:3" x14ac:dyDescent="0.25">
      <c r="A254" s="52"/>
      <c r="B254" s="52"/>
    </row>
    <row r="255" spans="1:3" x14ac:dyDescent="0.25">
      <c r="A255" s="52"/>
      <c r="B255" s="52"/>
    </row>
    <row r="256" spans="1:3" x14ac:dyDescent="0.25">
      <c r="A256" s="52"/>
      <c r="B256" s="52"/>
    </row>
    <row r="257" spans="1:3" x14ac:dyDescent="0.25">
      <c r="A257" s="52"/>
      <c r="B257" s="52"/>
    </row>
    <row r="258" spans="1:3" x14ac:dyDescent="0.25">
      <c r="A258" s="52"/>
      <c r="B258" s="52"/>
    </row>
    <row r="259" spans="1:3" x14ac:dyDescent="0.25">
      <c r="A259" s="52"/>
      <c r="B259" s="52"/>
    </row>
    <row r="260" spans="1:3" x14ac:dyDescent="0.25">
      <c r="A260" s="52"/>
      <c r="B260" s="52"/>
    </row>
    <row r="261" spans="1:3" x14ac:dyDescent="0.25">
      <c r="A261" s="52"/>
      <c r="B261" s="52"/>
    </row>
    <row r="262" spans="1:3" x14ac:dyDescent="0.25">
      <c r="A262" s="52"/>
      <c r="B262" s="52"/>
    </row>
    <row r="263" spans="1:3" x14ac:dyDescent="0.25">
      <c r="A263" s="52"/>
      <c r="B263" s="52"/>
    </row>
    <row r="264" spans="1:3" x14ac:dyDescent="0.25">
      <c r="A264" s="52"/>
      <c r="B264" s="52"/>
    </row>
    <row r="265" spans="1:3" x14ac:dyDescent="0.25">
      <c r="A265" s="52"/>
      <c r="B265" s="52"/>
    </row>
    <row r="266" spans="1:3" x14ac:dyDescent="0.25">
      <c r="A266" s="52"/>
      <c r="B266" s="52"/>
    </row>
    <row r="267" spans="1:3" x14ac:dyDescent="0.25">
      <c r="A267" s="52"/>
      <c r="B267" s="52"/>
    </row>
    <row r="268" spans="1:3" x14ac:dyDescent="0.25">
      <c r="A268" s="52"/>
      <c r="B268" s="52"/>
    </row>
    <row r="269" spans="1:3" x14ac:dyDescent="0.25">
      <c r="A269" s="52"/>
      <c r="B269" s="52"/>
    </row>
    <row r="270" spans="1:3" x14ac:dyDescent="0.25">
      <c r="A270" s="52"/>
      <c r="B270" s="52"/>
      <c r="C270" s="52"/>
    </row>
    <row r="271" spans="1:3" x14ac:dyDescent="0.25">
      <c r="A271" s="52"/>
      <c r="B271" s="52"/>
      <c r="C271" s="52"/>
    </row>
    <row r="272" spans="1:3" x14ac:dyDescent="0.25">
      <c r="A272" s="52"/>
      <c r="B272" s="52"/>
      <c r="C272" s="52"/>
    </row>
    <row r="273" spans="1:3" x14ac:dyDescent="0.25">
      <c r="A273" s="52"/>
      <c r="B273" s="52"/>
      <c r="C273" s="52"/>
    </row>
    <row r="274" spans="1:3" x14ac:dyDescent="0.25">
      <c r="A274" s="52"/>
      <c r="B274" s="52"/>
      <c r="C274" s="52"/>
    </row>
    <row r="275" spans="1:3" x14ac:dyDescent="0.25">
      <c r="A275" s="52"/>
      <c r="B275" s="52"/>
      <c r="C275" s="52"/>
    </row>
    <row r="276" spans="1:3" x14ac:dyDescent="0.25">
      <c r="A276" s="52"/>
      <c r="B276" s="52"/>
      <c r="C276" s="52"/>
    </row>
    <row r="277" spans="1:3" x14ac:dyDescent="0.25">
      <c r="A277" s="52"/>
      <c r="B277" s="52"/>
      <c r="C277" s="52"/>
    </row>
    <row r="278" spans="1:3" x14ac:dyDescent="0.25">
      <c r="A278" s="52"/>
      <c r="B278" s="52"/>
      <c r="C278" s="52"/>
    </row>
    <row r="279" spans="1:3" x14ac:dyDescent="0.25">
      <c r="A279" s="52"/>
      <c r="B279" s="52"/>
      <c r="C279" s="52"/>
    </row>
    <row r="280" spans="1:3" x14ac:dyDescent="0.25">
      <c r="A280" s="52"/>
      <c r="B280" s="52"/>
      <c r="C280" s="52"/>
    </row>
    <row r="281" spans="1:3" x14ac:dyDescent="0.25">
      <c r="A281" s="52"/>
      <c r="B281" s="52"/>
      <c r="C281" s="52"/>
    </row>
    <row r="282" spans="1:3" x14ac:dyDescent="0.25">
      <c r="A282" s="52"/>
      <c r="B282" s="52"/>
      <c r="C282" s="52"/>
    </row>
    <row r="283" spans="1:3" x14ac:dyDescent="0.25">
      <c r="A283" s="52"/>
      <c r="B283" s="52"/>
      <c r="C283" s="52"/>
    </row>
    <row r="284" spans="1:3" x14ac:dyDescent="0.25">
      <c r="A284" s="52"/>
      <c r="B284" s="52"/>
      <c r="C284" s="52"/>
    </row>
    <row r="285" spans="1:3" x14ac:dyDescent="0.25">
      <c r="A285" s="52"/>
      <c r="B285" s="52"/>
      <c r="C285" s="52"/>
    </row>
    <row r="286" spans="1:3" x14ac:dyDescent="0.25">
      <c r="B286" s="52"/>
    </row>
    <row r="287" spans="1:3" x14ac:dyDescent="0.25">
      <c r="B287" s="52"/>
    </row>
    <row r="288" spans="1:3" x14ac:dyDescent="0.25">
      <c r="B288" s="52"/>
    </row>
    <row r="289" spans="1:2" x14ac:dyDescent="0.25">
      <c r="B289" s="52"/>
    </row>
    <row r="290" spans="1:2" x14ac:dyDescent="0.25">
      <c r="B290" s="52"/>
    </row>
    <row r="291" spans="1:2" x14ac:dyDescent="0.25">
      <c r="B291" s="52"/>
    </row>
    <row r="292" spans="1:2" x14ac:dyDescent="0.25">
      <c r="B292" s="52"/>
    </row>
    <row r="293" spans="1:2" x14ac:dyDescent="0.25">
      <c r="B293" s="52"/>
    </row>
    <row r="294" spans="1:2" x14ac:dyDescent="0.25">
      <c r="B294" s="52"/>
    </row>
    <row r="295" spans="1:2" x14ac:dyDescent="0.25">
      <c r="B295" s="52"/>
    </row>
    <row r="296" spans="1:2" x14ac:dyDescent="0.25">
      <c r="B296" s="52"/>
    </row>
    <row r="297" spans="1:2" x14ac:dyDescent="0.25">
      <c r="B297" s="52"/>
    </row>
    <row r="298" spans="1:2" x14ac:dyDescent="0.25">
      <c r="B298" s="52"/>
    </row>
    <row r="299" spans="1:2" x14ac:dyDescent="0.25">
      <c r="B299" s="52"/>
    </row>
    <row r="300" spans="1:2" x14ac:dyDescent="0.25">
      <c r="B300" s="52"/>
    </row>
    <row r="301" spans="1:2" x14ac:dyDescent="0.25">
      <c r="B301" s="52"/>
    </row>
    <row r="302" spans="1:2" x14ac:dyDescent="0.25">
      <c r="A302" s="52"/>
      <c r="B302" s="52"/>
    </row>
    <row r="303" spans="1:2" x14ac:dyDescent="0.25">
      <c r="A303" s="52"/>
      <c r="B303" s="52"/>
    </row>
    <row r="304" spans="1:2" x14ac:dyDescent="0.25">
      <c r="A304" s="52"/>
      <c r="B304" s="52"/>
    </row>
    <row r="305" spans="1:2" x14ac:dyDescent="0.25">
      <c r="A305" s="52"/>
      <c r="B305" s="52"/>
    </row>
    <row r="306" spans="1:2" x14ac:dyDescent="0.25">
      <c r="A306" s="52"/>
      <c r="B306" s="52"/>
    </row>
    <row r="307" spans="1:2" x14ac:dyDescent="0.25">
      <c r="A307" s="52"/>
      <c r="B307" s="52"/>
    </row>
    <row r="308" spans="1:2" x14ac:dyDescent="0.25">
      <c r="A308" s="52"/>
      <c r="B308" s="52"/>
    </row>
    <row r="309" spans="1:2" x14ac:dyDescent="0.25">
      <c r="A309" s="52"/>
      <c r="B309" s="52"/>
    </row>
    <row r="310" spans="1:2" x14ac:dyDescent="0.25">
      <c r="A310" s="52"/>
      <c r="B310" s="52"/>
    </row>
    <row r="311" spans="1:2" x14ac:dyDescent="0.25">
      <c r="A311" s="52"/>
      <c r="B311" s="52"/>
    </row>
    <row r="312" spans="1:2" x14ac:dyDescent="0.25">
      <c r="A312" s="52"/>
      <c r="B312" s="52"/>
    </row>
    <row r="313" spans="1:2" x14ac:dyDescent="0.25">
      <c r="A313" s="52"/>
      <c r="B313" s="52"/>
    </row>
    <row r="314" spans="1:2" x14ac:dyDescent="0.25">
      <c r="A314" s="52"/>
      <c r="B314" s="52"/>
    </row>
    <row r="315" spans="1:2" x14ac:dyDescent="0.25">
      <c r="A315" s="52"/>
      <c r="B315" s="52"/>
    </row>
    <row r="316" spans="1:2" x14ac:dyDescent="0.25">
      <c r="A316" s="52"/>
      <c r="B316" s="52"/>
    </row>
    <row r="317" spans="1:2" x14ac:dyDescent="0.25">
      <c r="A317" s="52"/>
      <c r="B317" s="52"/>
    </row>
    <row r="318" spans="1:2" x14ac:dyDescent="0.25">
      <c r="A318" s="52"/>
      <c r="B318" s="52"/>
    </row>
    <row r="319" spans="1:2" x14ac:dyDescent="0.25">
      <c r="A319" s="52"/>
      <c r="B319" s="52"/>
    </row>
    <row r="320" spans="1:2" x14ac:dyDescent="0.25">
      <c r="A320" s="52"/>
      <c r="B320" s="52"/>
    </row>
    <row r="321" spans="1:3" x14ac:dyDescent="0.25">
      <c r="A321" s="52"/>
      <c r="B321" s="52"/>
    </row>
    <row r="322" spans="1:3" x14ac:dyDescent="0.25">
      <c r="A322" s="52"/>
      <c r="B322" s="52"/>
    </row>
    <row r="323" spans="1:3" x14ac:dyDescent="0.25">
      <c r="A323" s="52"/>
      <c r="B323" s="52"/>
    </row>
    <row r="324" spans="1:3" x14ac:dyDescent="0.25">
      <c r="A324" s="52"/>
      <c r="B324" s="52"/>
    </row>
    <row r="325" spans="1:3" x14ac:dyDescent="0.25">
      <c r="A325" s="52"/>
      <c r="B325" s="52"/>
    </row>
    <row r="326" spans="1:3" x14ac:dyDescent="0.25">
      <c r="A326" s="52"/>
      <c r="B326" s="52"/>
    </row>
    <row r="327" spans="1:3" x14ac:dyDescent="0.25">
      <c r="A327" s="52"/>
      <c r="B327" s="52"/>
    </row>
    <row r="328" spans="1:3" x14ac:dyDescent="0.25">
      <c r="A328" s="52"/>
      <c r="B328" s="52"/>
    </row>
    <row r="329" spans="1:3" x14ac:dyDescent="0.25">
      <c r="A329" s="52"/>
      <c r="B329" s="52"/>
    </row>
    <row r="330" spans="1:3" x14ac:dyDescent="0.25">
      <c r="A330" s="52"/>
      <c r="B330" s="52"/>
    </row>
    <row r="331" spans="1:3" x14ac:dyDescent="0.25">
      <c r="A331" s="52"/>
      <c r="B331" s="52"/>
    </row>
    <row r="332" spans="1:3" x14ac:dyDescent="0.25">
      <c r="A332" s="52"/>
      <c r="B332" s="52"/>
    </row>
    <row r="333" spans="1:3" x14ac:dyDescent="0.25">
      <c r="A333" s="52"/>
      <c r="B333" s="52"/>
    </row>
    <row r="334" spans="1:3" x14ac:dyDescent="0.25">
      <c r="B334" s="52"/>
      <c r="C334" s="52"/>
    </row>
    <row r="335" spans="1:3" x14ac:dyDescent="0.25">
      <c r="B335" s="52"/>
      <c r="C335" s="52"/>
    </row>
    <row r="336" spans="1:3" x14ac:dyDescent="0.25">
      <c r="B336" s="52"/>
      <c r="C336" s="52"/>
    </row>
    <row r="337" spans="2:3" x14ac:dyDescent="0.25">
      <c r="B337" s="52"/>
      <c r="C337" s="52"/>
    </row>
    <row r="338" spans="2:3" x14ac:dyDescent="0.25">
      <c r="B338" s="52"/>
      <c r="C338" s="52"/>
    </row>
    <row r="339" spans="2:3" x14ac:dyDescent="0.25">
      <c r="B339" s="52"/>
      <c r="C339" s="52"/>
    </row>
    <row r="340" spans="2:3" x14ac:dyDescent="0.25">
      <c r="B340" s="52"/>
      <c r="C340" s="52"/>
    </row>
    <row r="341" spans="2:3" x14ac:dyDescent="0.25">
      <c r="B341" s="52"/>
      <c r="C341" s="52"/>
    </row>
    <row r="342" spans="2:3" x14ac:dyDescent="0.25">
      <c r="B342" s="52"/>
      <c r="C342" s="52"/>
    </row>
    <row r="343" spans="2:3" x14ac:dyDescent="0.25">
      <c r="B343" s="52"/>
      <c r="C343" s="52"/>
    </row>
    <row r="344" spans="2:3" x14ac:dyDescent="0.25">
      <c r="B344" s="52"/>
      <c r="C344" s="52"/>
    </row>
    <row r="345" spans="2:3" x14ac:dyDescent="0.25">
      <c r="B345" s="52"/>
      <c r="C345" s="52"/>
    </row>
    <row r="346" spans="2:3" x14ac:dyDescent="0.25">
      <c r="B346" s="52"/>
      <c r="C346" s="52"/>
    </row>
    <row r="347" spans="2:3" x14ac:dyDescent="0.25">
      <c r="B347" s="52"/>
      <c r="C347" s="52"/>
    </row>
    <row r="348" spans="2:3" x14ac:dyDescent="0.25">
      <c r="B348" s="52"/>
      <c r="C348" s="52"/>
    </row>
    <row r="349" spans="2:3" x14ac:dyDescent="0.25">
      <c r="B349" s="52"/>
      <c r="C349" s="52"/>
    </row>
    <row r="350" spans="2:3" x14ac:dyDescent="0.25">
      <c r="B350" s="52"/>
    </row>
    <row r="351" spans="2:3" x14ac:dyDescent="0.25">
      <c r="B351" s="52"/>
    </row>
    <row r="352" spans="2:3" x14ac:dyDescent="0.25">
      <c r="B352" s="52"/>
    </row>
    <row r="353" spans="2:2" x14ac:dyDescent="0.25">
      <c r="B353" s="52"/>
    </row>
    <row r="354" spans="2:2" x14ac:dyDescent="0.25">
      <c r="B354" s="52"/>
    </row>
    <row r="355" spans="2:2" x14ac:dyDescent="0.25">
      <c r="B355" s="52"/>
    </row>
    <row r="356" spans="2:2" x14ac:dyDescent="0.25">
      <c r="B356" s="52"/>
    </row>
    <row r="357" spans="2:2" x14ac:dyDescent="0.25">
      <c r="B357" s="52"/>
    </row>
    <row r="358" spans="2:2" x14ac:dyDescent="0.25">
      <c r="B358" s="52"/>
    </row>
    <row r="359" spans="2:2" x14ac:dyDescent="0.25">
      <c r="B359" s="52"/>
    </row>
    <row r="360" spans="2:2" x14ac:dyDescent="0.25">
      <c r="B360" s="52"/>
    </row>
    <row r="361" spans="2:2" x14ac:dyDescent="0.25">
      <c r="B361" s="52"/>
    </row>
    <row r="362" spans="2:2" x14ac:dyDescent="0.25">
      <c r="B362" s="52"/>
    </row>
    <row r="363" spans="2:2" x14ac:dyDescent="0.25">
      <c r="B363" s="52"/>
    </row>
    <row r="364" spans="2:2" x14ac:dyDescent="0.25">
      <c r="B364" s="52"/>
    </row>
    <row r="365" spans="2:2" x14ac:dyDescent="0.25">
      <c r="B365" s="52"/>
    </row>
    <row r="366" spans="2:2" x14ac:dyDescent="0.25">
      <c r="B366" s="52"/>
    </row>
    <row r="367" spans="2:2" x14ac:dyDescent="0.25">
      <c r="B367" s="52"/>
    </row>
    <row r="368" spans="2:2" x14ac:dyDescent="0.25">
      <c r="B368" s="52"/>
    </row>
    <row r="369" spans="1:2" x14ac:dyDescent="0.25">
      <c r="B369" s="52"/>
    </row>
    <row r="370" spans="1:2" x14ac:dyDescent="0.25">
      <c r="B370" s="52"/>
    </row>
    <row r="371" spans="1:2" x14ac:dyDescent="0.25">
      <c r="B371" s="52"/>
    </row>
    <row r="372" spans="1:2" x14ac:dyDescent="0.25">
      <c r="B372" s="52"/>
    </row>
    <row r="373" spans="1:2" x14ac:dyDescent="0.25">
      <c r="B373" s="52"/>
    </row>
    <row r="374" spans="1:2" x14ac:dyDescent="0.25">
      <c r="B374" s="52"/>
    </row>
    <row r="375" spans="1:2" x14ac:dyDescent="0.25">
      <c r="B375" s="52"/>
    </row>
    <row r="376" spans="1:2" x14ac:dyDescent="0.25">
      <c r="B376" s="52"/>
    </row>
    <row r="377" spans="1:2" x14ac:dyDescent="0.25">
      <c r="B377" s="52"/>
    </row>
    <row r="378" spans="1:2" x14ac:dyDescent="0.25">
      <c r="B378" s="52"/>
    </row>
    <row r="379" spans="1:2" x14ac:dyDescent="0.25">
      <c r="B379" s="52"/>
    </row>
    <row r="380" spans="1:2" x14ac:dyDescent="0.25">
      <c r="B380" s="52"/>
    </row>
    <row r="381" spans="1:2" x14ac:dyDescent="0.25">
      <c r="B381" s="52"/>
    </row>
    <row r="382" spans="1:2" x14ac:dyDescent="0.25">
      <c r="A382" s="52"/>
      <c r="B382" s="52"/>
    </row>
    <row r="383" spans="1:2" x14ac:dyDescent="0.25">
      <c r="A383" s="52"/>
      <c r="B383" s="52"/>
    </row>
    <row r="384" spans="1:2" x14ac:dyDescent="0.25">
      <c r="A384" s="52"/>
      <c r="B384" s="52"/>
    </row>
    <row r="385" spans="1:2" x14ac:dyDescent="0.25">
      <c r="A385" s="52"/>
      <c r="B385" s="52"/>
    </row>
    <row r="386" spans="1:2" x14ac:dyDescent="0.25">
      <c r="A386" s="52"/>
      <c r="B386" s="52"/>
    </row>
    <row r="387" spans="1:2" x14ac:dyDescent="0.25">
      <c r="A387" s="52"/>
      <c r="B387" s="52"/>
    </row>
    <row r="388" spans="1:2" x14ac:dyDescent="0.25">
      <c r="A388" s="52"/>
      <c r="B388" s="52"/>
    </row>
    <row r="389" spans="1:2" x14ac:dyDescent="0.25">
      <c r="A389" s="52"/>
      <c r="B389" s="52"/>
    </row>
    <row r="390" spans="1:2" x14ac:dyDescent="0.25">
      <c r="A390" s="52"/>
      <c r="B390" s="52"/>
    </row>
    <row r="391" spans="1:2" x14ac:dyDescent="0.25">
      <c r="A391" s="52"/>
      <c r="B391" s="52"/>
    </row>
    <row r="392" spans="1:2" x14ac:dyDescent="0.25">
      <c r="A392" s="52"/>
      <c r="B392" s="52"/>
    </row>
    <row r="393" spans="1:2" x14ac:dyDescent="0.25">
      <c r="A393" s="52"/>
      <c r="B393" s="52"/>
    </row>
    <row r="394" spans="1:2" x14ac:dyDescent="0.25">
      <c r="A394" s="52"/>
      <c r="B394" s="52"/>
    </row>
    <row r="395" spans="1:2" x14ac:dyDescent="0.25">
      <c r="A395" s="52"/>
      <c r="B395" s="52"/>
    </row>
    <row r="396" spans="1:2" x14ac:dyDescent="0.25">
      <c r="A396" s="52"/>
      <c r="B396" s="52"/>
    </row>
    <row r="397" spans="1:2" x14ac:dyDescent="0.25">
      <c r="A397" s="52"/>
      <c r="B397" s="52"/>
    </row>
    <row r="398" spans="1:2" x14ac:dyDescent="0.25">
      <c r="A398" s="52"/>
      <c r="B398" s="52"/>
    </row>
    <row r="399" spans="1:2" x14ac:dyDescent="0.25">
      <c r="A399" s="52"/>
      <c r="B399" s="52"/>
    </row>
    <row r="400" spans="1:2" x14ac:dyDescent="0.25">
      <c r="A400" s="52"/>
      <c r="B400" s="52"/>
    </row>
    <row r="401" spans="1:2" x14ac:dyDescent="0.25">
      <c r="A401" s="52"/>
      <c r="B401" s="52"/>
    </row>
    <row r="402" spans="1:2" x14ac:dyDescent="0.25">
      <c r="A402" s="52"/>
      <c r="B402" s="52"/>
    </row>
    <row r="403" spans="1:2" x14ac:dyDescent="0.25">
      <c r="A403" s="52"/>
      <c r="B403" s="52"/>
    </row>
    <row r="404" spans="1:2" x14ac:dyDescent="0.25">
      <c r="A404" s="52"/>
      <c r="B404" s="52"/>
    </row>
    <row r="405" spans="1:2" x14ac:dyDescent="0.25">
      <c r="A405" s="52"/>
      <c r="B405" s="52"/>
    </row>
    <row r="406" spans="1:2" x14ac:dyDescent="0.25">
      <c r="A406" s="52"/>
      <c r="B406" s="52"/>
    </row>
    <row r="407" spans="1:2" x14ac:dyDescent="0.25">
      <c r="A407" s="52"/>
      <c r="B407" s="52"/>
    </row>
    <row r="408" spans="1:2" x14ac:dyDescent="0.25">
      <c r="A408" s="52"/>
      <c r="B408" s="52"/>
    </row>
    <row r="409" spans="1:2" x14ac:dyDescent="0.25">
      <c r="A409" s="52"/>
      <c r="B409" s="52"/>
    </row>
    <row r="410" spans="1:2" x14ac:dyDescent="0.25">
      <c r="A410" s="52"/>
      <c r="B410" s="52"/>
    </row>
    <row r="411" spans="1:2" x14ac:dyDescent="0.25">
      <c r="A411" s="52"/>
      <c r="B411" s="52"/>
    </row>
    <row r="412" spans="1:2" x14ac:dyDescent="0.25">
      <c r="A412" s="52"/>
      <c r="B412" s="52"/>
    </row>
    <row r="413" spans="1:2" x14ac:dyDescent="0.25">
      <c r="A413" s="52"/>
      <c r="B413" s="52"/>
    </row>
    <row r="414" spans="1:2" x14ac:dyDescent="0.25">
      <c r="B414" s="52"/>
    </row>
    <row r="415" spans="1:2" x14ac:dyDescent="0.25">
      <c r="B415" s="52"/>
    </row>
    <row r="416" spans="1:2" x14ac:dyDescent="0.25">
      <c r="B416" s="52"/>
    </row>
    <row r="417" spans="2:2" x14ac:dyDescent="0.25">
      <c r="B417" s="52"/>
    </row>
    <row r="418" spans="2:2" x14ac:dyDescent="0.25">
      <c r="B418" s="52"/>
    </row>
    <row r="419" spans="2:2" x14ac:dyDescent="0.25">
      <c r="B419" s="52"/>
    </row>
    <row r="420" spans="2:2" x14ac:dyDescent="0.25">
      <c r="B420" s="52"/>
    </row>
    <row r="421" spans="2:2" x14ac:dyDescent="0.25">
      <c r="B421" s="52"/>
    </row>
    <row r="422" spans="2:2" x14ac:dyDescent="0.25">
      <c r="B422" s="52"/>
    </row>
    <row r="423" spans="2:2" x14ac:dyDescent="0.25">
      <c r="B423" s="52"/>
    </row>
    <row r="424" spans="2:2" x14ac:dyDescent="0.25">
      <c r="B424" s="52"/>
    </row>
    <row r="425" spans="2:2" x14ac:dyDescent="0.25">
      <c r="B425" s="52"/>
    </row>
    <row r="426" spans="2:2" x14ac:dyDescent="0.25">
      <c r="B426" s="52"/>
    </row>
    <row r="427" spans="2:2" x14ac:dyDescent="0.25">
      <c r="B427" s="52"/>
    </row>
    <row r="428" spans="2:2" x14ac:dyDescent="0.25">
      <c r="B428" s="52"/>
    </row>
    <row r="429" spans="2:2" x14ac:dyDescent="0.25">
      <c r="B429" s="52"/>
    </row>
    <row r="430" spans="2:2" x14ac:dyDescent="0.25">
      <c r="B430" s="52"/>
    </row>
    <row r="431" spans="2:2" x14ac:dyDescent="0.25">
      <c r="B431" s="52"/>
    </row>
    <row r="432" spans="2:2" x14ac:dyDescent="0.25">
      <c r="B432" s="52"/>
    </row>
    <row r="433" spans="1:2" x14ac:dyDescent="0.25">
      <c r="B433" s="52"/>
    </row>
    <row r="434" spans="1:2" x14ac:dyDescent="0.25">
      <c r="B434" s="52"/>
    </row>
    <row r="435" spans="1:2" x14ac:dyDescent="0.25">
      <c r="B435" s="52"/>
    </row>
    <row r="436" spans="1:2" x14ac:dyDescent="0.25">
      <c r="B436" s="52"/>
    </row>
    <row r="437" spans="1:2" x14ac:dyDescent="0.25">
      <c r="B437" s="52"/>
    </row>
    <row r="438" spans="1:2" x14ac:dyDescent="0.25">
      <c r="B438" s="52"/>
    </row>
    <row r="439" spans="1:2" x14ac:dyDescent="0.25">
      <c r="B439" s="52"/>
    </row>
    <row r="440" spans="1:2" x14ac:dyDescent="0.25">
      <c r="B440" s="52"/>
    </row>
    <row r="441" spans="1:2" x14ac:dyDescent="0.25">
      <c r="B441" s="52"/>
    </row>
    <row r="442" spans="1:2" x14ac:dyDescent="0.25">
      <c r="B442" s="52"/>
    </row>
    <row r="443" spans="1:2" x14ac:dyDescent="0.25">
      <c r="B443" s="52"/>
    </row>
    <row r="444" spans="1:2" x14ac:dyDescent="0.25">
      <c r="B444" s="52"/>
    </row>
    <row r="445" spans="1:2" x14ac:dyDescent="0.25">
      <c r="B445" s="52"/>
    </row>
    <row r="446" spans="1:2" x14ac:dyDescent="0.25">
      <c r="A446" s="52"/>
      <c r="B446" s="52"/>
    </row>
    <row r="447" spans="1:2" x14ac:dyDescent="0.25">
      <c r="A447" s="52"/>
      <c r="B447" s="52"/>
    </row>
    <row r="448" spans="1:2" x14ac:dyDescent="0.25">
      <c r="A448" s="52"/>
      <c r="B448" s="52"/>
    </row>
    <row r="449" spans="1:2" x14ac:dyDescent="0.25">
      <c r="A449" s="52"/>
      <c r="B449" s="52"/>
    </row>
    <row r="450" spans="1:2" x14ac:dyDescent="0.25">
      <c r="A450" s="52"/>
      <c r="B450" s="52"/>
    </row>
    <row r="451" spans="1:2" x14ac:dyDescent="0.25">
      <c r="A451" s="52"/>
      <c r="B451" s="52"/>
    </row>
    <row r="452" spans="1:2" x14ac:dyDescent="0.25">
      <c r="A452" s="52"/>
      <c r="B452" s="52"/>
    </row>
    <row r="453" spans="1:2" x14ac:dyDescent="0.25">
      <c r="A453" s="52"/>
      <c r="B453" s="52"/>
    </row>
    <row r="454" spans="1:2" x14ac:dyDescent="0.25">
      <c r="A454" s="52"/>
      <c r="B454" s="52"/>
    </row>
    <row r="455" spans="1:2" x14ac:dyDescent="0.25">
      <c r="A455" s="52"/>
      <c r="B455" s="52"/>
    </row>
    <row r="456" spans="1:2" x14ac:dyDescent="0.25">
      <c r="A456" s="52"/>
      <c r="B456" s="52"/>
    </row>
    <row r="457" spans="1:2" x14ac:dyDescent="0.25">
      <c r="A457" s="52"/>
      <c r="B457" s="52"/>
    </row>
    <row r="458" spans="1:2" x14ac:dyDescent="0.25">
      <c r="A458" s="52"/>
      <c r="B458" s="52"/>
    </row>
    <row r="459" spans="1:2" x14ac:dyDescent="0.25">
      <c r="A459" s="52"/>
      <c r="B459" s="52"/>
    </row>
    <row r="460" spans="1:2" x14ac:dyDescent="0.25">
      <c r="A460" s="52"/>
      <c r="B460" s="52"/>
    </row>
    <row r="461" spans="1:2" x14ac:dyDescent="0.25">
      <c r="A461" s="52"/>
      <c r="B461" s="52"/>
    </row>
    <row r="462" spans="1:2" x14ac:dyDescent="0.25">
      <c r="A462" s="52"/>
      <c r="B462" s="52"/>
    </row>
    <row r="463" spans="1:2" x14ac:dyDescent="0.25">
      <c r="A463" s="52"/>
      <c r="B463" s="52"/>
    </row>
    <row r="464" spans="1:2" x14ac:dyDescent="0.25">
      <c r="A464" s="52"/>
      <c r="B464" s="52"/>
    </row>
    <row r="465" spans="1:2" x14ac:dyDescent="0.25">
      <c r="A465" s="52"/>
      <c r="B465" s="52"/>
    </row>
    <row r="466" spans="1:2" x14ac:dyDescent="0.25">
      <c r="A466" s="52"/>
      <c r="B466" s="52"/>
    </row>
    <row r="467" spans="1:2" x14ac:dyDescent="0.25">
      <c r="A467" s="52"/>
      <c r="B467" s="52"/>
    </row>
    <row r="468" spans="1:2" x14ac:dyDescent="0.25">
      <c r="A468" s="52"/>
      <c r="B468" s="52"/>
    </row>
    <row r="469" spans="1:2" x14ac:dyDescent="0.25">
      <c r="A469" s="52"/>
      <c r="B469" s="52"/>
    </row>
    <row r="470" spans="1:2" x14ac:dyDescent="0.25">
      <c r="A470" s="52"/>
      <c r="B470" s="52"/>
    </row>
    <row r="471" spans="1:2" x14ac:dyDescent="0.25">
      <c r="A471" s="52"/>
      <c r="B471" s="52"/>
    </row>
    <row r="472" spans="1:2" x14ac:dyDescent="0.25">
      <c r="A472" s="52"/>
      <c r="B472" s="52"/>
    </row>
    <row r="473" spans="1:2" x14ac:dyDescent="0.25">
      <c r="A473" s="52"/>
      <c r="B473" s="52"/>
    </row>
    <row r="474" spans="1:2" x14ac:dyDescent="0.25">
      <c r="A474" s="52"/>
      <c r="B474" s="52"/>
    </row>
    <row r="475" spans="1:2" x14ac:dyDescent="0.25">
      <c r="A475" s="52"/>
      <c r="B475" s="52"/>
    </row>
    <row r="476" spans="1:2" x14ac:dyDescent="0.25">
      <c r="A476" s="52"/>
      <c r="B476" s="52"/>
    </row>
    <row r="477" spans="1:2" x14ac:dyDescent="0.25">
      <c r="A477" s="52"/>
      <c r="B477" s="52"/>
    </row>
    <row r="478" spans="1:2" x14ac:dyDescent="0.25">
      <c r="B478" s="52"/>
    </row>
    <row r="479" spans="1:2" x14ac:dyDescent="0.25">
      <c r="B479" s="52"/>
    </row>
    <row r="480" spans="1:2" x14ac:dyDescent="0.25">
      <c r="B480" s="52"/>
    </row>
    <row r="481" spans="2:2" x14ac:dyDescent="0.25">
      <c r="B481" s="52"/>
    </row>
    <row r="482" spans="2:2" x14ac:dyDescent="0.25">
      <c r="B482" s="52"/>
    </row>
    <row r="483" spans="2:2" x14ac:dyDescent="0.25">
      <c r="B483" s="52"/>
    </row>
    <row r="484" spans="2:2" x14ac:dyDescent="0.25">
      <c r="B484" s="52"/>
    </row>
    <row r="485" spans="2:2" x14ac:dyDescent="0.25">
      <c r="B485" s="52"/>
    </row>
    <row r="486" spans="2:2" x14ac:dyDescent="0.25">
      <c r="B486" s="52"/>
    </row>
    <row r="487" spans="2:2" x14ac:dyDescent="0.25">
      <c r="B487" s="52"/>
    </row>
    <row r="488" spans="2:2" x14ac:dyDescent="0.25">
      <c r="B488" s="52"/>
    </row>
    <row r="489" spans="2:2" x14ac:dyDescent="0.25">
      <c r="B489" s="52"/>
    </row>
    <row r="490" spans="2:2" x14ac:dyDescent="0.25">
      <c r="B490" s="52"/>
    </row>
    <row r="491" spans="2:2" x14ac:dyDescent="0.25">
      <c r="B491" s="52"/>
    </row>
    <row r="492" spans="2:2" x14ac:dyDescent="0.25">
      <c r="B492" s="52"/>
    </row>
    <row r="493" spans="2:2" x14ac:dyDescent="0.25">
      <c r="B493" s="52"/>
    </row>
    <row r="494" spans="2:2" x14ac:dyDescent="0.25">
      <c r="B494" s="52"/>
    </row>
    <row r="495" spans="2:2" x14ac:dyDescent="0.25">
      <c r="B495" s="52"/>
    </row>
    <row r="496" spans="2:2" x14ac:dyDescent="0.25">
      <c r="B496" s="52"/>
    </row>
    <row r="497" spans="2:2" x14ac:dyDescent="0.25">
      <c r="B497" s="52"/>
    </row>
    <row r="498" spans="2:2" x14ac:dyDescent="0.25">
      <c r="B498" s="52"/>
    </row>
    <row r="499" spans="2:2" x14ac:dyDescent="0.25">
      <c r="B499" s="52"/>
    </row>
    <row r="500" spans="2:2" x14ac:dyDescent="0.25">
      <c r="B500" s="52"/>
    </row>
    <row r="501" spans="2:2" x14ac:dyDescent="0.25">
      <c r="B501" s="52"/>
    </row>
    <row r="502" spans="2:2" x14ac:dyDescent="0.25">
      <c r="B502" s="52"/>
    </row>
    <row r="503" spans="2:2" x14ac:dyDescent="0.25">
      <c r="B503" s="52"/>
    </row>
    <row r="504" spans="2:2" x14ac:dyDescent="0.25">
      <c r="B504" s="52"/>
    </row>
    <row r="505" spans="2:2" x14ac:dyDescent="0.25">
      <c r="B505" s="52"/>
    </row>
    <row r="506" spans="2:2" x14ac:dyDescent="0.25">
      <c r="B506" s="52"/>
    </row>
    <row r="507" spans="2:2" x14ac:dyDescent="0.25">
      <c r="B507" s="52"/>
    </row>
    <row r="508" spans="2:2" x14ac:dyDescent="0.25">
      <c r="B508" s="52"/>
    </row>
    <row r="509" spans="2:2" x14ac:dyDescent="0.25">
      <c r="B509" s="52"/>
    </row>
    <row r="510" spans="2:2" x14ac:dyDescent="0.25">
      <c r="B510" s="52"/>
    </row>
    <row r="511" spans="2:2" x14ac:dyDescent="0.25">
      <c r="B511" s="52"/>
    </row>
    <row r="512" spans="2:2" x14ac:dyDescent="0.25">
      <c r="B512" s="52"/>
    </row>
    <row r="513" spans="2:2" x14ac:dyDescent="0.25">
      <c r="B513" s="52"/>
    </row>
    <row r="514" spans="2:2" x14ac:dyDescent="0.25">
      <c r="B514" s="52"/>
    </row>
    <row r="515" spans="2:2" x14ac:dyDescent="0.25">
      <c r="B515" s="52"/>
    </row>
    <row r="516" spans="2:2" x14ac:dyDescent="0.25">
      <c r="B516" s="52"/>
    </row>
    <row r="517" spans="2:2" x14ac:dyDescent="0.25">
      <c r="B517" s="52"/>
    </row>
    <row r="518" spans="2:2" x14ac:dyDescent="0.25">
      <c r="B518" s="52"/>
    </row>
    <row r="519" spans="2:2" x14ac:dyDescent="0.25">
      <c r="B519" s="52"/>
    </row>
    <row r="520" spans="2:2" x14ac:dyDescent="0.25">
      <c r="B520" s="52"/>
    </row>
    <row r="521" spans="2:2" x14ac:dyDescent="0.25">
      <c r="B521" s="52"/>
    </row>
    <row r="522" spans="2:2" x14ac:dyDescent="0.25">
      <c r="B522" s="52"/>
    </row>
    <row r="523" spans="2:2" x14ac:dyDescent="0.25">
      <c r="B523" s="52"/>
    </row>
    <row r="524" spans="2:2" x14ac:dyDescent="0.25">
      <c r="B524" s="52"/>
    </row>
    <row r="525" spans="2:2" x14ac:dyDescent="0.25">
      <c r="B525" s="52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83"/>
  <sheetViews>
    <sheetView zoomScaleNormal="100" workbookViewId="0">
      <selection activeCell="H1" sqref="H1:I1"/>
    </sheetView>
  </sheetViews>
  <sheetFormatPr defaultColWidth="8.81640625" defaultRowHeight="11.5" x14ac:dyDescent="0.25"/>
  <cols>
    <col min="1" max="1" width="29.54296875" style="2" bestFit="1" customWidth="1"/>
    <col min="2" max="2" width="15.81640625" style="2" bestFit="1" customWidth="1"/>
    <col min="3" max="3" width="26.7265625" style="2" bestFit="1" customWidth="1"/>
    <col min="4" max="4" width="31.08984375" style="2" bestFit="1" customWidth="1"/>
    <col min="5" max="5" width="28" style="2" bestFit="1" customWidth="1"/>
    <col min="6" max="6" width="37.08984375" style="2" bestFit="1" customWidth="1"/>
    <col min="7" max="16384" width="8.81640625" style="2"/>
  </cols>
  <sheetData>
    <row r="1" spans="1:9" x14ac:dyDescent="0.25">
      <c r="A1" s="341" t="s">
        <v>559</v>
      </c>
      <c r="B1" s="341"/>
      <c r="C1" s="341"/>
      <c r="H1" s="320" t="s">
        <v>313</v>
      </c>
      <c r="I1" s="320"/>
    </row>
    <row r="2" spans="1:9" s="53" customFormat="1" ht="15" customHeight="1" x14ac:dyDescent="0.25">
      <c r="A2" s="121" t="s">
        <v>338</v>
      </c>
      <c r="B2" s="121" t="s">
        <v>621</v>
      </c>
      <c r="C2" s="121" t="s">
        <v>524</v>
      </c>
      <c r="D2" s="121" t="s">
        <v>603</v>
      </c>
      <c r="E2" s="121" t="s">
        <v>585</v>
      </c>
      <c r="F2" s="121" t="s">
        <v>604</v>
      </c>
    </row>
    <row r="3" spans="1:9" x14ac:dyDescent="0.25">
      <c r="A3" s="11" t="s">
        <v>356</v>
      </c>
      <c r="B3" s="198">
        <v>7.3399999999999995E-4</v>
      </c>
      <c r="C3" s="198">
        <v>115.52126833</v>
      </c>
      <c r="D3" s="198">
        <v>0</v>
      </c>
      <c r="E3" s="198">
        <v>0</v>
      </c>
      <c r="F3" s="198">
        <v>0</v>
      </c>
    </row>
    <row r="4" spans="1:9" x14ac:dyDescent="0.25">
      <c r="A4" s="11" t="s">
        <v>361</v>
      </c>
      <c r="B4" s="198">
        <v>0.17089417000000001</v>
      </c>
      <c r="C4" s="198">
        <v>0</v>
      </c>
      <c r="D4" s="198">
        <v>2.689863E-2</v>
      </c>
      <c r="E4" s="198">
        <v>0</v>
      </c>
      <c r="F4" s="198">
        <v>0</v>
      </c>
    </row>
    <row r="5" spans="1:9" x14ac:dyDescent="0.25">
      <c r="A5" s="11" t="s">
        <v>357</v>
      </c>
      <c r="B5" s="198">
        <v>1.0000000000000001E-5</v>
      </c>
      <c r="C5" s="198">
        <v>39.866303219999999</v>
      </c>
      <c r="D5" s="198">
        <v>0</v>
      </c>
      <c r="E5" s="198">
        <v>0</v>
      </c>
      <c r="F5" s="198">
        <v>0</v>
      </c>
    </row>
    <row r="6" spans="1:9" x14ac:dyDescent="0.25">
      <c r="A6" s="11" t="s">
        <v>348</v>
      </c>
      <c r="B6" s="198">
        <v>399.56840770999997</v>
      </c>
      <c r="C6" s="198">
        <v>81.777480420000003</v>
      </c>
      <c r="D6" s="198">
        <v>0</v>
      </c>
      <c r="E6" s="198">
        <v>0</v>
      </c>
      <c r="F6" s="198">
        <v>0.38872013999999999</v>
      </c>
    </row>
    <row r="7" spans="1:9" x14ac:dyDescent="0.25">
      <c r="A7" s="11" t="s">
        <v>352</v>
      </c>
      <c r="B7" s="198">
        <v>0</v>
      </c>
      <c r="C7" s="198">
        <v>0</v>
      </c>
      <c r="D7" s="198">
        <v>95.915910999999994</v>
      </c>
      <c r="E7" s="198">
        <v>0</v>
      </c>
      <c r="F7" s="198">
        <v>101.51071544</v>
      </c>
    </row>
    <row r="8" spans="1:9" x14ac:dyDescent="0.25">
      <c r="A8" s="11" t="s">
        <v>362</v>
      </c>
      <c r="B8" s="198">
        <v>1E-4</v>
      </c>
      <c r="C8" s="198">
        <v>0</v>
      </c>
      <c r="D8" s="198">
        <v>0</v>
      </c>
      <c r="E8" s="198">
        <v>0</v>
      </c>
      <c r="F8" s="198">
        <v>0</v>
      </c>
    </row>
    <row r="9" spans="1:9" x14ac:dyDescent="0.25">
      <c r="A9" s="11" t="s">
        <v>355</v>
      </c>
      <c r="B9" s="198">
        <v>0</v>
      </c>
      <c r="C9" s="198">
        <v>22.159707300000001</v>
      </c>
      <c r="D9" s="198">
        <v>0</v>
      </c>
      <c r="E9" s="198">
        <v>0</v>
      </c>
      <c r="F9" s="198">
        <v>0</v>
      </c>
    </row>
    <row r="10" spans="1:9" x14ac:dyDescent="0.25">
      <c r="A10" s="11" t="s">
        <v>358</v>
      </c>
      <c r="B10" s="198">
        <v>0</v>
      </c>
      <c r="C10" s="198">
        <v>18.866262320000001</v>
      </c>
      <c r="D10" s="198">
        <v>0</v>
      </c>
      <c r="E10" s="198">
        <v>0</v>
      </c>
      <c r="F10" s="198">
        <v>0</v>
      </c>
    </row>
    <row r="11" spans="1:9" x14ac:dyDescent="0.25">
      <c r="A11" s="11" t="s">
        <v>383</v>
      </c>
      <c r="B11" s="198">
        <v>0</v>
      </c>
      <c r="C11" s="198">
        <v>10.75590324</v>
      </c>
      <c r="D11" s="198">
        <v>0</v>
      </c>
      <c r="E11" s="198">
        <v>0</v>
      </c>
      <c r="F11" s="198">
        <v>0</v>
      </c>
    </row>
    <row r="12" spans="1:9" x14ac:dyDescent="0.25">
      <c r="A12" s="11" t="s">
        <v>382</v>
      </c>
      <c r="B12" s="198">
        <v>0</v>
      </c>
      <c r="C12" s="198">
        <v>0</v>
      </c>
      <c r="D12" s="198">
        <v>0</v>
      </c>
      <c r="E12" s="198">
        <v>0</v>
      </c>
      <c r="F12" s="198">
        <v>1.9417465900000002</v>
      </c>
    </row>
    <row r="13" spans="1:9" x14ac:dyDescent="0.25">
      <c r="A13" s="11" t="s">
        <v>351</v>
      </c>
      <c r="B13" s="198">
        <v>5.0000000000000002E-5</v>
      </c>
      <c r="C13" s="198">
        <v>0</v>
      </c>
      <c r="D13" s="198">
        <v>10.578735640000001</v>
      </c>
      <c r="E13" s="198">
        <v>152.67555318999999</v>
      </c>
      <c r="F13" s="198">
        <v>0</v>
      </c>
    </row>
    <row r="14" spans="1:9" x14ac:dyDescent="0.25">
      <c r="A14" s="11" t="s">
        <v>376</v>
      </c>
      <c r="B14" s="198">
        <v>3.6200000000000002E-4</v>
      </c>
      <c r="C14" s="198">
        <v>0</v>
      </c>
      <c r="D14" s="198">
        <v>0</v>
      </c>
      <c r="E14" s="198">
        <v>0</v>
      </c>
      <c r="F14" s="198">
        <v>0</v>
      </c>
    </row>
    <row r="15" spans="1:9" x14ac:dyDescent="0.25">
      <c r="A15" s="11" t="s">
        <v>403</v>
      </c>
      <c r="B15" s="198">
        <v>0.497228</v>
      </c>
      <c r="C15" s="198">
        <v>0</v>
      </c>
      <c r="D15" s="198">
        <v>0</v>
      </c>
      <c r="E15" s="198">
        <v>0</v>
      </c>
      <c r="F15" s="198">
        <v>0</v>
      </c>
    </row>
    <row r="16" spans="1:9" x14ac:dyDescent="0.25">
      <c r="A16" s="11" t="s">
        <v>372</v>
      </c>
      <c r="B16" s="198">
        <v>1.0000000000000001E-5</v>
      </c>
      <c r="C16" s="198">
        <v>0</v>
      </c>
      <c r="D16" s="198">
        <v>0</v>
      </c>
      <c r="E16" s="198">
        <v>0</v>
      </c>
      <c r="F16" s="198">
        <v>0</v>
      </c>
    </row>
    <row r="17" spans="1:6" x14ac:dyDescent="0.25">
      <c r="A17" s="11" t="s">
        <v>359</v>
      </c>
      <c r="B17" s="198">
        <v>9.9999999999999995E-7</v>
      </c>
      <c r="C17" s="198">
        <v>49.891543920000004</v>
      </c>
      <c r="D17" s="198">
        <v>2.6699999999999998E-4</v>
      </c>
      <c r="E17" s="198">
        <v>0</v>
      </c>
      <c r="F17" s="198">
        <v>0</v>
      </c>
    </row>
    <row r="18" spans="1:6" x14ac:dyDescent="0.25">
      <c r="A18" s="11" t="s">
        <v>296</v>
      </c>
      <c r="B18" s="198">
        <v>6.3344836500000001</v>
      </c>
      <c r="C18" s="198">
        <v>22.727861780000001</v>
      </c>
      <c r="D18" s="198">
        <v>1.5542530000000001</v>
      </c>
      <c r="E18" s="198">
        <v>3.4219099999999998E-3</v>
      </c>
      <c r="F18" s="198">
        <v>0</v>
      </c>
    </row>
    <row r="19" spans="1:6" x14ac:dyDescent="0.25">
      <c r="A19" s="11" t="s">
        <v>350</v>
      </c>
      <c r="B19" s="198">
        <v>0.68572900000000003</v>
      </c>
      <c r="C19" s="198">
        <v>0</v>
      </c>
      <c r="D19" s="198">
        <v>68.119253999999998</v>
      </c>
      <c r="E19" s="198">
        <v>0</v>
      </c>
      <c r="F19" s="198">
        <v>15.83508627</v>
      </c>
    </row>
    <row r="20" spans="1:6" ht="13.5" customHeight="1" x14ac:dyDescent="0.25">
      <c r="A20" s="97" t="s">
        <v>360</v>
      </c>
      <c r="B20" s="208">
        <v>2.1394570000000002</v>
      </c>
      <c r="C20" s="208">
        <v>0</v>
      </c>
      <c r="D20" s="208">
        <v>0</v>
      </c>
      <c r="E20" s="208">
        <v>0</v>
      </c>
      <c r="F20" s="208">
        <v>7.2091837600000002</v>
      </c>
    </row>
    <row r="26" spans="1:6" ht="13.5" customHeight="1" x14ac:dyDescent="0.25"/>
    <row r="35" spans="1:3" x14ac:dyDescent="0.25">
      <c r="A35" s="52"/>
      <c r="B35" s="52"/>
      <c r="C35" s="52"/>
    </row>
    <row r="36" spans="1:3" x14ac:dyDescent="0.25">
      <c r="A36" s="52"/>
      <c r="B36" s="52"/>
      <c r="C36" s="52"/>
    </row>
    <row r="37" spans="1:3" x14ac:dyDescent="0.25">
      <c r="A37" s="52"/>
      <c r="B37" s="52"/>
      <c r="C37" s="52"/>
    </row>
    <row r="38" spans="1:3" x14ac:dyDescent="0.25">
      <c r="A38" s="52"/>
      <c r="B38" s="52"/>
      <c r="C38" s="52"/>
    </row>
    <row r="39" spans="1:3" x14ac:dyDescent="0.25">
      <c r="A39" s="52"/>
      <c r="B39" s="52"/>
      <c r="C39" s="52"/>
    </row>
    <row r="40" spans="1:3" x14ac:dyDescent="0.25">
      <c r="A40" s="52"/>
      <c r="B40" s="52"/>
      <c r="C40" s="52"/>
    </row>
    <row r="41" spans="1:3" x14ac:dyDescent="0.25">
      <c r="A41" s="52"/>
      <c r="B41" s="52"/>
      <c r="C41" s="52"/>
    </row>
    <row r="42" spans="1:3" x14ac:dyDescent="0.25">
      <c r="A42" s="52"/>
      <c r="B42" s="52"/>
      <c r="C42" s="52"/>
    </row>
    <row r="43" spans="1:3" x14ac:dyDescent="0.25">
      <c r="A43" s="52"/>
      <c r="B43" s="52"/>
      <c r="C43" s="52"/>
    </row>
    <row r="44" spans="1:3" x14ac:dyDescent="0.25">
      <c r="A44" s="52"/>
      <c r="B44" s="52"/>
      <c r="C44" s="52"/>
    </row>
    <row r="45" spans="1:3" x14ac:dyDescent="0.25">
      <c r="A45" s="52"/>
      <c r="B45" s="52"/>
      <c r="C45" s="52"/>
    </row>
    <row r="46" spans="1:3" x14ac:dyDescent="0.25">
      <c r="A46" s="52"/>
      <c r="B46" s="52"/>
      <c r="C46" s="52"/>
    </row>
    <row r="47" spans="1:3" x14ac:dyDescent="0.25">
      <c r="A47" s="52"/>
      <c r="B47" s="52"/>
      <c r="C47" s="52"/>
    </row>
    <row r="48" spans="1:3" x14ac:dyDescent="0.25">
      <c r="A48" s="52"/>
      <c r="B48" s="52"/>
      <c r="C48" s="52"/>
    </row>
    <row r="49" spans="1:3" x14ac:dyDescent="0.25">
      <c r="A49" s="52"/>
      <c r="B49" s="52"/>
      <c r="C49" s="52"/>
    </row>
    <row r="50" spans="1:3" x14ac:dyDescent="0.25">
      <c r="A50" s="52"/>
      <c r="B50" s="52"/>
      <c r="C50" s="52"/>
    </row>
    <row r="51" spans="1:3" x14ac:dyDescent="0.25">
      <c r="A51" s="52"/>
      <c r="B51" s="52"/>
      <c r="C51" s="52"/>
    </row>
    <row r="52" spans="1:3" x14ac:dyDescent="0.25">
      <c r="A52" s="52"/>
      <c r="B52" s="52"/>
      <c r="C52" s="52"/>
    </row>
    <row r="53" spans="1:3" x14ac:dyDescent="0.25">
      <c r="A53" s="52"/>
      <c r="B53" s="52"/>
      <c r="C53" s="52"/>
    </row>
    <row r="54" spans="1:3" x14ac:dyDescent="0.25">
      <c r="B54" s="52"/>
      <c r="C54" s="52"/>
    </row>
    <row r="55" spans="1:3" x14ac:dyDescent="0.25">
      <c r="B55" s="52"/>
      <c r="C55" s="52"/>
    </row>
    <row r="56" spans="1:3" x14ac:dyDescent="0.25">
      <c r="B56" s="52"/>
      <c r="C56" s="52"/>
    </row>
    <row r="57" spans="1:3" x14ac:dyDescent="0.25">
      <c r="B57" s="52"/>
      <c r="C57" s="52"/>
    </row>
    <row r="58" spans="1:3" x14ac:dyDescent="0.25">
      <c r="B58" s="52"/>
      <c r="C58" s="52"/>
    </row>
    <row r="59" spans="1:3" x14ac:dyDescent="0.25">
      <c r="B59" s="52"/>
      <c r="C59" s="52"/>
    </row>
    <row r="60" spans="1:3" x14ac:dyDescent="0.25">
      <c r="B60" s="52"/>
      <c r="C60" s="52"/>
    </row>
    <row r="61" spans="1:3" x14ac:dyDescent="0.25">
      <c r="B61" s="52"/>
      <c r="C61" s="52"/>
    </row>
    <row r="62" spans="1:3" x14ac:dyDescent="0.25">
      <c r="B62" s="52"/>
      <c r="C62" s="52"/>
    </row>
    <row r="63" spans="1:3" x14ac:dyDescent="0.25">
      <c r="B63" s="52"/>
      <c r="C63" s="52"/>
    </row>
    <row r="64" spans="1:3" x14ac:dyDescent="0.25">
      <c r="B64" s="52"/>
      <c r="C64" s="52"/>
    </row>
    <row r="65" spans="2:3" x14ac:dyDescent="0.25">
      <c r="B65" s="52"/>
      <c r="C65" s="52"/>
    </row>
    <row r="66" spans="2:3" x14ac:dyDescent="0.25">
      <c r="B66" s="52"/>
      <c r="C66" s="52"/>
    </row>
    <row r="67" spans="2:3" x14ac:dyDescent="0.25">
      <c r="B67" s="52"/>
      <c r="C67" s="52"/>
    </row>
    <row r="68" spans="2:3" x14ac:dyDescent="0.25">
      <c r="B68" s="52"/>
      <c r="C68" s="52"/>
    </row>
    <row r="69" spans="2:3" x14ac:dyDescent="0.25">
      <c r="B69" s="52"/>
      <c r="C69" s="52"/>
    </row>
    <row r="70" spans="2:3" x14ac:dyDescent="0.25">
      <c r="B70" s="52"/>
      <c r="C70" s="52"/>
    </row>
    <row r="71" spans="2:3" x14ac:dyDescent="0.25">
      <c r="B71" s="52"/>
      <c r="C71" s="52"/>
    </row>
    <row r="72" spans="2:3" x14ac:dyDescent="0.25">
      <c r="B72" s="52"/>
      <c r="C72" s="52"/>
    </row>
    <row r="73" spans="2:3" x14ac:dyDescent="0.25">
      <c r="B73" s="52"/>
      <c r="C73" s="52"/>
    </row>
    <row r="74" spans="2:3" x14ac:dyDescent="0.25">
      <c r="B74" s="52"/>
      <c r="C74" s="52"/>
    </row>
    <row r="75" spans="2:3" x14ac:dyDescent="0.25">
      <c r="B75" s="52"/>
      <c r="C75" s="52"/>
    </row>
    <row r="76" spans="2:3" x14ac:dyDescent="0.25">
      <c r="B76" s="52"/>
      <c r="C76" s="52"/>
    </row>
    <row r="77" spans="2:3" x14ac:dyDescent="0.25">
      <c r="B77" s="52"/>
      <c r="C77" s="52"/>
    </row>
    <row r="78" spans="2:3" x14ac:dyDescent="0.25">
      <c r="B78" s="52"/>
      <c r="C78" s="52"/>
    </row>
    <row r="79" spans="2:3" x14ac:dyDescent="0.25">
      <c r="B79" s="52"/>
      <c r="C79" s="52"/>
    </row>
    <row r="80" spans="2:3" x14ac:dyDescent="0.25">
      <c r="B80" s="52"/>
      <c r="C80" s="52"/>
    </row>
    <row r="81" spans="1:3" x14ac:dyDescent="0.25">
      <c r="B81" s="52"/>
      <c r="C81" s="52"/>
    </row>
    <row r="82" spans="1:3" x14ac:dyDescent="0.25">
      <c r="B82" s="52"/>
      <c r="C82" s="52"/>
    </row>
    <row r="83" spans="1:3" x14ac:dyDescent="0.25">
      <c r="B83" s="52"/>
      <c r="C83" s="52"/>
    </row>
    <row r="84" spans="1:3" x14ac:dyDescent="0.25">
      <c r="B84" s="52"/>
      <c r="C84" s="52"/>
    </row>
    <row r="85" spans="1:3" x14ac:dyDescent="0.25">
      <c r="B85" s="52"/>
      <c r="C85" s="52"/>
    </row>
    <row r="86" spans="1:3" x14ac:dyDescent="0.25">
      <c r="A86" s="52"/>
      <c r="B86" s="52"/>
      <c r="C86" s="52"/>
    </row>
    <row r="87" spans="1:3" x14ac:dyDescent="0.25">
      <c r="A87" s="52"/>
      <c r="B87" s="52"/>
      <c r="C87" s="52"/>
    </row>
    <row r="88" spans="1:3" x14ac:dyDescent="0.25">
      <c r="A88" s="52"/>
      <c r="B88" s="52"/>
      <c r="C88" s="52"/>
    </row>
    <row r="89" spans="1:3" x14ac:dyDescent="0.25">
      <c r="A89" s="52"/>
      <c r="B89" s="52"/>
      <c r="C89" s="52"/>
    </row>
    <row r="90" spans="1:3" x14ac:dyDescent="0.25">
      <c r="A90" s="52"/>
      <c r="B90" s="52"/>
      <c r="C90" s="52"/>
    </row>
    <row r="91" spans="1:3" x14ac:dyDescent="0.25">
      <c r="A91" s="52"/>
      <c r="B91" s="52"/>
      <c r="C91" s="52"/>
    </row>
    <row r="92" spans="1:3" x14ac:dyDescent="0.25">
      <c r="A92" s="52"/>
      <c r="B92" s="52"/>
      <c r="C92" s="52"/>
    </row>
    <row r="93" spans="1:3" x14ac:dyDescent="0.25">
      <c r="A93" s="52"/>
      <c r="B93" s="52"/>
      <c r="C93" s="52"/>
    </row>
    <row r="94" spans="1:3" x14ac:dyDescent="0.25">
      <c r="A94" s="52"/>
      <c r="B94" s="52"/>
      <c r="C94" s="52"/>
    </row>
    <row r="95" spans="1:3" x14ac:dyDescent="0.25">
      <c r="A95" s="52"/>
      <c r="B95" s="52"/>
      <c r="C95" s="52"/>
    </row>
    <row r="96" spans="1:3" x14ac:dyDescent="0.25">
      <c r="A96" s="52"/>
      <c r="B96" s="52"/>
      <c r="C96" s="52"/>
    </row>
    <row r="97" spans="1:3" x14ac:dyDescent="0.25">
      <c r="A97" s="52"/>
      <c r="B97" s="52"/>
      <c r="C97" s="52"/>
    </row>
    <row r="98" spans="1:3" x14ac:dyDescent="0.25">
      <c r="A98" s="52"/>
      <c r="B98" s="52"/>
      <c r="C98" s="52"/>
    </row>
    <row r="99" spans="1:3" x14ac:dyDescent="0.25">
      <c r="A99" s="52"/>
      <c r="B99" s="52"/>
      <c r="C99" s="52"/>
    </row>
    <row r="100" spans="1:3" x14ac:dyDescent="0.25">
      <c r="A100" s="52"/>
      <c r="B100" s="52"/>
      <c r="C100" s="52"/>
    </row>
    <row r="101" spans="1:3" x14ac:dyDescent="0.25">
      <c r="A101" s="52"/>
      <c r="B101" s="52"/>
      <c r="C101" s="52"/>
    </row>
    <row r="102" spans="1:3" x14ac:dyDescent="0.25">
      <c r="A102" s="52"/>
      <c r="B102" s="52"/>
      <c r="C102" s="52"/>
    </row>
    <row r="103" spans="1:3" x14ac:dyDescent="0.25">
      <c r="A103" s="52"/>
      <c r="B103" s="52"/>
      <c r="C103" s="52"/>
    </row>
    <row r="104" spans="1:3" x14ac:dyDescent="0.25">
      <c r="A104" s="52"/>
      <c r="B104" s="52"/>
      <c r="C104" s="52"/>
    </row>
    <row r="105" spans="1:3" x14ac:dyDescent="0.25">
      <c r="A105" s="52"/>
      <c r="B105" s="52"/>
      <c r="C105" s="52"/>
    </row>
    <row r="106" spans="1:3" x14ac:dyDescent="0.25">
      <c r="A106" s="52"/>
      <c r="B106" s="52"/>
      <c r="C106" s="52"/>
    </row>
    <row r="107" spans="1:3" x14ac:dyDescent="0.25">
      <c r="A107" s="52"/>
      <c r="B107" s="52"/>
      <c r="C107" s="52"/>
    </row>
    <row r="108" spans="1:3" x14ac:dyDescent="0.25">
      <c r="A108" s="52"/>
      <c r="B108" s="52"/>
      <c r="C108" s="52"/>
    </row>
    <row r="109" spans="1:3" x14ac:dyDescent="0.25">
      <c r="A109" s="52"/>
      <c r="B109" s="52"/>
      <c r="C109" s="52"/>
    </row>
    <row r="110" spans="1:3" x14ac:dyDescent="0.25">
      <c r="A110" s="52"/>
      <c r="B110" s="52"/>
      <c r="C110" s="52"/>
    </row>
    <row r="111" spans="1:3" x14ac:dyDescent="0.25">
      <c r="A111" s="52"/>
      <c r="B111" s="52"/>
      <c r="C111" s="52"/>
    </row>
    <row r="112" spans="1:3" x14ac:dyDescent="0.25">
      <c r="A112" s="52"/>
      <c r="B112" s="52"/>
      <c r="C112" s="52"/>
    </row>
    <row r="113" spans="1:3" x14ac:dyDescent="0.25">
      <c r="A113" s="52"/>
      <c r="B113" s="52"/>
      <c r="C113" s="52"/>
    </row>
    <row r="114" spans="1:3" x14ac:dyDescent="0.25">
      <c r="A114" s="52"/>
      <c r="B114" s="52"/>
      <c r="C114" s="52"/>
    </row>
    <row r="115" spans="1:3" x14ac:dyDescent="0.25">
      <c r="A115" s="52"/>
      <c r="B115" s="52"/>
      <c r="C115" s="52"/>
    </row>
    <row r="116" spans="1:3" x14ac:dyDescent="0.25">
      <c r="A116" s="52"/>
      <c r="B116" s="52"/>
      <c r="C116" s="52"/>
    </row>
    <row r="117" spans="1:3" x14ac:dyDescent="0.25">
      <c r="A117" s="52"/>
      <c r="B117" s="52"/>
      <c r="C117" s="52"/>
    </row>
    <row r="118" spans="1:3" x14ac:dyDescent="0.25">
      <c r="B118" s="52"/>
      <c r="C118" s="52"/>
    </row>
    <row r="119" spans="1:3" x14ac:dyDescent="0.25">
      <c r="B119" s="52"/>
      <c r="C119" s="52"/>
    </row>
    <row r="120" spans="1:3" x14ac:dyDescent="0.25">
      <c r="B120" s="52"/>
      <c r="C120" s="52"/>
    </row>
    <row r="121" spans="1:3" x14ac:dyDescent="0.25">
      <c r="B121" s="52"/>
      <c r="C121" s="52"/>
    </row>
    <row r="122" spans="1:3" x14ac:dyDescent="0.25">
      <c r="B122" s="52"/>
      <c r="C122" s="52"/>
    </row>
    <row r="123" spans="1:3" x14ac:dyDescent="0.25">
      <c r="B123" s="52"/>
      <c r="C123" s="52"/>
    </row>
    <row r="124" spans="1:3" x14ac:dyDescent="0.25">
      <c r="B124" s="52"/>
      <c r="C124" s="52"/>
    </row>
    <row r="125" spans="1:3" x14ac:dyDescent="0.25">
      <c r="B125" s="52"/>
      <c r="C125" s="52"/>
    </row>
    <row r="126" spans="1:3" x14ac:dyDescent="0.25">
      <c r="B126" s="52"/>
      <c r="C126" s="52"/>
    </row>
    <row r="127" spans="1:3" x14ac:dyDescent="0.25">
      <c r="B127" s="52"/>
      <c r="C127" s="52"/>
    </row>
    <row r="128" spans="1:3" x14ac:dyDescent="0.25">
      <c r="B128" s="52"/>
      <c r="C128" s="52"/>
    </row>
    <row r="129" spans="2:3" x14ac:dyDescent="0.25">
      <c r="B129" s="52"/>
      <c r="C129" s="52"/>
    </row>
    <row r="130" spans="2:3" x14ac:dyDescent="0.25">
      <c r="B130" s="52"/>
      <c r="C130" s="52"/>
    </row>
    <row r="131" spans="2:3" x14ac:dyDescent="0.25">
      <c r="B131" s="52"/>
      <c r="C131" s="52"/>
    </row>
    <row r="132" spans="2:3" x14ac:dyDescent="0.25">
      <c r="B132" s="52"/>
      <c r="C132" s="52"/>
    </row>
    <row r="133" spans="2:3" x14ac:dyDescent="0.25">
      <c r="B133" s="52"/>
      <c r="C133" s="52"/>
    </row>
    <row r="134" spans="2:3" x14ac:dyDescent="0.25">
      <c r="B134" s="52"/>
      <c r="C134" s="52"/>
    </row>
    <row r="135" spans="2:3" x14ac:dyDescent="0.25">
      <c r="B135" s="52"/>
      <c r="C135" s="52"/>
    </row>
    <row r="136" spans="2:3" x14ac:dyDescent="0.25">
      <c r="B136" s="52"/>
      <c r="C136" s="52"/>
    </row>
    <row r="137" spans="2:3" x14ac:dyDescent="0.25">
      <c r="B137" s="52"/>
      <c r="C137" s="52"/>
    </row>
    <row r="138" spans="2:3" x14ac:dyDescent="0.25">
      <c r="B138" s="52"/>
      <c r="C138" s="52"/>
    </row>
    <row r="139" spans="2:3" x14ac:dyDescent="0.25">
      <c r="B139" s="52"/>
      <c r="C139" s="52"/>
    </row>
    <row r="140" spans="2:3" x14ac:dyDescent="0.25">
      <c r="B140" s="52"/>
      <c r="C140" s="52"/>
    </row>
    <row r="141" spans="2:3" x14ac:dyDescent="0.25">
      <c r="B141" s="52"/>
      <c r="C141" s="52"/>
    </row>
    <row r="142" spans="2:3" x14ac:dyDescent="0.25">
      <c r="B142" s="52"/>
      <c r="C142" s="52"/>
    </row>
    <row r="143" spans="2:3" x14ac:dyDescent="0.25">
      <c r="B143" s="52"/>
      <c r="C143" s="52"/>
    </row>
    <row r="144" spans="2:3" x14ac:dyDescent="0.25">
      <c r="B144" s="52"/>
      <c r="C144" s="52"/>
    </row>
    <row r="145" spans="2:3" x14ac:dyDescent="0.25">
      <c r="B145" s="52"/>
      <c r="C145" s="52"/>
    </row>
    <row r="146" spans="2:3" x14ac:dyDescent="0.25">
      <c r="B146" s="52"/>
      <c r="C146" s="52"/>
    </row>
    <row r="147" spans="2:3" x14ac:dyDescent="0.25">
      <c r="B147" s="52"/>
      <c r="C147" s="52"/>
    </row>
    <row r="148" spans="2:3" x14ac:dyDescent="0.25">
      <c r="B148" s="52"/>
      <c r="C148" s="52"/>
    </row>
    <row r="149" spans="2:3" x14ac:dyDescent="0.25">
      <c r="B149" s="52"/>
      <c r="C149" s="52"/>
    </row>
    <row r="150" spans="2:3" x14ac:dyDescent="0.25">
      <c r="B150" s="52"/>
      <c r="C150" s="52"/>
    </row>
    <row r="151" spans="2:3" x14ac:dyDescent="0.25">
      <c r="B151" s="52"/>
      <c r="C151" s="52"/>
    </row>
    <row r="152" spans="2:3" x14ac:dyDescent="0.25">
      <c r="B152" s="52"/>
      <c r="C152" s="52"/>
    </row>
    <row r="153" spans="2:3" x14ac:dyDescent="0.25">
      <c r="B153" s="52"/>
      <c r="C153" s="52"/>
    </row>
    <row r="154" spans="2:3" x14ac:dyDescent="0.25">
      <c r="B154" s="52"/>
      <c r="C154" s="52"/>
    </row>
    <row r="155" spans="2:3" x14ac:dyDescent="0.25">
      <c r="B155" s="52"/>
      <c r="C155" s="52"/>
    </row>
    <row r="156" spans="2:3" x14ac:dyDescent="0.25">
      <c r="B156" s="52"/>
      <c r="C156" s="52"/>
    </row>
    <row r="157" spans="2:3" x14ac:dyDescent="0.25">
      <c r="B157" s="52"/>
      <c r="C157" s="52"/>
    </row>
    <row r="158" spans="2:3" x14ac:dyDescent="0.25">
      <c r="B158" s="52"/>
      <c r="C158" s="52"/>
    </row>
    <row r="159" spans="2:3" x14ac:dyDescent="0.25">
      <c r="B159" s="52"/>
      <c r="C159" s="52"/>
    </row>
    <row r="160" spans="2:3" x14ac:dyDescent="0.25">
      <c r="B160" s="52"/>
      <c r="C160" s="52"/>
    </row>
    <row r="161" spans="1:3" x14ac:dyDescent="0.25">
      <c r="B161" s="52"/>
      <c r="C161" s="52"/>
    </row>
    <row r="162" spans="1:3" x14ac:dyDescent="0.25">
      <c r="B162" s="52"/>
      <c r="C162" s="52"/>
    </row>
    <row r="163" spans="1:3" x14ac:dyDescent="0.25">
      <c r="B163" s="52"/>
      <c r="C163" s="52"/>
    </row>
    <row r="164" spans="1:3" x14ac:dyDescent="0.25">
      <c r="B164" s="52"/>
      <c r="C164" s="52"/>
    </row>
    <row r="165" spans="1:3" x14ac:dyDescent="0.25">
      <c r="B165" s="52"/>
      <c r="C165" s="52"/>
    </row>
    <row r="166" spans="1:3" x14ac:dyDescent="0.25">
      <c r="A166" s="52"/>
      <c r="B166" s="52"/>
      <c r="C166" s="52"/>
    </row>
    <row r="167" spans="1:3" x14ac:dyDescent="0.25">
      <c r="A167" s="52"/>
      <c r="B167" s="52"/>
      <c r="C167" s="52"/>
    </row>
    <row r="168" spans="1:3" x14ac:dyDescent="0.25">
      <c r="A168" s="52"/>
      <c r="B168" s="52"/>
      <c r="C168" s="52"/>
    </row>
    <row r="169" spans="1:3" x14ac:dyDescent="0.25">
      <c r="A169" s="52"/>
      <c r="B169" s="52"/>
      <c r="C169" s="52"/>
    </row>
    <row r="170" spans="1:3" x14ac:dyDescent="0.25">
      <c r="A170" s="52"/>
      <c r="B170" s="52"/>
      <c r="C170" s="52"/>
    </row>
    <row r="171" spans="1:3" x14ac:dyDescent="0.25">
      <c r="A171" s="52"/>
      <c r="B171" s="52"/>
      <c r="C171" s="52"/>
    </row>
    <row r="172" spans="1:3" x14ac:dyDescent="0.25">
      <c r="A172" s="52"/>
      <c r="B172" s="52"/>
      <c r="C172" s="52"/>
    </row>
    <row r="173" spans="1:3" x14ac:dyDescent="0.25">
      <c r="A173" s="52"/>
      <c r="B173" s="52"/>
      <c r="C173" s="52"/>
    </row>
    <row r="174" spans="1:3" x14ac:dyDescent="0.25">
      <c r="A174" s="52"/>
      <c r="B174" s="52"/>
      <c r="C174" s="52"/>
    </row>
    <row r="175" spans="1:3" x14ac:dyDescent="0.25">
      <c r="A175" s="52"/>
      <c r="B175" s="52"/>
      <c r="C175" s="52"/>
    </row>
    <row r="176" spans="1:3" x14ac:dyDescent="0.25">
      <c r="A176" s="52"/>
      <c r="B176" s="52"/>
      <c r="C176" s="52"/>
    </row>
    <row r="177" spans="1:3" x14ac:dyDescent="0.25">
      <c r="A177" s="52"/>
      <c r="B177" s="52"/>
      <c r="C177" s="52"/>
    </row>
    <row r="178" spans="1:3" x14ac:dyDescent="0.25">
      <c r="A178" s="52"/>
      <c r="B178" s="52"/>
      <c r="C178" s="52"/>
    </row>
    <row r="179" spans="1:3" x14ac:dyDescent="0.25">
      <c r="A179" s="52"/>
      <c r="B179" s="52"/>
      <c r="C179" s="52"/>
    </row>
    <row r="180" spans="1:3" x14ac:dyDescent="0.25">
      <c r="A180" s="52"/>
      <c r="B180" s="52"/>
      <c r="C180" s="52"/>
    </row>
    <row r="181" spans="1:3" x14ac:dyDescent="0.25">
      <c r="A181" s="52"/>
      <c r="B181" s="52"/>
      <c r="C181" s="52"/>
    </row>
    <row r="182" spans="1:3" x14ac:dyDescent="0.25">
      <c r="A182" s="52"/>
      <c r="B182" s="52"/>
      <c r="C182" s="52"/>
    </row>
    <row r="183" spans="1:3" x14ac:dyDescent="0.25">
      <c r="A183" s="52"/>
      <c r="B183" s="52"/>
      <c r="C183" s="52"/>
    </row>
    <row r="184" spans="1:3" x14ac:dyDescent="0.25">
      <c r="A184" s="52"/>
      <c r="B184" s="52"/>
      <c r="C184" s="52"/>
    </row>
    <row r="185" spans="1:3" x14ac:dyDescent="0.25">
      <c r="A185" s="52"/>
      <c r="B185" s="52"/>
      <c r="C185" s="52"/>
    </row>
    <row r="186" spans="1:3" x14ac:dyDescent="0.25">
      <c r="A186" s="52"/>
      <c r="B186" s="52"/>
      <c r="C186" s="52"/>
    </row>
    <row r="187" spans="1:3" x14ac:dyDescent="0.25">
      <c r="A187" s="52"/>
      <c r="B187" s="52"/>
      <c r="C187" s="52"/>
    </row>
    <row r="188" spans="1:3" x14ac:dyDescent="0.25">
      <c r="A188" s="52"/>
      <c r="B188" s="52"/>
      <c r="C188" s="52"/>
    </row>
    <row r="189" spans="1:3" x14ac:dyDescent="0.25">
      <c r="A189" s="52"/>
      <c r="B189" s="52"/>
      <c r="C189" s="52"/>
    </row>
    <row r="190" spans="1:3" x14ac:dyDescent="0.25">
      <c r="A190" s="52"/>
      <c r="B190" s="52"/>
      <c r="C190" s="52"/>
    </row>
    <row r="191" spans="1:3" x14ac:dyDescent="0.25">
      <c r="A191" s="52"/>
      <c r="B191" s="52"/>
      <c r="C191" s="52"/>
    </row>
    <row r="192" spans="1:3" x14ac:dyDescent="0.25">
      <c r="A192" s="52"/>
      <c r="B192" s="52"/>
      <c r="C192" s="52"/>
    </row>
    <row r="193" spans="1:3" x14ac:dyDescent="0.25">
      <c r="A193" s="52"/>
      <c r="B193" s="52"/>
      <c r="C193" s="52"/>
    </row>
    <row r="194" spans="1:3" x14ac:dyDescent="0.25">
      <c r="A194" s="52"/>
      <c r="B194" s="52"/>
      <c r="C194" s="52"/>
    </row>
    <row r="195" spans="1:3" x14ac:dyDescent="0.25">
      <c r="A195" s="52"/>
      <c r="B195" s="52"/>
      <c r="C195" s="52"/>
    </row>
    <row r="196" spans="1:3" x14ac:dyDescent="0.25">
      <c r="A196" s="52"/>
      <c r="B196" s="52"/>
      <c r="C196" s="52"/>
    </row>
    <row r="197" spans="1:3" x14ac:dyDescent="0.25">
      <c r="A197" s="52"/>
      <c r="B197" s="52"/>
      <c r="C197" s="52"/>
    </row>
    <row r="198" spans="1:3" x14ac:dyDescent="0.25">
      <c r="B198" s="52"/>
      <c r="C198" s="52"/>
    </row>
    <row r="199" spans="1:3" x14ac:dyDescent="0.25">
      <c r="B199" s="52"/>
      <c r="C199" s="52"/>
    </row>
    <row r="200" spans="1:3" x14ac:dyDescent="0.25">
      <c r="B200" s="52"/>
      <c r="C200" s="52"/>
    </row>
    <row r="201" spans="1:3" x14ac:dyDescent="0.25">
      <c r="B201" s="52"/>
      <c r="C201" s="52"/>
    </row>
    <row r="202" spans="1:3" x14ac:dyDescent="0.25">
      <c r="B202" s="52"/>
      <c r="C202" s="52"/>
    </row>
    <row r="203" spans="1:3" x14ac:dyDescent="0.25">
      <c r="B203" s="52"/>
      <c r="C203" s="52"/>
    </row>
    <row r="204" spans="1:3" x14ac:dyDescent="0.25">
      <c r="B204" s="52"/>
      <c r="C204" s="52"/>
    </row>
    <row r="205" spans="1:3" x14ac:dyDescent="0.25">
      <c r="B205" s="52"/>
      <c r="C205" s="52"/>
    </row>
    <row r="206" spans="1:3" x14ac:dyDescent="0.25">
      <c r="B206" s="52"/>
      <c r="C206" s="52"/>
    </row>
    <row r="207" spans="1:3" x14ac:dyDescent="0.25">
      <c r="B207" s="52"/>
      <c r="C207" s="52"/>
    </row>
    <row r="208" spans="1:3" x14ac:dyDescent="0.25">
      <c r="B208" s="52"/>
      <c r="C208" s="52"/>
    </row>
    <row r="209" spans="2:3" x14ac:dyDescent="0.25">
      <c r="B209" s="52"/>
      <c r="C209" s="52"/>
    </row>
    <row r="210" spans="2:3" x14ac:dyDescent="0.25">
      <c r="B210" s="52"/>
      <c r="C210" s="52"/>
    </row>
    <row r="211" spans="2:3" x14ac:dyDescent="0.25">
      <c r="B211" s="52"/>
      <c r="C211" s="52"/>
    </row>
    <row r="212" spans="2:3" x14ac:dyDescent="0.25">
      <c r="B212" s="52"/>
      <c r="C212" s="52"/>
    </row>
    <row r="213" spans="2:3" x14ac:dyDescent="0.25">
      <c r="B213" s="52"/>
      <c r="C213" s="52"/>
    </row>
    <row r="214" spans="2:3" x14ac:dyDescent="0.25">
      <c r="B214" s="52"/>
      <c r="C214" s="52"/>
    </row>
    <row r="215" spans="2:3" x14ac:dyDescent="0.25">
      <c r="B215" s="52"/>
      <c r="C215" s="52"/>
    </row>
    <row r="216" spans="2:3" x14ac:dyDescent="0.25">
      <c r="B216" s="52"/>
      <c r="C216" s="52"/>
    </row>
    <row r="217" spans="2:3" x14ac:dyDescent="0.25">
      <c r="B217" s="52"/>
      <c r="C217" s="52"/>
    </row>
    <row r="218" spans="2:3" x14ac:dyDescent="0.25">
      <c r="B218" s="52"/>
      <c r="C218" s="52"/>
    </row>
    <row r="219" spans="2:3" x14ac:dyDescent="0.25">
      <c r="B219" s="52"/>
      <c r="C219" s="52"/>
    </row>
    <row r="220" spans="2:3" x14ac:dyDescent="0.25">
      <c r="B220" s="52"/>
      <c r="C220" s="52"/>
    </row>
    <row r="221" spans="2:3" x14ac:dyDescent="0.25">
      <c r="B221" s="52"/>
      <c r="C221" s="52"/>
    </row>
    <row r="222" spans="2:3" x14ac:dyDescent="0.25">
      <c r="B222" s="52"/>
      <c r="C222" s="52"/>
    </row>
    <row r="223" spans="2:3" x14ac:dyDescent="0.25">
      <c r="B223" s="52"/>
      <c r="C223" s="52"/>
    </row>
    <row r="224" spans="2:3" x14ac:dyDescent="0.25">
      <c r="B224" s="52"/>
      <c r="C224" s="52"/>
    </row>
    <row r="225" spans="1:3" x14ac:dyDescent="0.25">
      <c r="B225" s="52"/>
      <c r="C225" s="52"/>
    </row>
    <row r="226" spans="1:3" x14ac:dyDescent="0.25">
      <c r="B226" s="52"/>
      <c r="C226" s="52"/>
    </row>
    <row r="227" spans="1:3" x14ac:dyDescent="0.25">
      <c r="B227" s="52"/>
      <c r="C227" s="52"/>
    </row>
    <row r="228" spans="1:3" x14ac:dyDescent="0.25">
      <c r="B228" s="52"/>
      <c r="C228" s="52"/>
    </row>
    <row r="229" spans="1:3" x14ac:dyDescent="0.25">
      <c r="B229" s="52"/>
      <c r="C229" s="52"/>
    </row>
    <row r="230" spans="1:3" x14ac:dyDescent="0.25">
      <c r="A230" s="52"/>
      <c r="B230" s="52"/>
      <c r="C230" s="52"/>
    </row>
    <row r="231" spans="1:3" x14ac:dyDescent="0.25">
      <c r="A231" s="52"/>
      <c r="B231" s="52"/>
      <c r="C231" s="52"/>
    </row>
    <row r="232" spans="1:3" x14ac:dyDescent="0.25">
      <c r="A232" s="52"/>
      <c r="B232" s="52"/>
      <c r="C232" s="52"/>
    </row>
    <row r="233" spans="1:3" x14ac:dyDescent="0.25">
      <c r="A233" s="52"/>
      <c r="B233" s="52"/>
      <c r="C233" s="52"/>
    </row>
    <row r="234" spans="1:3" x14ac:dyDescent="0.25">
      <c r="A234" s="52"/>
      <c r="B234" s="52"/>
      <c r="C234" s="52"/>
    </row>
    <row r="235" spans="1:3" x14ac:dyDescent="0.25">
      <c r="A235" s="52"/>
      <c r="B235" s="52"/>
      <c r="C235" s="52"/>
    </row>
    <row r="236" spans="1:3" x14ac:dyDescent="0.25">
      <c r="A236" s="52"/>
      <c r="B236" s="52"/>
      <c r="C236" s="52"/>
    </row>
    <row r="237" spans="1:3" x14ac:dyDescent="0.25">
      <c r="A237" s="52"/>
      <c r="B237" s="52"/>
      <c r="C237" s="52"/>
    </row>
    <row r="238" spans="1:3" x14ac:dyDescent="0.25">
      <c r="A238" s="52"/>
      <c r="B238" s="52"/>
      <c r="C238" s="52"/>
    </row>
    <row r="239" spans="1:3" x14ac:dyDescent="0.25">
      <c r="A239" s="52"/>
      <c r="B239" s="52"/>
      <c r="C239" s="52"/>
    </row>
    <row r="240" spans="1:3" x14ac:dyDescent="0.25">
      <c r="A240" s="52"/>
      <c r="B240" s="52"/>
      <c r="C240" s="52"/>
    </row>
    <row r="241" spans="1:3" x14ac:dyDescent="0.25">
      <c r="A241" s="52"/>
      <c r="B241" s="52"/>
      <c r="C241" s="52"/>
    </row>
    <row r="242" spans="1:3" x14ac:dyDescent="0.25">
      <c r="A242" s="52"/>
      <c r="B242" s="52"/>
      <c r="C242" s="52"/>
    </row>
    <row r="243" spans="1:3" x14ac:dyDescent="0.25">
      <c r="A243" s="52"/>
      <c r="B243" s="52"/>
      <c r="C243" s="52"/>
    </row>
    <row r="244" spans="1:3" x14ac:dyDescent="0.25">
      <c r="A244" s="52"/>
      <c r="B244" s="52"/>
      <c r="C244" s="52"/>
    </row>
    <row r="245" spans="1:3" x14ac:dyDescent="0.25">
      <c r="A245" s="52"/>
      <c r="B245" s="52"/>
      <c r="C245" s="52"/>
    </row>
    <row r="246" spans="1:3" x14ac:dyDescent="0.25">
      <c r="A246" s="52"/>
      <c r="B246" s="52"/>
      <c r="C246" s="52"/>
    </row>
    <row r="247" spans="1:3" x14ac:dyDescent="0.25">
      <c r="A247" s="52"/>
      <c r="B247" s="52"/>
      <c r="C247" s="52"/>
    </row>
    <row r="248" spans="1:3" x14ac:dyDescent="0.25">
      <c r="A248" s="52"/>
      <c r="B248" s="52"/>
      <c r="C248" s="52"/>
    </row>
    <row r="249" spans="1:3" x14ac:dyDescent="0.25">
      <c r="A249" s="52"/>
      <c r="B249" s="52"/>
      <c r="C249" s="52"/>
    </row>
    <row r="250" spans="1:3" x14ac:dyDescent="0.25">
      <c r="A250" s="52"/>
      <c r="B250" s="52"/>
      <c r="C250" s="52"/>
    </row>
    <row r="251" spans="1:3" x14ac:dyDescent="0.25">
      <c r="A251" s="52"/>
      <c r="B251" s="52"/>
      <c r="C251" s="52"/>
    </row>
    <row r="252" spans="1:3" x14ac:dyDescent="0.25">
      <c r="A252" s="52"/>
      <c r="B252" s="52"/>
      <c r="C252" s="52"/>
    </row>
    <row r="253" spans="1:3" x14ac:dyDescent="0.25">
      <c r="A253" s="52"/>
      <c r="B253" s="52"/>
      <c r="C253" s="52"/>
    </row>
    <row r="254" spans="1:3" x14ac:dyDescent="0.25">
      <c r="A254" s="52"/>
      <c r="B254" s="52"/>
      <c r="C254" s="52"/>
    </row>
    <row r="255" spans="1:3" x14ac:dyDescent="0.25">
      <c r="A255" s="52"/>
      <c r="B255" s="52"/>
      <c r="C255" s="52"/>
    </row>
    <row r="256" spans="1:3" x14ac:dyDescent="0.25">
      <c r="A256" s="52"/>
      <c r="B256" s="52"/>
      <c r="C256" s="52"/>
    </row>
    <row r="257" spans="1:3" x14ac:dyDescent="0.25">
      <c r="A257" s="52"/>
      <c r="B257" s="52"/>
      <c r="C257" s="52"/>
    </row>
    <row r="258" spans="1:3" x14ac:dyDescent="0.25">
      <c r="A258" s="52"/>
      <c r="B258" s="52"/>
      <c r="C258" s="52"/>
    </row>
    <row r="259" spans="1:3" x14ac:dyDescent="0.25">
      <c r="A259" s="52"/>
      <c r="B259" s="52"/>
      <c r="C259" s="52"/>
    </row>
    <row r="260" spans="1:3" x14ac:dyDescent="0.25">
      <c r="A260" s="52"/>
      <c r="B260" s="52"/>
      <c r="C260" s="52"/>
    </row>
    <row r="261" spans="1:3" x14ac:dyDescent="0.25">
      <c r="A261" s="52"/>
      <c r="B261" s="52"/>
      <c r="C261" s="52"/>
    </row>
    <row r="262" spans="1:3" x14ac:dyDescent="0.25">
      <c r="B262" s="52"/>
      <c r="C262" s="52"/>
    </row>
    <row r="263" spans="1:3" x14ac:dyDescent="0.25">
      <c r="B263" s="52"/>
      <c r="C263" s="52"/>
    </row>
    <row r="264" spans="1:3" x14ac:dyDescent="0.25">
      <c r="B264" s="52"/>
      <c r="C264" s="52"/>
    </row>
    <row r="265" spans="1:3" x14ac:dyDescent="0.25">
      <c r="B265" s="52"/>
      <c r="C265" s="52"/>
    </row>
    <row r="266" spans="1:3" x14ac:dyDescent="0.25">
      <c r="B266" s="52"/>
      <c r="C266" s="52"/>
    </row>
    <row r="267" spans="1:3" x14ac:dyDescent="0.25">
      <c r="B267" s="52"/>
      <c r="C267" s="52"/>
    </row>
    <row r="268" spans="1:3" x14ac:dyDescent="0.25">
      <c r="B268" s="52"/>
      <c r="C268" s="52"/>
    </row>
    <row r="269" spans="1:3" x14ac:dyDescent="0.25">
      <c r="B269" s="52"/>
      <c r="C269" s="52"/>
    </row>
    <row r="270" spans="1:3" x14ac:dyDescent="0.25">
      <c r="B270" s="52"/>
      <c r="C270" s="52"/>
    </row>
    <row r="271" spans="1:3" x14ac:dyDescent="0.25">
      <c r="B271" s="52"/>
      <c r="C271" s="52"/>
    </row>
    <row r="272" spans="1:3" x14ac:dyDescent="0.25">
      <c r="B272" s="52"/>
      <c r="C272" s="52"/>
    </row>
    <row r="273" spans="2:3" x14ac:dyDescent="0.25">
      <c r="B273" s="52"/>
      <c r="C273" s="52"/>
    </row>
    <row r="274" spans="2:3" x14ac:dyDescent="0.25">
      <c r="B274" s="52"/>
      <c r="C274" s="52"/>
    </row>
    <row r="275" spans="2:3" x14ac:dyDescent="0.25">
      <c r="B275" s="52"/>
      <c r="C275" s="52"/>
    </row>
    <row r="276" spans="2:3" x14ac:dyDescent="0.25">
      <c r="B276" s="52"/>
      <c r="C276" s="52"/>
    </row>
    <row r="277" spans="2:3" x14ac:dyDescent="0.25">
      <c r="B277" s="52"/>
      <c r="C277" s="52"/>
    </row>
    <row r="278" spans="2:3" x14ac:dyDescent="0.25">
      <c r="B278" s="52"/>
      <c r="C278" s="52"/>
    </row>
    <row r="279" spans="2:3" x14ac:dyDescent="0.25">
      <c r="B279" s="52"/>
      <c r="C279" s="52"/>
    </row>
    <row r="280" spans="2:3" x14ac:dyDescent="0.25">
      <c r="B280" s="52"/>
      <c r="C280" s="52"/>
    </row>
    <row r="281" spans="2:3" x14ac:dyDescent="0.25">
      <c r="B281" s="52"/>
      <c r="C281" s="52"/>
    </row>
    <row r="282" spans="2:3" x14ac:dyDescent="0.25">
      <c r="B282" s="52"/>
      <c r="C282" s="52"/>
    </row>
    <row r="283" spans="2:3" x14ac:dyDescent="0.25">
      <c r="B283" s="52"/>
      <c r="C283" s="52"/>
    </row>
    <row r="284" spans="2:3" x14ac:dyDescent="0.25">
      <c r="B284" s="52"/>
      <c r="C284" s="52"/>
    </row>
    <row r="285" spans="2:3" x14ac:dyDescent="0.25">
      <c r="B285" s="52"/>
      <c r="C285" s="52"/>
    </row>
    <row r="286" spans="2:3" x14ac:dyDescent="0.25">
      <c r="B286" s="52"/>
      <c r="C286" s="52"/>
    </row>
    <row r="287" spans="2:3" x14ac:dyDescent="0.25">
      <c r="B287" s="52"/>
      <c r="C287" s="52"/>
    </row>
    <row r="288" spans="2:3" x14ac:dyDescent="0.25">
      <c r="B288" s="52"/>
      <c r="C288" s="52"/>
    </row>
    <row r="289" spans="1:3" x14ac:dyDescent="0.25">
      <c r="B289" s="52"/>
      <c r="C289" s="52"/>
    </row>
    <row r="290" spans="1:3" x14ac:dyDescent="0.25">
      <c r="B290" s="52"/>
      <c r="C290" s="52"/>
    </row>
    <row r="291" spans="1:3" x14ac:dyDescent="0.25">
      <c r="B291" s="52"/>
      <c r="C291" s="52"/>
    </row>
    <row r="292" spans="1:3" x14ac:dyDescent="0.25">
      <c r="B292" s="52"/>
      <c r="C292" s="52"/>
    </row>
    <row r="293" spans="1:3" x14ac:dyDescent="0.25">
      <c r="B293" s="52"/>
      <c r="C293" s="52"/>
    </row>
    <row r="294" spans="1:3" x14ac:dyDescent="0.25">
      <c r="A294" s="52"/>
      <c r="B294" s="52"/>
      <c r="C294" s="52"/>
    </row>
    <row r="295" spans="1:3" x14ac:dyDescent="0.25">
      <c r="A295" s="52"/>
      <c r="B295" s="52"/>
      <c r="C295" s="52"/>
    </row>
    <row r="296" spans="1:3" x14ac:dyDescent="0.25">
      <c r="A296" s="52"/>
      <c r="B296" s="52"/>
      <c r="C296" s="52"/>
    </row>
    <row r="297" spans="1:3" x14ac:dyDescent="0.25">
      <c r="A297" s="52"/>
      <c r="B297" s="52"/>
      <c r="C297" s="52"/>
    </row>
    <row r="298" spans="1:3" x14ac:dyDescent="0.25">
      <c r="A298" s="52"/>
      <c r="B298" s="52"/>
      <c r="C298" s="52"/>
    </row>
    <row r="299" spans="1:3" x14ac:dyDescent="0.25">
      <c r="A299" s="52"/>
      <c r="B299" s="52"/>
      <c r="C299" s="52"/>
    </row>
    <row r="300" spans="1:3" x14ac:dyDescent="0.25">
      <c r="A300" s="52"/>
      <c r="B300" s="52"/>
      <c r="C300" s="52"/>
    </row>
    <row r="301" spans="1:3" x14ac:dyDescent="0.25">
      <c r="A301" s="52"/>
      <c r="B301" s="52"/>
      <c r="C301" s="52"/>
    </row>
    <row r="302" spans="1:3" x14ac:dyDescent="0.25">
      <c r="A302" s="52"/>
      <c r="B302" s="52"/>
      <c r="C302" s="52"/>
    </row>
    <row r="303" spans="1:3" x14ac:dyDescent="0.25">
      <c r="A303" s="52"/>
      <c r="B303" s="52"/>
      <c r="C303" s="52"/>
    </row>
    <row r="304" spans="1:3" x14ac:dyDescent="0.25">
      <c r="A304" s="52"/>
      <c r="B304" s="52"/>
      <c r="C304" s="52"/>
    </row>
    <row r="305" spans="1:3" x14ac:dyDescent="0.25">
      <c r="A305" s="52"/>
      <c r="B305" s="52"/>
      <c r="C305" s="52"/>
    </row>
    <row r="306" spans="1:3" x14ac:dyDescent="0.25">
      <c r="A306" s="52"/>
      <c r="B306" s="52"/>
      <c r="C306" s="52"/>
    </row>
    <row r="307" spans="1:3" x14ac:dyDescent="0.25">
      <c r="A307" s="52"/>
      <c r="B307" s="52"/>
      <c r="C307" s="52"/>
    </row>
    <row r="308" spans="1:3" x14ac:dyDescent="0.25">
      <c r="A308" s="52"/>
      <c r="B308" s="52"/>
      <c r="C308" s="52"/>
    </row>
    <row r="309" spans="1:3" x14ac:dyDescent="0.25">
      <c r="A309" s="52"/>
      <c r="B309" s="52"/>
      <c r="C309" s="52"/>
    </row>
    <row r="310" spans="1:3" x14ac:dyDescent="0.25">
      <c r="A310" s="52"/>
      <c r="B310" s="52"/>
      <c r="C310" s="52"/>
    </row>
    <row r="311" spans="1:3" x14ac:dyDescent="0.25">
      <c r="A311" s="52"/>
      <c r="B311" s="52"/>
      <c r="C311" s="52"/>
    </row>
    <row r="312" spans="1:3" x14ac:dyDescent="0.25">
      <c r="A312" s="52"/>
      <c r="B312" s="52"/>
      <c r="C312" s="52"/>
    </row>
    <row r="313" spans="1:3" x14ac:dyDescent="0.25">
      <c r="A313" s="52"/>
      <c r="B313" s="52"/>
      <c r="C313" s="52"/>
    </row>
    <row r="314" spans="1:3" x14ac:dyDescent="0.25">
      <c r="A314" s="52"/>
      <c r="B314" s="52"/>
      <c r="C314" s="52"/>
    </row>
    <row r="315" spans="1:3" x14ac:dyDescent="0.25">
      <c r="A315" s="52"/>
      <c r="B315" s="52"/>
      <c r="C315" s="52"/>
    </row>
    <row r="316" spans="1:3" x14ac:dyDescent="0.25">
      <c r="A316" s="52"/>
      <c r="B316" s="52"/>
      <c r="C316" s="52"/>
    </row>
    <row r="317" spans="1:3" x14ac:dyDescent="0.25">
      <c r="A317" s="52"/>
      <c r="B317" s="52"/>
      <c r="C317" s="52"/>
    </row>
    <row r="318" spans="1:3" x14ac:dyDescent="0.25">
      <c r="A318" s="52"/>
      <c r="B318" s="52"/>
      <c r="C318" s="52"/>
    </row>
    <row r="319" spans="1:3" x14ac:dyDescent="0.25">
      <c r="A319" s="52"/>
      <c r="B319" s="52"/>
      <c r="C319" s="52"/>
    </row>
    <row r="320" spans="1:3" x14ac:dyDescent="0.25">
      <c r="A320" s="52"/>
      <c r="B320" s="52"/>
      <c r="C320" s="52"/>
    </row>
    <row r="321" spans="1:3" x14ac:dyDescent="0.25">
      <c r="A321" s="52"/>
      <c r="B321" s="52"/>
      <c r="C321" s="52"/>
    </row>
    <row r="322" spans="1:3" x14ac:dyDescent="0.25">
      <c r="A322" s="52"/>
      <c r="B322" s="52"/>
      <c r="C322" s="52"/>
    </row>
    <row r="323" spans="1:3" x14ac:dyDescent="0.25">
      <c r="A323" s="52"/>
      <c r="B323" s="52"/>
      <c r="C323" s="52"/>
    </row>
    <row r="324" spans="1:3" x14ac:dyDescent="0.25">
      <c r="A324" s="52"/>
      <c r="B324" s="52"/>
      <c r="C324" s="52"/>
    </row>
    <row r="325" spans="1:3" x14ac:dyDescent="0.25">
      <c r="A325" s="52"/>
      <c r="B325" s="52"/>
      <c r="C325" s="52"/>
    </row>
    <row r="326" spans="1:3" x14ac:dyDescent="0.25">
      <c r="B326" s="52"/>
    </row>
    <row r="327" spans="1:3" x14ac:dyDescent="0.25">
      <c r="B327" s="52"/>
    </row>
    <row r="328" spans="1:3" x14ac:dyDescent="0.25">
      <c r="B328" s="52"/>
    </row>
    <row r="329" spans="1:3" x14ac:dyDescent="0.25">
      <c r="B329" s="52"/>
    </row>
    <row r="330" spans="1:3" x14ac:dyDescent="0.25">
      <c r="B330" s="52"/>
    </row>
    <row r="331" spans="1:3" x14ac:dyDescent="0.25">
      <c r="B331" s="52"/>
    </row>
    <row r="332" spans="1:3" x14ac:dyDescent="0.25">
      <c r="B332" s="52"/>
    </row>
    <row r="333" spans="1:3" x14ac:dyDescent="0.25">
      <c r="B333" s="52"/>
    </row>
    <row r="334" spans="1:3" x14ac:dyDescent="0.25">
      <c r="B334" s="52"/>
    </row>
    <row r="335" spans="1:3" x14ac:dyDescent="0.25">
      <c r="B335" s="52"/>
    </row>
    <row r="336" spans="1:3" x14ac:dyDescent="0.25">
      <c r="B336" s="52"/>
    </row>
    <row r="337" spans="2:2" x14ac:dyDescent="0.25">
      <c r="B337" s="52"/>
    </row>
    <row r="338" spans="2:2" x14ac:dyDescent="0.25">
      <c r="B338" s="52"/>
    </row>
    <row r="339" spans="2:2" x14ac:dyDescent="0.25">
      <c r="B339" s="52"/>
    </row>
    <row r="340" spans="2:2" x14ac:dyDescent="0.25">
      <c r="B340" s="52"/>
    </row>
    <row r="341" spans="2:2" x14ac:dyDescent="0.25">
      <c r="B341" s="52"/>
    </row>
    <row r="342" spans="2:2" x14ac:dyDescent="0.25">
      <c r="B342" s="52"/>
    </row>
    <row r="343" spans="2:2" x14ac:dyDescent="0.25">
      <c r="B343" s="52"/>
    </row>
    <row r="344" spans="2:2" x14ac:dyDescent="0.25">
      <c r="B344" s="52"/>
    </row>
    <row r="345" spans="2:2" x14ac:dyDescent="0.25">
      <c r="B345" s="52"/>
    </row>
    <row r="346" spans="2:2" x14ac:dyDescent="0.25">
      <c r="B346" s="52"/>
    </row>
    <row r="347" spans="2:2" x14ac:dyDescent="0.25">
      <c r="B347" s="52"/>
    </row>
    <row r="348" spans="2:2" x14ac:dyDescent="0.25">
      <c r="B348" s="52"/>
    </row>
    <row r="349" spans="2:2" x14ac:dyDescent="0.25">
      <c r="B349" s="52"/>
    </row>
    <row r="350" spans="2:2" x14ac:dyDescent="0.25">
      <c r="B350" s="52"/>
    </row>
    <row r="351" spans="2:2" x14ac:dyDescent="0.25">
      <c r="B351" s="52"/>
    </row>
    <row r="352" spans="2:2" x14ac:dyDescent="0.25">
      <c r="B352" s="52"/>
    </row>
    <row r="353" spans="2:3" x14ac:dyDescent="0.25">
      <c r="B353" s="52"/>
    </row>
    <row r="354" spans="2:3" x14ac:dyDescent="0.25">
      <c r="B354" s="52"/>
    </row>
    <row r="355" spans="2:3" x14ac:dyDescent="0.25">
      <c r="B355" s="52"/>
    </row>
    <row r="356" spans="2:3" x14ac:dyDescent="0.25">
      <c r="B356" s="52"/>
    </row>
    <row r="357" spans="2:3" x14ac:dyDescent="0.25">
      <c r="B357" s="52"/>
    </row>
    <row r="358" spans="2:3" x14ac:dyDescent="0.25">
      <c r="B358" s="52"/>
      <c r="C358" s="52"/>
    </row>
    <row r="359" spans="2:3" x14ac:dyDescent="0.25">
      <c r="B359" s="52"/>
      <c r="C359" s="52"/>
    </row>
    <row r="360" spans="2:3" x14ac:dyDescent="0.25">
      <c r="B360" s="52"/>
      <c r="C360" s="52"/>
    </row>
    <row r="361" spans="2:3" x14ac:dyDescent="0.25">
      <c r="B361" s="52"/>
      <c r="C361" s="52"/>
    </row>
    <row r="362" spans="2:3" x14ac:dyDescent="0.25">
      <c r="B362" s="52"/>
      <c r="C362" s="52"/>
    </row>
    <row r="363" spans="2:3" x14ac:dyDescent="0.25">
      <c r="B363" s="52"/>
      <c r="C363" s="52"/>
    </row>
    <row r="364" spans="2:3" x14ac:dyDescent="0.25">
      <c r="B364" s="52"/>
      <c r="C364" s="52"/>
    </row>
    <row r="365" spans="2:3" x14ac:dyDescent="0.25">
      <c r="B365" s="52"/>
      <c r="C365" s="52"/>
    </row>
    <row r="366" spans="2:3" x14ac:dyDescent="0.25">
      <c r="B366" s="52"/>
      <c r="C366" s="52"/>
    </row>
    <row r="367" spans="2:3" x14ac:dyDescent="0.25">
      <c r="B367" s="52"/>
      <c r="C367" s="52"/>
    </row>
    <row r="368" spans="2:3" x14ac:dyDescent="0.25">
      <c r="B368" s="52"/>
      <c r="C368" s="52"/>
    </row>
    <row r="369" spans="2:3" x14ac:dyDescent="0.25">
      <c r="B369" s="52"/>
      <c r="C369" s="52"/>
    </row>
    <row r="370" spans="2:3" x14ac:dyDescent="0.25">
      <c r="B370" s="52"/>
      <c r="C370" s="52"/>
    </row>
    <row r="371" spans="2:3" x14ac:dyDescent="0.25">
      <c r="B371" s="52"/>
      <c r="C371" s="52"/>
    </row>
    <row r="372" spans="2:3" x14ac:dyDescent="0.25">
      <c r="B372" s="52"/>
      <c r="C372" s="52"/>
    </row>
    <row r="373" spans="2:3" x14ac:dyDescent="0.25">
      <c r="B373" s="52"/>
      <c r="C373" s="52"/>
    </row>
    <row r="374" spans="2:3" x14ac:dyDescent="0.25">
      <c r="B374" s="52"/>
      <c r="C374" s="52"/>
    </row>
    <row r="375" spans="2:3" x14ac:dyDescent="0.25">
      <c r="B375" s="52"/>
      <c r="C375" s="52"/>
    </row>
    <row r="376" spans="2:3" x14ac:dyDescent="0.25">
      <c r="B376" s="52"/>
      <c r="C376" s="52"/>
    </row>
    <row r="377" spans="2:3" x14ac:dyDescent="0.25">
      <c r="B377" s="52"/>
      <c r="C377" s="52"/>
    </row>
    <row r="378" spans="2:3" x14ac:dyDescent="0.25">
      <c r="B378" s="52"/>
      <c r="C378" s="52"/>
    </row>
    <row r="379" spans="2:3" x14ac:dyDescent="0.25">
      <c r="B379" s="52"/>
      <c r="C379" s="52"/>
    </row>
    <row r="380" spans="2:3" x14ac:dyDescent="0.25">
      <c r="B380" s="52"/>
      <c r="C380" s="52"/>
    </row>
    <row r="381" spans="2:3" x14ac:dyDescent="0.25">
      <c r="B381" s="52"/>
      <c r="C381" s="52"/>
    </row>
    <row r="382" spans="2:3" x14ac:dyDescent="0.25">
      <c r="B382" s="52"/>
      <c r="C382" s="52"/>
    </row>
    <row r="383" spans="2:3" x14ac:dyDescent="0.25">
      <c r="B383" s="52"/>
      <c r="C383" s="52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Normal="100" workbookViewId="0">
      <selection activeCell="H1" sqref="H1:I1"/>
    </sheetView>
  </sheetViews>
  <sheetFormatPr defaultColWidth="8.81640625" defaultRowHeight="11.5" x14ac:dyDescent="0.25"/>
  <cols>
    <col min="1" max="1" width="29.08984375" style="58" bestFit="1" customWidth="1"/>
    <col min="2" max="2" width="15.7265625" style="2" customWidth="1"/>
    <col min="3" max="3" width="27.453125" style="2" bestFit="1" customWidth="1"/>
    <col min="4" max="4" width="37.6328125" style="2" bestFit="1" customWidth="1"/>
    <col min="5" max="5" width="31.81640625" style="2" bestFit="1" customWidth="1"/>
    <col min="6" max="6" width="44" style="2" bestFit="1" customWidth="1"/>
    <col min="7" max="7" width="12.81640625" style="2" customWidth="1"/>
    <col min="8" max="16384" width="8.81640625" style="2"/>
  </cols>
  <sheetData>
    <row r="1" spans="1:9" x14ac:dyDescent="0.25">
      <c r="A1" s="341" t="s">
        <v>560</v>
      </c>
      <c r="B1" s="341"/>
      <c r="C1" s="341"/>
      <c r="H1" s="320" t="s">
        <v>313</v>
      </c>
      <c r="I1" s="320"/>
    </row>
    <row r="2" spans="1:9" s="56" customFormat="1" ht="18.5" customHeight="1" x14ac:dyDescent="0.25">
      <c r="A2" s="127" t="s">
        <v>338</v>
      </c>
      <c r="B2" s="128" t="s">
        <v>621</v>
      </c>
      <c r="C2" s="128" t="s">
        <v>660</v>
      </c>
      <c r="D2" s="128" t="s">
        <v>616</v>
      </c>
      <c r="E2" s="128" t="s">
        <v>661</v>
      </c>
      <c r="F2" s="129" t="s">
        <v>622</v>
      </c>
      <c r="G2" s="55"/>
    </row>
    <row r="3" spans="1:9" ht="13.5" customHeight="1" x14ac:dyDescent="0.25">
      <c r="A3" s="200" t="s">
        <v>359</v>
      </c>
      <c r="B3" s="209">
        <v>1.1024735800000001</v>
      </c>
      <c r="C3" s="209">
        <v>1.13648E-3</v>
      </c>
      <c r="D3" s="209">
        <v>51.086882539999998</v>
      </c>
      <c r="E3" s="209">
        <v>14.763494300000001</v>
      </c>
      <c r="F3" s="209">
        <v>51.157481789999999</v>
      </c>
      <c r="G3" s="57"/>
    </row>
    <row r="4" spans="1:9" x14ac:dyDescent="0.25">
      <c r="A4" s="200" t="s">
        <v>373</v>
      </c>
      <c r="B4" s="209">
        <v>0.39380240999999999</v>
      </c>
      <c r="C4" s="209">
        <v>0</v>
      </c>
      <c r="D4" s="209">
        <v>0</v>
      </c>
      <c r="E4" s="209">
        <v>0</v>
      </c>
      <c r="F4" s="209">
        <v>49.165928880000003</v>
      </c>
      <c r="G4" s="57"/>
    </row>
    <row r="5" spans="1:9" x14ac:dyDescent="0.25">
      <c r="A5" s="200" t="s">
        <v>349</v>
      </c>
      <c r="B5" s="209">
        <v>0.21005827999999999</v>
      </c>
      <c r="C5" s="209">
        <v>10.88181277</v>
      </c>
      <c r="D5" s="209">
        <v>4.6658021500000002</v>
      </c>
      <c r="E5" s="209">
        <v>2.145791</v>
      </c>
      <c r="F5" s="209">
        <v>41.275302670000002</v>
      </c>
      <c r="G5" s="57"/>
    </row>
    <row r="6" spans="1:9" x14ac:dyDescent="0.25">
      <c r="A6" s="200" t="s">
        <v>296</v>
      </c>
      <c r="B6" s="209">
        <v>74.740294230000003</v>
      </c>
      <c r="C6" s="209">
        <v>22.535182930000001</v>
      </c>
      <c r="D6" s="209">
        <v>234.49779147000001</v>
      </c>
      <c r="E6" s="209">
        <v>114.23547334999999</v>
      </c>
      <c r="F6" s="209">
        <v>40.10634074</v>
      </c>
      <c r="G6" s="57"/>
    </row>
    <row r="7" spans="1:9" x14ac:dyDescent="0.25">
      <c r="A7" s="200" t="s">
        <v>376</v>
      </c>
      <c r="B7" s="209">
        <v>1.1693830000000001E-2</v>
      </c>
      <c r="C7" s="209">
        <v>4.054667E-2</v>
      </c>
      <c r="D7" s="209">
        <v>0</v>
      </c>
      <c r="E7" s="209">
        <v>0</v>
      </c>
      <c r="F7" s="209">
        <v>33.776201010000001</v>
      </c>
      <c r="G7" s="57"/>
    </row>
    <row r="8" spans="1:9" x14ac:dyDescent="0.25">
      <c r="A8" s="200" t="s">
        <v>612</v>
      </c>
      <c r="B8" s="209">
        <v>0.23146648</v>
      </c>
      <c r="C8" s="209">
        <v>0</v>
      </c>
      <c r="D8" s="209">
        <v>0</v>
      </c>
      <c r="E8" s="209">
        <v>0</v>
      </c>
      <c r="F8" s="209">
        <v>8.2471385099999992</v>
      </c>
      <c r="G8" s="57"/>
    </row>
    <row r="9" spans="1:9" x14ac:dyDescent="0.25">
      <c r="A9" s="200" t="s">
        <v>368</v>
      </c>
      <c r="B9" s="209">
        <v>0.13800951</v>
      </c>
      <c r="C9" s="209">
        <v>0</v>
      </c>
      <c r="D9" s="209">
        <v>8.2409583200000007</v>
      </c>
      <c r="E9" s="209">
        <v>35.241984810000005</v>
      </c>
      <c r="F9" s="209">
        <v>7.9653061599999999</v>
      </c>
      <c r="G9" s="57"/>
    </row>
    <row r="10" spans="1:9" x14ac:dyDescent="0.25">
      <c r="A10" s="200" t="s">
        <v>412</v>
      </c>
      <c r="B10" s="209">
        <v>0</v>
      </c>
      <c r="C10" s="209">
        <v>0</v>
      </c>
      <c r="D10" s="209">
        <v>0</v>
      </c>
      <c r="E10" s="209">
        <v>0</v>
      </c>
      <c r="F10" s="209">
        <v>5.8058692900000004</v>
      </c>
      <c r="G10" s="57"/>
    </row>
    <row r="11" spans="1:9" x14ac:dyDescent="0.25">
      <c r="A11" s="200" t="s">
        <v>362</v>
      </c>
      <c r="B11" s="209">
        <v>0.18336543</v>
      </c>
      <c r="C11" s="209">
        <v>0</v>
      </c>
      <c r="D11" s="209">
        <v>27.421011069999999</v>
      </c>
      <c r="E11" s="209">
        <v>22.113567030000002</v>
      </c>
      <c r="F11" s="209">
        <v>2.1736892400000003</v>
      </c>
      <c r="G11" s="57"/>
    </row>
    <row r="12" spans="1:9" ht="13.5" customHeight="1" x14ac:dyDescent="0.25">
      <c r="A12" s="200" t="s">
        <v>395</v>
      </c>
      <c r="B12" s="209">
        <v>2.4489999999999998E-3</v>
      </c>
      <c r="C12" s="209">
        <v>0</v>
      </c>
      <c r="D12" s="209">
        <v>0</v>
      </c>
      <c r="E12" s="209">
        <v>0.37719999999999998</v>
      </c>
      <c r="F12" s="209">
        <v>2.12244302</v>
      </c>
      <c r="G12" s="57"/>
    </row>
    <row r="13" spans="1:9" x14ac:dyDescent="0.25">
      <c r="A13" s="200" t="s">
        <v>383</v>
      </c>
      <c r="B13" s="209">
        <v>716.40513103000001</v>
      </c>
      <c r="C13" s="209">
        <v>0.50255051000000006</v>
      </c>
      <c r="D13" s="209">
        <v>5.1964527</v>
      </c>
      <c r="E13" s="209">
        <v>32.895278959999999</v>
      </c>
      <c r="F13" s="209">
        <v>1.3540447799999999</v>
      </c>
      <c r="G13" s="57"/>
    </row>
    <row r="14" spans="1:9" x14ac:dyDescent="0.25">
      <c r="A14" s="200" t="s">
        <v>363</v>
      </c>
      <c r="B14" s="209">
        <v>9.8448000000000003E-4</v>
      </c>
      <c r="C14" s="209">
        <v>0</v>
      </c>
      <c r="D14" s="209">
        <v>0</v>
      </c>
      <c r="E14" s="209">
        <v>0</v>
      </c>
      <c r="F14" s="209">
        <v>1.2932196299999998</v>
      </c>
      <c r="G14" s="57"/>
    </row>
    <row r="15" spans="1:9" x14ac:dyDescent="0.25">
      <c r="A15" s="200" t="s">
        <v>365</v>
      </c>
      <c r="B15" s="209">
        <v>1.11909609</v>
      </c>
      <c r="C15" s="209">
        <v>4.6517410000000002E-2</v>
      </c>
      <c r="D15" s="209">
        <v>0.26500000000000001</v>
      </c>
      <c r="E15" s="209">
        <v>7.6130643099999995</v>
      </c>
      <c r="F15" s="209">
        <v>1.1660218999999998</v>
      </c>
      <c r="G15" s="57"/>
    </row>
    <row r="16" spans="1:9" x14ac:dyDescent="0.25">
      <c r="A16" s="200" t="s">
        <v>354</v>
      </c>
      <c r="B16" s="209">
        <v>2.9743600000000001E-3</v>
      </c>
      <c r="C16" s="209">
        <v>0</v>
      </c>
      <c r="D16" s="209">
        <v>0</v>
      </c>
      <c r="E16" s="209">
        <v>5.3593170900000002</v>
      </c>
      <c r="F16" s="209">
        <v>1.1567125</v>
      </c>
      <c r="G16" s="57"/>
    </row>
    <row r="17" spans="1:7" x14ac:dyDescent="0.25">
      <c r="A17" s="200" t="s">
        <v>361</v>
      </c>
      <c r="B17" s="209">
        <v>2.2780000000000001E-3</v>
      </c>
      <c r="C17" s="209">
        <v>0</v>
      </c>
      <c r="D17" s="209">
        <v>0</v>
      </c>
      <c r="E17" s="209">
        <v>0</v>
      </c>
      <c r="F17" s="209">
        <v>1.1372527400000001</v>
      </c>
      <c r="G17" s="57"/>
    </row>
    <row r="18" spans="1:7" x14ac:dyDescent="0.25">
      <c r="A18" s="200" t="s">
        <v>379</v>
      </c>
      <c r="B18" s="209">
        <v>5.7353899999999999E-3</v>
      </c>
      <c r="C18" s="209">
        <v>0</v>
      </c>
      <c r="D18" s="209">
        <v>0</v>
      </c>
      <c r="E18" s="209">
        <v>0</v>
      </c>
      <c r="F18" s="209">
        <v>1.1213318000000001</v>
      </c>
      <c r="G18" s="57"/>
    </row>
    <row r="19" spans="1:7" x14ac:dyDescent="0.25">
      <c r="A19" s="200" t="s">
        <v>399</v>
      </c>
      <c r="B19" s="209">
        <v>0</v>
      </c>
      <c r="C19" s="209">
        <v>0</v>
      </c>
      <c r="D19" s="209">
        <v>0</v>
      </c>
      <c r="E19" s="209">
        <v>3.3692894399999997</v>
      </c>
      <c r="F19" s="209">
        <v>1.11660654</v>
      </c>
      <c r="G19" s="57"/>
    </row>
    <row r="20" spans="1:7" x14ac:dyDescent="0.25">
      <c r="A20" s="200" t="s">
        <v>415</v>
      </c>
      <c r="B20" s="209">
        <v>0</v>
      </c>
      <c r="C20" s="209">
        <v>0</v>
      </c>
      <c r="D20" s="209">
        <v>0</v>
      </c>
      <c r="E20" s="209">
        <v>0</v>
      </c>
      <c r="F20" s="209">
        <v>1.0872331200000001</v>
      </c>
      <c r="G20" s="57"/>
    </row>
    <row r="21" spans="1:7" x14ac:dyDescent="0.25">
      <c r="A21" s="200" t="s">
        <v>375</v>
      </c>
      <c r="B21" s="209">
        <v>0</v>
      </c>
      <c r="C21" s="209">
        <v>0</v>
      </c>
      <c r="D21" s="209">
        <v>0</v>
      </c>
      <c r="E21" s="209">
        <v>0</v>
      </c>
      <c r="F21" s="209">
        <v>0.99644736999999994</v>
      </c>
      <c r="G21" s="57"/>
    </row>
    <row r="22" spans="1:7" ht="13.5" customHeight="1" x14ac:dyDescent="0.25">
      <c r="A22" s="200" t="s">
        <v>389</v>
      </c>
      <c r="B22" s="209">
        <v>2.1924889999999999E-2</v>
      </c>
      <c r="C22" s="209">
        <v>0</v>
      </c>
      <c r="D22" s="209">
        <v>0</v>
      </c>
      <c r="E22" s="209">
        <v>0</v>
      </c>
      <c r="F22" s="209">
        <v>0.87561854000000006</v>
      </c>
      <c r="G22" s="57"/>
    </row>
    <row r="23" spans="1:7" x14ac:dyDescent="0.25">
      <c r="A23" s="200" t="s">
        <v>372</v>
      </c>
      <c r="B23" s="209">
        <v>0</v>
      </c>
      <c r="C23" s="209">
        <v>0</v>
      </c>
      <c r="D23" s="209">
        <v>0</v>
      </c>
      <c r="E23" s="209">
        <v>0</v>
      </c>
      <c r="F23" s="209">
        <v>0.83050652000000003</v>
      </c>
      <c r="G23" s="57"/>
    </row>
    <row r="24" spans="1:7" x14ac:dyDescent="0.25">
      <c r="A24" s="200" t="s">
        <v>298</v>
      </c>
      <c r="B24" s="209">
        <v>5.28E-3</v>
      </c>
      <c r="C24" s="209">
        <v>0</v>
      </c>
      <c r="D24" s="209">
        <v>0.29973699999999998</v>
      </c>
      <c r="E24" s="209">
        <v>2.1970960000000002</v>
      </c>
      <c r="F24" s="209">
        <v>0.80139806999999996</v>
      </c>
      <c r="G24" s="57"/>
    </row>
    <row r="25" spans="1:7" x14ac:dyDescent="0.25">
      <c r="A25" s="200" t="s">
        <v>357</v>
      </c>
      <c r="B25" s="209">
        <v>2.7791027799999997</v>
      </c>
      <c r="C25" s="209">
        <v>0</v>
      </c>
      <c r="D25" s="209">
        <v>0.71141619999999994</v>
      </c>
      <c r="E25" s="209">
        <v>0</v>
      </c>
      <c r="F25" s="209">
        <v>0.72944038</v>
      </c>
      <c r="G25" s="57"/>
    </row>
    <row r="26" spans="1:7" x14ac:dyDescent="0.25">
      <c r="A26" s="200" t="s">
        <v>364</v>
      </c>
      <c r="B26" s="209">
        <v>20.06756073</v>
      </c>
      <c r="C26" s="209">
        <v>0</v>
      </c>
      <c r="D26" s="209">
        <v>0</v>
      </c>
      <c r="E26" s="209">
        <v>4.9225300000000001</v>
      </c>
      <c r="F26" s="209">
        <v>0.67024539000000005</v>
      </c>
      <c r="G26" s="57"/>
    </row>
    <row r="27" spans="1:7" x14ac:dyDescent="0.25">
      <c r="A27" s="200" t="s">
        <v>370</v>
      </c>
      <c r="B27" s="209">
        <v>0</v>
      </c>
      <c r="C27" s="209">
        <v>0</v>
      </c>
      <c r="D27" s="209">
        <v>2.75393271</v>
      </c>
      <c r="E27" s="209">
        <v>0</v>
      </c>
      <c r="F27" s="209">
        <v>0.62436993000000007</v>
      </c>
      <c r="G27" s="57"/>
    </row>
    <row r="28" spans="1:7" x14ac:dyDescent="0.25">
      <c r="A28" s="200" t="s">
        <v>426</v>
      </c>
      <c r="B28" s="209">
        <v>0</v>
      </c>
      <c r="C28" s="209">
        <v>0</v>
      </c>
      <c r="D28" s="209">
        <v>0</v>
      </c>
      <c r="E28" s="209">
        <v>0</v>
      </c>
      <c r="F28" s="209">
        <v>0.50587539999999998</v>
      </c>
      <c r="G28" s="57"/>
    </row>
    <row r="29" spans="1:7" x14ac:dyDescent="0.25">
      <c r="A29" s="200" t="s">
        <v>351</v>
      </c>
      <c r="B29" s="209">
        <v>60.855780129999999</v>
      </c>
      <c r="C29" s="209">
        <v>0.21543878</v>
      </c>
      <c r="D29" s="209">
        <v>0</v>
      </c>
      <c r="E29" s="209">
        <v>0</v>
      </c>
      <c r="F29" s="209">
        <v>0.50075650000000005</v>
      </c>
      <c r="G29" s="57"/>
    </row>
    <row r="30" spans="1:7" x14ac:dyDescent="0.25">
      <c r="A30" s="200" t="s">
        <v>304</v>
      </c>
      <c r="B30" s="209">
        <v>0</v>
      </c>
      <c r="C30" s="209">
        <v>0</v>
      </c>
      <c r="D30" s="209">
        <v>0</v>
      </c>
      <c r="E30" s="209">
        <v>0</v>
      </c>
      <c r="F30" s="209">
        <v>0.35811005000000001</v>
      </c>
      <c r="G30" s="57"/>
    </row>
    <row r="31" spans="1:7" x14ac:dyDescent="0.25">
      <c r="A31" s="200" t="s">
        <v>353</v>
      </c>
      <c r="B31" s="209">
        <v>1.647674E-2</v>
      </c>
      <c r="C31" s="209">
        <v>0</v>
      </c>
      <c r="D31" s="209">
        <v>0</v>
      </c>
      <c r="E31" s="209">
        <v>0</v>
      </c>
      <c r="F31" s="209">
        <v>0.35203759999999995</v>
      </c>
      <c r="G31" s="57"/>
    </row>
    <row r="32" spans="1:7" x14ac:dyDescent="0.25">
      <c r="A32" s="200" t="s">
        <v>380</v>
      </c>
      <c r="B32" s="209">
        <v>0</v>
      </c>
      <c r="C32" s="209">
        <v>0</v>
      </c>
      <c r="D32" s="209">
        <v>0</v>
      </c>
      <c r="E32" s="209">
        <v>0</v>
      </c>
      <c r="F32" s="209">
        <v>0.28690578999999999</v>
      </c>
      <c r="G32" s="57"/>
    </row>
    <row r="33" spans="1:7" x14ac:dyDescent="0.25">
      <c r="A33" s="200" t="s">
        <v>356</v>
      </c>
      <c r="B33" s="209">
        <v>1362.7131419500001</v>
      </c>
      <c r="C33" s="209">
        <v>0</v>
      </c>
      <c r="D33" s="209">
        <v>0</v>
      </c>
      <c r="E33" s="209">
        <v>0</v>
      </c>
      <c r="F33" s="209">
        <v>0.28582099999999999</v>
      </c>
      <c r="G33" s="57"/>
    </row>
    <row r="34" spans="1:7" x14ac:dyDescent="0.25">
      <c r="A34" s="200" t="s">
        <v>400</v>
      </c>
      <c r="B34" s="209">
        <v>0</v>
      </c>
      <c r="C34" s="209">
        <v>0</v>
      </c>
      <c r="D34" s="209">
        <v>0</v>
      </c>
      <c r="E34" s="209">
        <v>0</v>
      </c>
      <c r="F34" s="209">
        <v>0.20346613</v>
      </c>
      <c r="G34" s="57"/>
    </row>
    <row r="35" spans="1:7" x14ac:dyDescent="0.25">
      <c r="A35" s="200" t="s">
        <v>381</v>
      </c>
      <c r="B35" s="209">
        <v>0</v>
      </c>
      <c r="C35" s="209">
        <v>0</v>
      </c>
      <c r="D35" s="209">
        <v>0</v>
      </c>
      <c r="E35" s="209">
        <v>0</v>
      </c>
      <c r="F35" s="209">
        <v>0.19284282</v>
      </c>
      <c r="G35" s="57"/>
    </row>
    <row r="36" spans="1:7" x14ac:dyDescent="0.25">
      <c r="A36" s="200" t="s">
        <v>348</v>
      </c>
      <c r="B36" s="209">
        <v>5.2728572199999997</v>
      </c>
      <c r="C36" s="209">
        <v>7.3692149999999998E-2</v>
      </c>
      <c r="D36" s="209">
        <v>1.2120543000000001</v>
      </c>
      <c r="E36" s="209">
        <v>0.189</v>
      </c>
      <c r="F36" s="209">
        <v>0.16122645000000002</v>
      </c>
      <c r="G36" s="57"/>
    </row>
    <row r="37" spans="1:7" x14ac:dyDescent="0.25">
      <c r="A37" s="200" t="s">
        <v>453</v>
      </c>
      <c r="B37" s="209">
        <v>0</v>
      </c>
      <c r="C37" s="209">
        <v>0</v>
      </c>
      <c r="D37" s="209">
        <v>0</v>
      </c>
      <c r="E37" s="209">
        <v>0</v>
      </c>
      <c r="F37" s="209">
        <v>0.13993979999999998</v>
      </c>
      <c r="G37" s="57"/>
    </row>
    <row r="38" spans="1:7" x14ac:dyDescent="0.25">
      <c r="A38" s="200" t="s">
        <v>437</v>
      </c>
      <c r="B38" s="209">
        <v>0</v>
      </c>
      <c r="C38" s="209">
        <v>0</v>
      </c>
      <c r="D38" s="209">
        <v>0</v>
      </c>
      <c r="E38" s="209">
        <v>0</v>
      </c>
      <c r="F38" s="209">
        <v>5.2784600000000001E-2</v>
      </c>
      <c r="G38" s="57"/>
    </row>
    <row r="39" spans="1:7" x14ac:dyDescent="0.25">
      <c r="A39" s="200" t="s">
        <v>355</v>
      </c>
      <c r="B39" s="209">
        <v>0.1652931</v>
      </c>
      <c r="C39" s="209">
        <v>0</v>
      </c>
      <c r="D39" s="209">
        <v>0</v>
      </c>
      <c r="E39" s="209">
        <v>0</v>
      </c>
      <c r="F39" s="209">
        <v>5.0247720000000003E-2</v>
      </c>
      <c r="G39" s="57"/>
    </row>
    <row r="40" spans="1:7" x14ac:dyDescent="0.25">
      <c r="A40" s="200" t="s">
        <v>396</v>
      </c>
      <c r="B40" s="209">
        <v>0</v>
      </c>
      <c r="C40" s="209">
        <v>0</v>
      </c>
      <c r="D40" s="209">
        <v>0</v>
      </c>
      <c r="E40" s="209">
        <v>2.2345623900000002</v>
      </c>
      <c r="F40" s="209">
        <v>1.820768E-2</v>
      </c>
      <c r="G40" s="57"/>
    </row>
    <row r="41" spans="1:7" x14ac:dyDescent="0.25">
      <c r="A41" s="200" t="s">
        <v>439</v>
      </c>
      <c r="B41" s="209">
        <v>0</v>
      </c>
      <c r="C41" s="209">
        <v>0</v>
      </c>
      <c r="D41" s="209">
        <v>0</v>
      </c>
      <c r="E41" s="209">
        <v>0</v>
      </c>
      <c r="F41" s="209">
        <v>1.099235E-2</v>
      </c>
      <c r="G41" s="57"/>
    </row>
    <row r="42" spans="1:7" x14ac:dyDescent="0.25">
      <c r="A42" s="200" t="s">
        <v>425</v>
      </c>
      <c r="B42" s="209">
        <v>0</v>
      </c>
      <c r="C42" s="209">
        <v>0</v>
      </c>
      <c r="D42" s="209">
        <v>0</v>
      </c>
      <c r="E42" s="209">
        <v>0</v>
      </c>
      <c r="F42" s="209">
        <v>7.12198E-3</v>
      </c>
      <c r="G42" s="57"/>
    </row>
    <row r="43" spans="1:7" x14ac:dyDescent="0.25">
      <c r="A43" s="200" t="s">
        <v>350</v>
      </c>
      <c r="B43" s="209">
        <v>0</v>
      </c>
      <c r="C43" s="209">
        <v>0</v>
      </c>
      <c r="D43" s="209">
        <v>0.12996526</v>
      </c>
      <c r="E43" s="209">
        <v>0</v>
      </c>
      <c r="F43" s="209">
        <v>6.26715E-3</v>
      </c>
      <c r="G43" s="57"/>
    </row>
    <row r="44" spans="1:7" x14ac:dyDescent="0.25">
      <c r="A44" s="200" t="s">
        <v>417</v>
      </c>
      <c r="B44" s="209">
        <v>0</v>
      </c>
      <c r="C44" s="209">
        <v>0</v>
      </c>
      <c r="D44" s="209">
        <v>0</v>
      </c>
      <c r="E44" s="209">
        <v>0</v>
      </c>
      <c r="F44" s="209">
        <v>2.1149299999999997E-3</v>
      </c>
      <c r="G44" s="57"/>
    </row>
    <row r="45" spans="1:7" x14ac:dyDescent="0.25">
      <c r="A45" s="200" t="s">
        <v>310</v>
      </c>
      <c r="B45" s="209">
        <v>0</v>
      </c>
      <c r="C45" s="209">
        <v>0</v>
      </c>
      <c r="D45" s="209">
        <v>0</v>
      </c>
      <c r="E45" s="209">
        <v>3.0333260000000002</v>
      </c>
      <c r="F45" s="209">
        <v>1.9009999999999999E-3</v>
      </c>
      <c r="G45" s="57"/>
    </row>
    <row r="46" spans="1:7" x14ac:dyDescent="0.25">
      <c r="A46" s="200" t="s">
        <v>369</v>
      </c>
      <c r="B46" s="209">
        <v>1.4663699999999998E-3</v>
      </c>
      <c r="C46" s="209">
        <v>0</v>
      </c>
      <c r="D46" s="209">
        <v>2.8733909999999998</v>
      </c>
      <c r="E46" s="209">
        <v>7.3188909999999998</v>
      </c>
      <c r="F46" s="209">
        <v>1.2414000000000001E-3</v>
      </c>
    </row>
    <row r="47" spans="1:7" x14ac:dyDescent="0.25">
      <c r="A47" s="200" t="s">
        <v>367</v>
      </c>
      <c r="B47" s="209">
        <v>0</v>
      </c>
      <c r="C47" s="209">
        <v>0</v>
      </c>
      <c r="D47" s="209">
        <v>11.230028000000001</v>
      </c>
      <c r="E47" s="209">
        <v>1.6104825900000002</v>
      </c>
      <c r="F47" s="209">
        <v>0</v>
      </c>
    </row>
    <row r="48" spans="1:7" ht="13.5" customHeight="1" x14ac:dyDescent="0.25">
      <c r="A48" s="200" t="s">
        <v>352</v>
      </c>
      <c r="B48" s="209">
        <v>0</v>
      </c>
      <c r="C48" s="209">
        <v>314.72672867</v>
      </c>
      <c r="D48" s="209">
        <v>0</v>
      </c>
      <c r="E48" s="209">
        <v>0</v>
      </c>
      <c r="F48" s="209">
        <v>0</v>
      </c>
    </row>
    <row r="49" spans="1:6" x14ac:dyDescent="0.25">
      <c r="A49" s="200" t="s">
        <v>443</v>
      </c>
      <c r="B49" s="209">
        <v>0</v>
      </c>
      <c r="C49" s="209">
        <v>87.376308010000002</v>
      </c>
      <c r="D49" s="209">
        <v>0</v>
      </c>
      <c r="E49" s="209">
        <v>0</v>
      </c>
      <c r="F49" s="209">
        <v>0</v>
      </c>
    </row>
    <row r="50" spans="1:6" x14ac:dyDescent="0.25">
      <c r="A50" s="200" t="s">
        <v>377</v>
      </c>
      <c r="B50" s="209">
        <v>330.87658414999999</v>
      </c>
      <c r="C50" s="209">
        <v>0.61757280000000003</v>
      </c>
      <c r="D50" s="209">
        <v>0</v>
      </c>
      <c r="E50" s="209">
        <v>0</v>
      </c>
      <c r="F50" s="209">
        <v>0</v>
      </c>
    </row>
    <row r="51" spans="1:6" x14ac:dyDescent="0.25">
      <c r="A51" s="200" t="s">
        <v>398</v>
      </c>
      <c r="B51" s="209">
        <v>50.699609899999999</v>
      </c>
      <c r="C51" s="209">
        <v>0</v>
      </c>
      <c r="D51" s="209">
        <v>0</v>
      </c>
      <c r="E51" s="209">
        <v>0</v>
      </c>
      <c r="F51" s="209">
        <v>0</v>
      </c>
    </row>
    <row r="52" spans="1:6" x14ac:dyDescent="0.25">
      <c r="A52" s="200" t="s">
        <v>407</v>
      </c>
      <c r="B52" s="209">
        <v>2.5368060000000001E-2</v>
      </c>
      <c r="C52" s="209">
        <v>0</v>
      </c>
      <c r="D52" s="209">
        <v>0</v>
      </c>
      <c r="E52" s="209">
        <v>0</v>
      </c>
      <c r="F52" s="209">
        <v>0</v>
      </c>
    </row>
    <row r="53" spans="1:6" x14ac:dyDescent="0.25">
      <c r="A53" s="200" t="s">
        <v>523</v>
      </c>
      <c r="B53" s="209">
        <v>6.8503500000000007E-3</v>
      </c>
      <c r="C53" s="209">
        <v>0</v>
      </c>
      <c r="D53" s="209">
        <v>0</v>
      </c>
      <c r="E53" s="209">
        <v>0</v>
      </c>
      <c r="F53" s="209">
        <v>0</v>
      </c>
    </row>
    <row r="54" spans="1:6" x14ac:dyDescent="0.25">
      <c r="A54" s="200" t="s">
        <v>301</v>
      </c>
      <c r="B54" s="209">
        <v>1.01975E-3</v>
      </c>
      <c r="C54" s="209">
        <v>0</v>
      </c>
      <c r="D54" s="209">
        <v>0</v>
      </c>
      <c r="E54" s="209">
        <v>0</v>
      </c>
      <c r="F54" s="209">
        <v>0</v>
      </c>
    </row>
    <row r="55" spans="1:6" x14ac:dyDescent="0.25">
      <c r="A55" s="200" t="s">
        <v>393</v>
      </c>
      <c r="B55" s="209">
        <v>0</v>
      </c>
      <c r="C55" s="209">
        <v>0</v>
      </c>
      <c r="D55" s="209">
        <v>0</v>
      </c>
      <c r="E55" s="209">
        <v>2.5693519999999999</v>
      </c>
      <c r="F55" s="209">
        <v>0</v>
      </c>
    </row>
    <row r="56" spans="1:6" x14ac:dyDescent="0.25">
      <c r="A56" s="200" t="s">
        <v>391</v>
      </c>
      <c r="B56" s="209">
        <v>0</v>
      </c>
      <c r="C56" s="209">
        <v>0</v>
      </c>
      <c r="D56" s="209">
        <v>0</v>
      </c>
      <c r="E56" s="209">
        <v>0.67410000000000003</v>
      </c>
      <c r="F56" s="209">
        <v>0</v>
      </c>
    </row>
    <row r="57" spans="1:6" x14ac:dyDescent="0.25">
      <c r="A57" s="200" t="s">
        <v>403</v>
      </c>
      <c r="B57" s="209">
        <v>0</v>
      </c>
      <c r="C57" s="209">
        <v>0</v>
      </c>
      <c r="D57" s="209">
        <v>0</v>
      </c>
      <c r="E57" s="209">
        <v>5.3554199999999996E-2</v>
      </c>
      <c r="F57" s="209">
        <v>0</v>
      </c>
    </row>
    <row r="58" spans="1:6" x14ac:dyDescent="0.25">
      <c r="A58" s="206" t="s">
        <v>378</v>
      </c>
      <c r="B58" s="210">
        <v>0</v>
      </c>
      <c r="C58" s="210">
        <v>0</v>
      </c>
      <c r="D58" s="210">
        <v>0</v>
      </c>
      <c r="E58" s="210">
        <v>7.7080270000000006E-2</v>
      </c>
      <c r="F58" s="210">
        <v>0</v>
      </c>
    </row>
    <row r="85" ht="13.5" customHeight="1" x14ac:dyDescent="0.25"/>
    <row r="96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K1" sqref="K1:L1"/>
    </sheetView>
  </sheetViews>
  <sheetFormatPr defaultColWidth="8.81640625" defaultRowHeight="11.5" x14ac:dyDescent="0.25"/>
  <cols>
    <col min="1" max="1" width="22.81640625" style="25" customWidth="1"/>
    <col min="2" max="2" width="13.6328125" style="25" bestFit="1" customWidth="1"/>
    <col min="3" max="3" width="13.36328125" style="25" customWidth="1"/>
    <col min="4" max="4" width="14" style="25" bestFit="1" customWidth="1"/>
    <col min="5" max="5" width="12.453125" style="25" customWidth="1"/>
    <col min="6" max="6" width="15" style="25" bestFit="1" customWidth="1"/>
    <col min="7" max="9" width="12.453125" style="25" customWidth="1"/>
    <col min="10" max="10" width="9" style="25" customWidth="1"/>
    <col min="11" max="16384" width="8.81640625" style="25"/>
  </cols>
  <sheetData>
    <row r="1" spans="1:12" x14ac:dyDescent="0.25">
      <c r="A1" s="59" t="s">
        <v>588</v>
      </c>
      <c r="K1" s="342" t="s">
        <v>313</v>
      </c>
      <c r="L1" s="342"/>
    </row>
    <row r="2" spans="1:12" x14ac:dyDescent="0.25">
      <c r="A2" s="343" t="s">
        <v>321</v>
      </c>
      <c r="B2" s="330">
        <v>44805</v>
      </c>
      <c r="C2" s="330"/>
      <c r="D2" s="330">
        <v>45139</v>
      </c>
      <c r="E2" s="330"/>
      <c r="F2" s="330">
        <v>45190</v>
      </c>
      <c r="G2" s="330"/>
      <c r="H2" s="324" t="s">
        <v>293</v>
      </c>
      <c r="I2" s="324" t="s">
        <v>605</v>
      </c>
    </row>
    <row r="3" spans="1:12" x14ac:dyDescent="0.25">
      <c r="A3" s="344"/>
      <c r="B3" s="20" t="s">
        <v>561</v>
      </c>
      <c r="C3" s="20" t="s">
        <v>295</v>
      </c>
      <c r="D3" s="20" t="s">
        <v>561</v>
      </c>
      <c r="E3" s="20" t="s">
        <v>295</v>
      </c>
      <c r="F3" s="20" t="s">
        <v>561</v>
      </c>
      <c r="G3" s="20" t="s">
        <v>295</v>
      </c>
      <c r="H3" s="318"/>
      <c r="I3" s="318"/>
    </row>
    <row r="4" spans="1:12" x14ac:dyDescent="0.25">
      <c r="A4" s="16" t="s">
        <v>319</v>
      </c>
      <c r="B4" s="214">
        <v>3231.5738778499999</v>
      </c>
      <c r="C4" s="22">
        <f t="shared" ref="C4:C12" si="0">(B4/$B$13)*100</f>
        <v>36.960674987213011</v>
      </c>
      <c r="D4" s="214">
        <v>3253.73356728</v>
      </c>
      <c r="E4" s="22">
        <f t="shared" ref="E4:E12" si="1">(D4/$D$13)*100</f>
        <v>44.136426863389659</v>
      </c>
      <c r="F4" s="214">
        <v>3091.8431879</v>
      </c>
      <c r="G4" s="22">
        <f t="shared" ref="G4:G12" si="2">(F4/$F$13)*100</f>
        <v>39.817069532679163</v>
      </c>
      <c r="H4" s="22">
        <f t="shared" ref="H4:H13" si="3">((F4/D4)-1)*100</f>
        <v>-4.9755266075868114</v>
      </c>
      <c r="I4" s="23">
        <f t="shared" ref="I4:I13" si="4">((F4/B4)-1)*100</f>
        <v>-4.3239206415099591</v>
      </c>
    </row>
    <row r="5" spans="1:12" x14ac:dyDescent="0.25">
      <c r="A5" s="16" t="s">
        <v>630</v>
      </c>
      <c r="B5" s="214">
        <v>2793.38366099</v>
      </c>
      <c r="C5" s="22">
        <f t="shared" si="0"/>
        <v>31.948935568551139</v>
      </c>
      <c r="D5" s="214">
        <v>1920.59332101</v>
      </c>
      <c r="E5" s="22">
        <f t="shared" si="1"/>
        <v>26.052571574855627</v>
      </c>
      <c r="F5" s="214">
        <v>1955.0476498399998</v>
      </c>
      <c r="G5" s="22">
        <f t="shared" si="2"/>
        <v>25.177301526165884</v>
      </c>
      <c r="H5" s="22">
        <f t="shared" si="3"/>
        <v>1.7939419268562906</v>
      </c>
      <c r="I5" s="23">
        <f t="shared" si="4"/>
        <v>-30.011488319971281</v>
      </c>
    </row>
    <row r="6" spans="1:12" x14ac:dyDescent="0.25">
      <c r="A6" s="16" t="s">
        <v>317</v>
      </c>
      <c r="B6" s="214">
        <v>1798.6596090599999</v>
      </c>
      <c r="C6" s="22">
        <f t="shared" si="0"/>
        <v>20.571918122857181</v>
      </c>
      <c r="D6" s="214">
        <v>1707.4773837100001</v>
      </c>
      <c r="E6" s="22">
        <f t="shared" si="1"/>
        <v>23.161684602838619</v>
      </c>
      <c r="F6" s="214">
        <v>1375.52309167</v>
      </c>
      <c r="G6" s="22">
        <f t="shared" si="2"/>
        <v>17.714125606101604</v>
      </c>
      <c r="H6" s="22">
        <f t="shared" si="3"/>
        <v>-19.441211649827604</v>
      </c>
      <c r="I6" s="23">
        <f t="shared" si="4"/>
        <v>-23.525102540726749</v>
      </c>
    </row>
    <row r="7" spans="1:12" x14ac:dyDescent="0.25">
      <c r="A7" s="16" t="s">
        <v>662</v>
      </c>
      <c r="B7" s="214">
        <v>1559.9680104000001</v>
      </c>
      <c r="C7" s="22">
        <f t="shared" si="0"/>
        <v>17.841916292875794</v>
      </c>
      <c r="D7" s="214">
        <v>1128.4318343299999</v>
      </c>
      <c r="E7" s="22">
        <f t="shared" si="1"/>
        <v>15.307015186207076</v>
      </c>
      <c r="F7" s="214">
        <v>1171.43447208</v>
      </c>
      <c r="G7" s="22">
        <f t="shared" si="2"/>
        <v>15.085851705004147</v>
      </c>
      <c r="H7" s="22">
        <f t="shared" si="3"/>
        <v>3.8108316729235758</v>
      </c>
      <c r="I7" s="23">
        <f t="shared" si="4"/>
        <v>-24.906506782813707</v>
      </c>
    </row>
    <row r="8" spans="1:12" x14ac:dyDescent="0.25">
      <c r="A8" s="16" t="s">
        <v>316</v>
      </c>
      <c r="B8" s="214">
        <v>1474.9642914600001</v>
      </c>
      <c r="C8" s="22">
        <f t="shared" si="0"/>
        <v>16.869698126990627</v>
      </c>
      <c r="D8" s="214">
        <v>1021.92480721</v>
      </c>
      <c r="E8" s="22">
        <f t="shared" si="1"/>
        <v>13.862262714710566</v>
      </c>
      <c r="F8" s="214">
        <v>996.39735285000006</v>
      </c>
      <c r="G8" s="22">
        <f t="shared" si="2"/>
        <v>12.831705966159458</v>
      </c>
      <c r="H8" s="22">
        <f t="shared" si="3"/>
        <v>-2.4979777553001736</v>
      </c>
      <c r="I8" s="23">
        <f t="shared" si="4"/>
        <v>-32.446001668032821</v>
      </c>
    </row>
    <row r="9" spans="1:12" x14ac:dyDescent="0.25">
      <c r="A9" s="16" t="s">
        <v>318</v>
      </c>
      <c r="B9" s="214">
        <v>332.53262845999996</v>
      </c>
      <c r="C9" s="22">
        <f t="shared" si="0"/>
        <v>3.8032955048302357</v>
      </c>
      <c r="D9" s="214">
        <v>269.16817832999999</v>
      </c>
      <c r="E9" s="22">
        <f t="shared" si="1"/>
        <v>3.6512275425013394</v>
      </c>
      <c r="F9" s="214">
        <v>861.24827336999999</v>
      </c>
      <c r="G9" s="22">
        <f t="shared" si="2"/>
        <v>11.091242440715362</v>
      </c>
      <c r="H9" s="22">
        <f t="shared" si="3"/>
        <v>219.96660181505936</v>
      </c>
      <c r="I9" s="23">
        <f t="shared" si="4"/>
        <v>158.99662158223333</v>
      </c>
    </row>
    <row r="10" spans="1:12" x14ac:dyDescent="0.25">
      <c r="A10" s="16" t="s">
        <v>315</v>
      </c>
      <c r="B10" s="214">
        <v>27.47414479</v>
      </c>
      <c r="C10" s="22">
        <f t="shared" si="0"/>
        <v>0.31423169468445505</v>
      </c>
      <c r="D10" s="214">
        <v>4.8823638899999997</v>
      </c>
      <c r="E10" s="22">
        <f t="shared" si="1"/>
        <v>6.6228562448517048E-2</v>
      </c>
      <c r="F10" s="214">
        <v>5.1307238399999999</v>
      </c>
      <c r="G10" s="22">
        <f t="shared" si="2"/>
        <v>6.6073980947594563E-2</v>
      </c>
      <c r="H10" s="22">
        <f t="shared" si="3"/>
        <v>5.086879134688993</v>
      </c>
      <c r="I10" s="23">
        <f t="shared" si="4"/>
        <v>-81.325264610720566</v>
      </c>
    </row>
    <row r="11" spans="1:12" s="59" customFormat="1" x14ac:dyDescent="0.25">
      <c r="A11" s="16" t="s">
        <v>663</v>
      </c>
      <c r="B11" s="214">
        <v>3.5348228799999997</v>
      </c>
      <c r="C11" s="22">
        <f t="shared" si="0"/>
        <v>4.0429043105140672E-2</v>
      </c>
      <c r="D11" s="214">
        <v>3.7107143300000001</v>
      </c>
      <c r="E11" s="22">
        <f t="shared" si="1"/>
        <v>5.0335305042781664E-2</v>
      </c>
      <c r="F11" s="214">
        <v>2.70722833</v>
      </c>
      <c r="G11" s="22">
        <f t="shared" si="2"/>
        <v>3.4863960461611644E-2</v>
      </c>
      <c r="H11" s="22">
        <f t="shared" si="3"/>
        <v>-27.042933267245072</v>
      </c>
      <c r="I11" s="23">
        <f t="shared" si="4"/>
        <v>-23.412617211530552</v>
      </c>
    </row>
    <row r="12" spans="1:12" s="59" customFormat="1" x14ac:dyDescent="0.25">
      <c r="A12" s="106" t="s">
        <v>597</v>
      </c>
      <c r="B12" s="214">
        <v>6.4134999999999998E-2</v>
      </c>
      <c r="C12" s="22">
        <f t="shared" si="0"/>
        <v>7.3353510701169768E-4</v>
      </c>
      <c r="D12" s="214">
        <v>3.2928727999999996</v>
      </c>
      <c r="E12" s="22">
        <f t="shared" si="1"/>
        <v>4.4667344913904644E-2</v>
      </c>
      <c r="F12" s="214">
        <v>0.11677778</v>
      </c>
      <c r="G12" s="22">
        <f t="shared" si="2"/>
        <v>1.503876071182656E-3</v>
      </c>
      <c r="H12" s="22">
        <f t="shared" si="3"/>
        <v>-96.45362007302559</v>
      </c>
      <c r="I12" s="23">
        <f t="shared" si="4"/>
        <v>82.081203710922267</v>
      </c>
    </row>
    <row r="13" spans="1:12" s="59" customFormat="1" x14ac:dyDescent="0.25">
      <c r="A13" s="215" t="s">
        <v>262</v>
      </c>
      <c r="B13" s="216">
        <v>8743.2761413799981</v>
      </c>
      <c r="C13" s="140">
        <v>99.999999999999801</v>
      </c>
      <c r="D13" s="216">
        <v>7371.9913425500035</v>
      </c>
      <c r="E13" s="140">
        <v>100.00000000000007</v>
      </c>
      <c r="F13" s="216">
        <v>7765.119895030004</v>
      </c>
      <c r="G13" s="140">
        <v>100.00000000000007</v>
      </c>
      <c r="H13" s="61">
        <f t="shared" si="3"/>
        <v>5.3327321508223058</v>
      </c>
      <c r="I13" s="217">
        <f t="shared" si="4"/>
        <v>-11.18752548281755</v>
      </c>
    </row>
    <row r="15" spans="1:12" x14ac:dyDescent="0.25">
      <c r="B15" s="59"/>
      <c r="C15" s="59"/>
      <c r="D15" s="59"/>
      <c r="G15" s="62"/>
    </row>
    <row r="16" spans="1:12" x14ac:dyDescent="0.25">
      <c r="G16" s="62"/>
    </row>
    <row r="17" spans="4:10" x14ac:dyDescent="0.25">
      <c r="G17" s="62"/>
    </row>
    <row r="18" spans="4:10" x14ac:dyDescent="0.25">
      <c r="G18" s="62"/>
    </row>
    <row r="19" spans="4:10" x14ac:dyDescent="0.25">
      <c r="G19" s="62"/>
    </row>
    <row r="20" spans="4:10" x14ac:dyDescent="0.25">
      <c r="G20" s="62"/>
    </row>
    <row r="21" spans="4:10" x14ac:dyDescent="0.25">
      <c r="G21" s="62"/>
    </row>
    <row r="22" spans="4:10" x14ac:dyDescent="0.25">
      <c r="G22" s="62"/>
    </row>
    <row r="23" spans="4:10" x14ac:dyDescent="0.25">
      <c r="G23" s="62"/>
    </row>
    <row r="25" spans="4:10" x14ac:dyDescent="0.25">
      <c r="J25" s="17"/>
    </row>
    <row r="26" spans="4:10" x14ac:dyDescent="0.25">
      <c r="D26" s="63"/>
      <c r="E26" s="63"/>
      <c r="F26" s="63"/>
    </row>
    <row r="43" spans="1:9" s="59" customFormat="1" x14ac:dyDescent="0.25">
      <c r="A43" s="25"/>
      <c r="B43" s="25"/>
      <c r="C43" s="25"/>
      <c r="D43" s="25"/>
      <c r="E43" s="25"/>
      <c r="F43" s="25"/>
      <c r="G43" s="25"/>
      <c r="H43" s="25"/>
      <c r="I43" s="25"/>
    </row>
    <row r="44" spans="1:9" x14ac:dyDescent="0.25">
      <c r="A44" s="59"/>
      <c r="B44" s="59"/>
      <c r="C44" s="59"/>
      <c r="D44" s="59"/>
      <c r="E44" s="59"/>
      <c r="F44" s="59"/>
      <c r="G44" s="59"/>
      <c r="H44" s="59"/>
      <c r="I44" s="59"/>
    </row>
    <row r="270" spans="1:9" s="59" customFormat="1" x14ac:dyDescent="0.25">
      <c r="A270" s="25"/>
      <c r="B270" s="25"/>
      <c r="C270" s="25"/>
      <c r="D270" s="25"/>
      <c r="E270" s="25"/>
      <c r="F270" s="25"/>
      <c r="G270" s="25"/>
      <c r="H270" s="25"/>
      <c r="I270" s="25"/>
    </row>
    <row r="271" spans="1:9" x14ac:dyDescent="0.25">
      <c r="A271" s="59"/>
      <c r="B271" s="59"/>
      <c r="C271" s="59"/>
      <c r="D271" s="59"/>
      <c r="E271" s="59"/>
      <c r="F271" s="59"/>
      <c r="G271" s="59"/>
      <c r="H271" s="59"/>
      <c r="I271" s="59"/>
    </row>
    <row r="277" spans="2:3" x14ac:dyDescent="0.25">
      <c r="B277" s="64"/>
      <c r="C277" s="64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6"/>
  <sheetViews>
    <sheetView zoomScaleNormal="100" workbookViewId="0"/>
  </sheetViews>
  <sheetFormatPr defaultColWidth="8.81640625" defaultRowHeight="12.5" x14ac:dyDescent="0.25"/>
  <cols>
    <col min="1" max="1" width="33.6328125" style="148" customWidth="1"/>
    <col min="2" max="2" width="27" style="148" customWidth="1"/>
    <col min="3" max="3" width="30.1796875" style="148" bestFit="1" customWidth="1"/>
    <col min="4" max="4" width="19.1796875" style="148" customWidth="1"/>
    <col min="5" max="5" width="14.36328125" style="148" customWidth="1"/>
    <col min="6" max="6" width="47.54296875" style="148" customWidth="1"/>
    <col min="7" max="7" width="28.1796875" style="148" customWidth="1"/>
    <col min="8" max="8" width="30" style="148" customWidth="1"/>
    <col min="9" max="9" width="19.1796875" style="148" bestFit="1" customWidth="1"/>
    <col min="10" max="16384" width="8.81640625" style="148"/>
  </cols>
  <sheetData>
    <row r="1" spans="1:10" ht="13" thickBot="1" x14ac:dyDescent="0.3"/>
    <row r="2" spans="1:10" ht="13" x14ac:dyDescent="0.3">
      <c r="A2" s="307" t="s">
        <v>636</v>
      </c>
      <c r="B2" s="308"/>
      <c r="C2" s="308"/>
      <c r="D2" s="308"/>
      <c r="E2" s="309"/>
      <c r="F2" s="149"/>
    </row>
    <row r="3" spans="1:10" ht="13" x14ac:dyDescent="0.25">
      <c r="A3" s="150" t="s">
        <v>263</v>
      </c>
      <c r="B3" s="151" t="s">
        <v>631</v>
      </c>
      <c r="C3" s="151" t="s">
        <v>632</v>
      </c>
      <c r="D3" s="152" t="s">
        <v>264</v>
      </c>
      <c r="E3" s="152" t="s">
        <v>265</v>
      </c>
    </row>
    <row r="4" spans="1:10" x14ac:dyDescent="0.25">
      <c r="A4" s="153" t="s">
        <v>336</v>
      </c>
      <c r="B4" s="154">
        <f>B275</f>
        <v>7388.9381627600023</v>
      </c>
      <c r="C4" s="154">
        <f>C275</f>
        <v>7371.9913425500017</v>
      </c>
      <c r="D4" s="155">
        <f>C4-B4</f>
        <v>-16.946820210000624</v>
      </c>
      <c r="E4" s="156">
        <f>(C4/B4)-1</f>
        <v>-2.2935393200895771E-3</v>
      </c>
      <c r="H4" s="157"/>
    </row>
    <row r="5" spans="1:10" x14ac:dyDescent="0.25">
      <c r="A5" s="153" t="s">
        <v>266</v>
      </c>
      <c r="B5" s="154">
        <f>G275</f>
        <v>12286.337403480002</v>
      </c>
      <c r="C5" s="154">
        <f>H275</f>
        <v>12285.693594519998</v>
      </c>
      <c r="D5" s="155">
        <f>C5-B5</f>
        <v>-0.64380896000329813</v>
      </c>
      <c r="E5" s="156">
        <f>(C5/B5)-1</f>
        <v>-5.2400397194118931E-5</v>
      </c>
      <c r="F5" s="158"/>
    </row>
    <row r="6" spans="1:10" ht="13" x14ac:dyDescent="0.3">
      <c r="A6" s="159" t="s">
        <v>267</v>
      </c>
      <c r="B6" s="160">
        <f>(B4-B5)</f>
        <v>-4897.3992407199994</v>
      </c>
      <c r="C6" s="160">
        <f>(C4-C5)</f>
        <v>-4913.7022519699967</v>
      </c>
      <c r="D6" s="160">
        <f>C6-B6</f>
        <v>-16.303011249997326</v>
      </c>
      <c r="E6" s="161">
        <f>(C6/B6)-1</f>
        <v>3.3289120303781061E-3</v>
      </c>
    </row>
    <row r="7" spans="1:10" ht="13" x14ac:dyDescent="0.3">
      <c r="A7" s="162"/>
      <c r="B7" s="163"/>
      <c r="C7" s="164"/>
      <c r="D7" s="163"/>
      <c r="E7" s="165"/>
    </row>
    <row r="8" spans="1:10" s="169" customFormat="1" ht="13" x14ac:dyDescent="0.3">
      <c r="A8" s="166"/>
      <c r="B8" s="167"/>
      <c r="C8" s="167"/>
      <c r="D8" s="167"/>
      <c r="E8" s="168"/>
    </row>
    <row r="9" spans="1:10" ht="13" x14ac:dyDescent="0.3">
      <c r="A9" s="310" t="s">
        <v>648</v>
      </c>
      <c r="B9" s="310"/>
      <c r="C9" s="310"/>
      <c r="D9" s="310"/>
      <c r="F9" s="310" t="s">
        <v>649</v>
      </c>
      <c r="G9" s="310"/>
      <c r="H9" s="310"/>
      <c r="I9" s="310"/>
    </row>
    <row r="10" spans="1:10" ht="19" customHeight="1" x14ac:dyDescent="0.25">
      <c r="A10" s="151" t="s">
        <v>510</v>
      </c>
      <c r="B10" s="151" t="s">
        <v>631</v>
      </c>
      <c r="C10" s="151" t="s">
        <v>632</v>
      </c>
      <c r="D10" s="151" t="s">
        <v>264</v>
      </c>
      <c r="F10" s="151" t="s">
        <v>510</v>
      </c>
      <c r="G10" s="151" t="s">
        <v>631</v>
      </c>
      <c r="H10" s="151" t="s">
        <v>632</v>
      </c>
      <c r="I10" s="151" t="s">
        <v>264</v>
      </c>
    </row>
    <row r="11" spans="1:10" x14ac:dyDescent="0.25">
      <c r="A11" s="172" t="s">
        <v>151</v>
      </c>
      <c r="B11" s="171">
        <v>2301.78721606</v>
      </c>
      <c r="C11" s="171">
        <v>2284.0921976199998</v>
      </c>
      <c r="D11" s="171">
        <v>-17.69501844000024</v>
      </c>
      <c r="E11" s="158"/>
      <c r="F11" s="172" t="s">
        <v>152</v>
      </c>
      <c r="G11" s="171">
        <v>11.920374970000001</v>
      </c>
      <c r="H11" s="171">
        <v>12.20972197</v>
      </c>
      <c r="I11" s="171">
        <v>-0.28934699999999935</v>
      </c>
      <c r="J11" s="158"/>
    </row>
    <row r="12" spans="1:10" ht="14" x14ac:dyDescent="0.3">
      <c r="A12" s="176" t="s">
        <v>9</v>
      </c>
      <c r="B12" s="120">
        <v>1151.2889000800001</v>
      </c>
      <c r="C12" s="174">
        <v>1148.9168153099999</v>
      </c>
      <c r="D12" s="175">
        <v>-2.3720847700001286</v>
      </c>
      <c r="E12" s="158"/>
      <c r="F12" s="173" t="s">
        <v>107</v>
      </c>
      <c r="G12" s="120">
        <v>121.41682163999999</v>
      </c>
      <c r="H12" s="174">
        <v>121.47522362000001</v>
      </c>
      <c r="I12" s="175">
        <v>-5.8401980000013509E-2</v>
      </c>
      <c r="J12" s="158"/>
    </row>
    <row r="13" spans="1:10" x14ac:dyDescent="0.25">
      <c r="A13" s="178" t="s">
        <v>0</v>
      </c>
      <c r="B13" s="177">
        <v>224.19632375999998</v>
      </c>
      <c r="C13" s="177">
        <v>224.19632375999998</v>
      </c>
      <c r="D13" s="177">
        <v>0</v>
      </c>
      <c r="E13" s="158"/>
      <c r="F13" s="170" t="s">
        <v>212</v>
      </c>
      <c r="G13" s="177">
        <v>69.601891649999999</v>
      </c>
      <c r="H13" s="177">
        <v>69.605153439999995</v>
      </c>
      <c r="I13" s="177">
        <v>-3.2617899999962674E-3</v>
      </c>
      <c r="J13" s="158"/>
    </row>
    <row r="14" spans="1:10" ht="14" x14ac:dyDescent="0.3">
      <c r="A14" s="176" t="s">
        <v>1</v>
      </c>
      <c r="B14" s="120">
        <v>131.46098101000001</v>
      </c>
      <c r="C14" s="174">
        <v>131.46098101000001</v>
      </c>
      <c r="D14" s="175">
        <v>0</v>
      </c>
      <c r="E14" s="158"/>
      <c r="F14" s="173" t="s">
        <v>142</v>
      </c>
      <c r="G14" s="120">
        <v>23.316195149999999</v>
      </c>
      <c r="H14" s="174">
        <v>23.319456899999999</v>
      </c>
      <c r="I14" s="175">
        <v>-3.2617500000000632E-3</v>
      </c>
      <c r="J14" s="158"/>
    </row>
    <row r="15" spans="1:10" x14ac:dyDescent="0.25">
      <c r="A15" s="178" t="s">
        <v>2</v>
      </c>
      <c r="B15" s="177">
        <v>22.110765449999999</v>
      </c>
      <c r="C15" s="177">
        <v>22.110765449999999</v>
      </c>
      <c r="D15" s="177">
        <v>0</v>
      </c>
      <c r="E15" s="158"/>
      <c r="F15" s="170" t="s">
        <v>130</v>
      </c>
      <c r="G15" s="177">
        <v>31.664965370000001</v>
      </c>
      <c r="H15" s="177">
        <v>31.667929609999998</v>
      </c>
      <c r="I15" s="177">
        <v>-2.9642399999971758E-3</v>
      </c>
      <c r="J15" s="158"/>
    </row>
    <row r="16" spans="1:10" ht="14" x14ac:dyDescent="0.3">
      <c r="A16" s="176" t="s">
        <v>3</v>
      </c>
      <c r="B16" s="120">
        <v>1.0382800000000001</v>
      </c>
      <c r="C16" s="174">
        <v>1.0382800000000001</v>
      </c>
      <c r="D16" s="175">
        <v>0</v>
      </c>
      <c r="E16" s="158"/>
      <c r="F16" s="173" t="s">
        <v>209</v>
      </c>
      <c r="G16" s="120">
        <v>109.47262851000001</v>
      </c>
      <c r="H16" s="174">
        <v>109.47437909</v>
      </c>
      <c r="I16" s="175">
        <v>-1.7505799999923966E-3</v>
      </c>
      <c r="J16" s="158"/>
    </row>
    <row r="17" spans="1:10" x14ac:dyDescent="0.25">
      <c r="A17" s="178" t="s">
        <v>4</v>
      </c>
      <c r="B17" s="177">
        <v>1.4329823000000002</v>
      </c>
      <c r="C17" s="177">
        <v>1.4329823000000002</v>
      </c>
      <c r="D17" s="177">
        <v>0</v>
      </c>
      <c r="E17" s="158"/>
      <c r="F17" s="170" t="s">
        <v>249</v>
      </c>
      <c r="G17" s="177">
        <v>41.312948640000002</v>
      </c>
      <c r="H17" s="177">
        <v>41.313405250000002</v>
      </c>
      <c r="I17" s="177">
        <v>-4.5661000000052354E-4</v>
      </c>
      <c r="J17" s="158"/>
    </row>
    <row r="18" spans="1:10" ht="14" x14ac:dyDescent="0.3">
      <c r="A18" s="176" t="s">
        <v>5</v>
      </c>
      <c r="B18" s="120">
        <v>0.17121615000000001</v>
      </c>
      <c r="C18" s="174">
        <v>0.17121614999999998</v>
      </c>
      <c r="D18" s="175">
        <v>0</v>
      </c>
      <c r="E18" s="158"/>
      <c r="F18" s="173" t="s">
        <v>231</v>
      </c>
      <c r="G18" s="120">
        <v>40.796138329999998</v>
      </c>
      <c r="H18" s="174">
        <v>40.796220929999997</v>
      </c>
      <c r="I18" s="175">
        <v>-8.2599999998933527E-5</v>
      </c>
      <c r="J18" s="158"/>
    </row>
    <row r="19" spans="1:10" x14ac:dyDescent="0.25">
      <c r="A19" s="178" t="s">
        <v>6</v>
      </c>
      <c r="B19" s="177">
        <v>0.66154763999999988</v>
      </c>
      <c r="C19" s="177">
        <v>0.66154763999999999</v>
      </c>
      <c r="D19" s="177">
        <v>0</v>
      </c>
      <c r="E19" s="158"/>
      <c r="F19" s="170" t="s">
        <v>0</v>
      </c>
      <c r="G19" s="177">
        <v>4.38091513</v>
      </c>
      <c r="H19" s="177">
        <v>4.38091513</v>
      </c>
      <c r="I19" s="177">
        <v>0</v>
      </c>
      <c r="J19" s="158"/>
    </row>
    <row r="20" spans="1:10" ht="14" x14ac:dyDescent="0.3">
      <c r="A20" s="176" t="s">
        <v>7</v>
      </c>
      <c r="B20" s="120">
        <v>0.39597002000000003</v>
      </c>
      <c r="C20" s="174">
        <v>0.39597002000000003</v>
      </c>
      <c r="D20" s="175">
        <v>0</v>
      </c>
      <c r="E20" s="158"/>
      <c r="F20" s="173" t="s">
        <v>1</v>
      </c>
      <c r="G20" s="120">
        <v>1.4216030000000001E-2</v>
      </c>
      <c r="H20" s="174">
        <v>1.4216030000000001E-2</v>
      </c>
      <c r="I20" s="175">
        <v>0</v>
      </c>
      <c r="J20" s="158"/>
    </row>
    <row r="21" spans="1:10" x14ac:dyDescent="0.25">
      <c r="A21" s="178" t="s">
        <v>8</v>
      </c>
      <c r="B21" s="177">
        <v>1.4770799999999999</v>
      </c>
      <c r="C21" s="177">
        <v>1.4770799999999999</v>
      </c>
      <c r="D21" s="177">
        <v>0</v>
      </c>
      <c r="E21" s="158"/>
      <c r="F21" s="170" t="s">
        <v>2</v>
      </c>
      <c r="G21" s="177">
        <v>61.427598670000002</v>
      </c>
      <c r="H21" s="177">
        <v>61.427598670000002</v>
      </c>
      <c r="I21" s="177">
        <v>0</v>
      </c>
      <c r="J21" s="158"/>
    </row>
    <row r="22" spans="1:10" ht="14" x14ac:dyDescent="0.3">
      <c r="A22" s="176" t="s">
        <v>10</v>
      </c>
      <c r="B22" s="120">
        <v>4.0787555299999996</v>
      </c>
      <c r="C22" s="174">
        <v>4.0787555299999996</v>
      </c>
      <c r="D22" s="175">
        <v>0</v>
      </c>
      <c r="E22" s="158"/>
      <c r="F22" s="173" t="s">
        <v>3</v>
      </c>
      <c r="G22" s="120">
        <v>0.45945302000000005</v>
      </c>
      <c r="H22" s="174">
        <v>0.45945302000000005</v>
      </c>
      <c r="I22" s="175">
        <v>0</v>
      </c>
      <c r="J22" s="158"/>
    </row>
    <row r="23" spans="1:10" x14ac:dyDescent="0.25">
      <c r="A23" s="178" t="s">
        <v>11</v>
      </c>
      <c r="B23" s="177">
        <v>62.423898559999998</v>
      </c>
      <c r="C23" s="177">
        <v>62.423898560000005</v>
      </c>
      <c r="D23" s="177">
        <v>0</v>
      </c>
      <c r="E23" s="158"/>
      <c r="F23" s="170" t="s">
        <v>4</v>
      </c>
      <c r="G23" s="177">
        <v>9.3749851399999997</v>
      </c>
      <c r="H23" s="177">
        <v>9.3749851399999997</v>
      </c>
      <c r="I23" s="177">
        <v>0</v>
      </c>
      <c r="J23" s="158"/>
    </row>
    <row r="24" spans="1:10" ht="14" x14ac:dyDescent="0.3">
      <c r="A24" s="176" t="s">
        <v>12</v>
      </c>
      <c r="B24" s="120">
        <v>9.2271369999999991E-2</v>
      </c>
      <c r="C24" s="174">
        <v>9.2271369999999991E-2</v>
      </c>
      <c r="D24" s="175">
        <v>0</v>
      </c>
      <c r="E24" s="158"/>
      <c r="F24" s="173" t="s">
        <v>5</v>
      </c>
      <c r="G24" s="120">
        <v>39.669611709999998</v>
      </c>
      <c r="H24" s="174">
        <v>39.669611709999998</v>
      </c>
      <c r="I24" s="175">
        <v>0</v>
      </c>
      <c r="J24" s="158"/>
    </row>
    <row r="25" spans="1:10" x14ac:dyDescent="0.25">
      <c r="A25" s="178" t="s">
        <v>13</v>
      </c>
      <c r="B25" s="177">
        <v>2.2000000000000001E-3</v>
      </c>
      <c r="C25" s="177">
        <v>2.2000000000000001E-3</v>
      </c>
      <c r="D25" s="177">
        <v>0</v>
      </c>
      <c r="E25" s="158"/>
      <c r="F25" s="170" t="s">
        <v>6</v>
      </c>
      <c r="G25" s="177">
        <v>6.9172040499999996</v>
      </c>
      <c r="H25" s="177">
        <v>6.9172040499999996</v>
      </c>
      <c r="I25" s="177">
        <v>0</v>
      </c>
      <c r="J25" s="158"/>
    </row>
    <row r="26" spans="1:10" ht="14" x14ac:dyDescent="0.3">
      <c r="A26" s="176" t="s">
        <v>14</v>
      </c>
      <c r="B26" s="120">
        <v>7.6144686999999998</v>
      </c>
      <c r="C26" s="174">
        <v>7.6144686999999998</v>
      </c>
      <c r="D26" s="175">
        <v>0</v>
      </c>
      <c r="E26" s="158"/>
      <c r="F26" s="173" t="s">
        <v>7</v>
      </c>
      <c r="G26" s="120">
        <v>22.812079350000001</v>
      </c>
      <c r="H26" s="174">
        <v>22.812079350000001</v>
      </c>
      <c r="I26" s="175">
        <v>0</v>
      </c>
      <c r="J26" s="158"/>
    </row>
    <row r="27" spans="1:10" x14ac:dyDescent="0.25">
      <c r="A27" s="178" t="s">
        <v>15</v>
      </c>
      <c r="B27" s="177">
        <v>0</v>
      </c>
      <c r="C27" s="177">
        <v>0</v>
      </c>
      <c r="D27" s="177">
        <v>0</v>
      </c>
      <c r="E27" s="158"/>
      <c r="F27" s="170" t="s">
        <v>8</v>
      </c>
      <c r="G27" s="177">
        <v>0.10489707000000001</v>
      </c>
      <c r="H27" s="177">
        <v>0.10489707000000001</v>
      </c>
      <c r="I27" s="177">
        <v>0</v>
      </c>
      <c r="J27" s="158"/>
    </row>
    <row r="28" spans="1:10" ht="14" x14ac:dyDescent="0.3">
      <c r="A28" s="176" t="s">
        <v>16</v>
      </c>
      <c r="B28" s="120">
        <v>1.5829619999999999E-2</v>
      </c>
      <c r="C28" s="174">
        <v>1.5829619999999999E-2</v>
      </c>
      <c r="D28" s="175">
        <v>0</v>
      </c>
      <c r="E28" s="158"/>
      <c r="F28" s="173" t="s">
        <v>9</v>
      </c>
      <c r="G28" s="120">
        <v>29.329322829999999</v>
      </c>
      <c r="H28" s="174">
        <v>29.329322829999999</v>
      </c>
      <c r="I28" s="175">
        <v>0</v>
      </c>
      <c r="J28" s="158"/>
    </row>
    <row r="29" spans="1:10" x14ac:dyDescent="0.25">
      <c r="A29" s="178" t="s">
        <v>17</v>
      </c>
      <c r="B29" s="177">
        <v>0</v>
      </c>
      <c r="C29" s="177">
        <v>0</v>
      </c>
      <c r="D29" s="177">
        <v>0</v>
      </c>
      <c r="E29" s="158"/>
      <c r="F29" s="170" t="s">
        <v>10</v>
      </c>
      <c r="G29" s="177">
        <v>0.26346093999999998</v>
      </c>
      <c r="H29" s="177">
        <v>0.26346093999999998</v>
      </c>
      <c r="I29" s="177">
        <v>0</v>
      </c>
      <c r="J29" s="158"/>
    </row>
    <row r="30" spans="1:10" ht="14" x14ac:dyDescent="0.3">
      <c r="A30" s="176" t="s">
        <v>18</v>
      </c>
      <c r="B30" s="120">
        <v>2.1532309999999999E-2</v>
      </c>
      <c r="C30" s="174">
        <v>2.1532310000000002E-2</v>
      </c>
      <c r="D30" s="175">
        <v>0</v>
      </c>
      <c r="E30" s="158"/>
      <c r="F30" s="173" t="s">
        <v>11</v>
      </c>
      <c r="G30" s="120">
        <v>3.6035987599999997</v>
      </c>
      <c r="H30" s="174">
        <v>3.6035987599999997</v>
      </c>
      <c r="I30" s="175">
        <v>0</v>
      </c>
      <c r="J30" s="158"/>
    </row>
    <row r="31" spans="1:10" x14ac:dyDescent="0.25">
      <c r="A31" s="178" t="s">
        <v>19</v>
      </c>
      <c r="B31" s="177">
        <v>0.61006353000000002</v>
      </c>
      <c r="C31" s="177">
        <v>0.61006353000000002</v>
      </c>
      <c r="D31" s="177">
        <v>0</v>
      </c>
      <c r="E31" s="158"/>
      <c r="F31" s="170" t="s">
        <v>12</v>
      </c>
      <c r="G31" s="177">
        <v>12.329492380000001</v>
      </c>
      <c r="H31" s="177">
        <v>12.329492380000001</v>
      </c>
      <c r="I31" s="177">
        <v>0</v>
      </c>
      <c r="J31" s="158"/>
    </row>
    <row r="32" spans="1:10" ht="14" x14ac:dyDescent="0.3">
      <c r="A32" s="176" t="s">
        <v>20</v>
      </c>
      <c r="B32" s="120">
        <v>22.78161592</v>
      </c>
      <c r="C32" s="174">
        <v>22.78161592</v>
      </c>
      <c r="D32" s="175">
        <v>0</v>
      </c>
      <c r="E32" s="158"/>
      <c r="F32" s="173" t="s">
        <v>13</v>
      </c>
      <c r="G32" s="120">
        <v>9.0616409999999998</v>
      </c>
      <c r="H32" s="174">
        <v>9.0616409999999998</v>
      </c>
      <c r="I32" s="175">
        <v>0</v>
      </c>
      <c r="J32" s="158"/>
    </row>
    <row r="33" spans="1:10" x14ac:dyDescent="0.25">
      <c r="A33" s="178" t="s">
        <v>21</v>
      </c>
      <c r="B33" s="177">
        <v>77.197035979999981</v>
      </c>
      <c r="C33" s="177">
        <v>77.19703598000001</v>
      </c>
      <c r="D33" s="177">
        <v>0</v>
      </c>
      <c r="E33" s="158"/>
      <c r="F33" s="170" t="s">
        <v>14</v>
      </c>
      <c r="G33" s="177">
        <v>24.701685770000001</v>
      </c>
      <c r="H33" s="177">
        <v>24.701685770000001</v>
      </c>
      <c r="I33" s="177">
        <v>0</v>
      </c>
      <c r="J33" s="158"/>
    </row>
    <row r="34" spans="1:10" ht="14" x14ac:dyDescent="0.3">
      <c r="A34" s="176" t="s">
        <v>22</v>
      </c>
      <c r="B34" s="120">
        <v>5.5776143099999995</v>
      </c>
      <c r="C34" s="174">
        <v>5.5776143099999995</v>
      </c>
      <c r="D34" s="175">
        <v>0</v>
      </c>
      <c r="E34" s="158"/>
      <c r="F34" s="173" t="s">
        <v>15</v>
      </c>
      <c r="G34" s="120">
        <v>0</v>
      </c>
      <c r="H34" s="174">
        <v>0</v>
      </c>
      <c r="I34" s="175">
        <v>0</v>
      </c>
      <c r="J34" s="158"/>
    </row>
    <row r="35" spans="1:10" x14ac:dyDescent="0.25">
      <c r="A35" s="178" t="s">
        <v>23</v>
      </c>
      <c r="B35" s="177">
        <v>16.247453660000001</v>
      </c>
      <c r="C35" s="177">
        <v>16.247453660000001</v>
      </c>
      <c r="D35" s="177">
        <v>0</v>
      </c>
      <c r="E35" s="158"/>
      <c r="F35" s="170" t="s">
        <v>16</v>
      </c>
      <c r="G35" s="177">
        <v>59.487896540000001</v>
      </c>
      <c r="H35" s="177">
        <v>59.487896540000001</v>
      </c>
      <c r="I35" s="177">
        <v>0</v>
      </c>
      <c r="J35" s="158"/>
    </row>
    <row r="36" spans="1:10" ht="14" x14ac:dyDescent="0.3">
      <c r="A36" s="176" t="s">
        <v>24</v>
      </c>
      <c r="B36" s="120">
        <v>1.384616E-2</v>
      </c>
      <c r="C36" s="174">
        <v>1.384616E-2</v>
      </c>
      <c r="D36" s="175">
        <v>0</v>
      </c>
      <c r="E36" s="158"/>
      <c r="F36" s="173" t="s">
        <v>17</v>
      </c>
      <c r="G36" s="120">
        <v>3.7362556200000001</v>
      </c>
      <c r="H36" s="174">
        <v>3.7362556200000001</v>
      </c>
      <c r="I36" s="175">
        <v>0</v>
      </c>
      <c r="J36" s="158"/>
    </row>
    <row r="37" spans="1:10" x14ac:dyDescent="0.25">
      <c r="A37" s="178" t="s">
        <v>25</v>
      </c>
      <c r="B37" s="177">
        <v>0.48663645</v>
      </c>
      <c r="C37" s="177">
        <v>0.48663645</v>
      </c>
      <c r="D37" s="177">
        <v>0</v>
      </c>
      <c r="E37" s="158"/>
      <c r="F37" s="170" t="s">
        <v>18</v>
      </c>
      <c r="G37" s="177">
        <v>0.41956870000000002</v>
      </c>
      <c r="H37" s="177">
        <v>0.41956870000000002</v>
      </c>
      <c r="I37" s="177">
        <v>0</v>
      </c>
      <c r="J37" s="158"/>
    </row>
    <row r="38" spans="1:10" ht="14" x14ac:dyDescent="0.3">
      <c r="A38" s="176" t="s">
        <v>26</v>
      </c>
      <c r="B38" s="120">
        <v>19.129047440000001</v>
      </c>
      <c r="C38" s="174">
        <v>19.129047440000001</v>
      </c>
      <c r="D38" s="175">
        <v>0</v>
      </c>
      <c r="E38" s="158"/>
      <c r="F38" s="173" t="s">
        <v>19</v>
      </c>
      <c r="G38" s="120">
        <v>2.7769715099999996</v>
      </c>
      <c r="H38" s="174">
        <v>2.7769715099999996</v>
      </c>
      <c r="I38" s="175">
        <v>0</v>
      </c>
      <c r="J38" s="158"/>
    </row>
    <row r="39" spans="1:10" x14ac:dyDescent="0.25">
      <c r="A39" s="178" t="s">
        <v>27</v>
      </c>
      <c r="B39" s="177">
        <v>0.30652097</v>
      </c>
      <c r="C39" s="177">
        <v>0.30652096999999995</v>
      </c>
      <c r="D39" s="177">
        <v>0</v>
      </c>
      <c r="E39" s="158"/>
      <c r="F39" s="170" t="s">
        <v>20</v>
      </c>
      <c r="G39" s="177">
        <v>85.705974730000008</v>
      </c>
      <c r="H39" s="177">
        <v>85.705974730000008</v>
      </c>
      <c r="I39" s="177">
        <v>0</v>
      </c>
      <c r="J39" s="158"/>
    </row>
    <row r="40" spans="1:10" ht="14" x14ac:dyDescent="0.3">
      <c r="A40" s="176" t="s">
        <v>28</v>
      </c>
      <c r="B40" s="120">
        <v>2.099678E-2</v>
      </c>
      <c r="C40" s="174">
        <v>2.099678E-2</v>
      </c>
      <c r="D40" s="175">
        <v>0</v>
      </c>
      <c r="E40" s="158"/>
      <c r="F40" s="173" t="s">
        <v>21</v>
      </c>
      <c r="G40" s="120">
        <v>26.87308865</v>
      </c>
      <c r="H40" s="174">
        <v>26.87308865</v>
      </c>
      <c r="I40" s="175">
        <v>0</v>
      </c>
      <c r="J40" s="158"/>
    </row>
    <row r="41" spans="1:10" x14ac:dyDescent="0.25">
      <c r="A41" s="178" t="s">
        <v>29</v>
      </c>
      <c r="B41" s="177">
        <v>1.0722000000000001E-3</v>
      </c>
      <c r="C41" s="177">
        <v>1.0722000000000001E-3</v>
      </c>
      <c r="D41" s="177">
        <v>0</v>
      </c>
      <c r="E41" s="158"/>
      <c r="F41" s="170" t="s">
        <v>22</v>
      </c>
      <c r="G41" s="177">
        <v>33.018329680000001</v>
      </c>
      <c r="H41" s="177">
        <v>33.018329680000001</v>
      </c>
      <c r="I41" s="177">
        <v>0</v>
      </c>
      <c r="J41" s="158"/>
    </row>
    <row r="42" spans="1:10" ht="14" x14ac:dyDescent="0.3">
      <c r="A42" s="176" t="s">
        <v>30</v>
      </c>
      <c r="B42" s="120">
        <v>0.22473185999999998</v>
      </c>
      <c r="C42" s="174">
        <v>0.22473185999999998</v>
      </c>
      <c r="D42" s="175">
        <v>0</v>
      </c>
      <c r="E42" s="158"/>
      <c r="F42" s="173" t="s">
        <v>23</v>
      </c>
      <c r="G42" s="120">
        <v>36.657718270000004</v>
      </c>
      <c r="H42" s="174">
        <v>36.657718270000004</v>
      </c>
      <c r="I42" s="175">
        <v>0</v>
      </c>
      <c r="J42" s="158"/>
    </row>
    <row r="43" spans="1:10" x14ac:dyDescent="0.25">
      <c r="A43" s="178" t="s">
        <v>31</v>
      </c>
      <c r="B43" s="177">
        <v>1.3075E-2</v>
      </c>
      <c r="C43" s="177">
        <v>1.3075E-2</v>
      </c>
      <c r="D43" s="177">
        <v>0</v>
      </c>
      <c r="E43" s="158"/>
      <c r="F43" s="170" t="s">
        <v>24</v>
      </c>
      <c r="G43" s="177">
        <v>17.64668305</v>
      </c>
      <c r="H43" s="177">
        <v>17.64668305</v>
      </c>
      <c r="I43" s="177">
        <v>0</v>
      </c>
      <c r="J43" s="158"/>
    </row>
    <row r="44" spans="1:10" ht="14" x14ac:dyDescent="0.3">
      <c r="A44" s="176" t="s">
        <v>32</v>
      </c>
      <c r="B44" s="120">
        <v>2.4212699999999997E-2</v>
      </c>
      <c r="C44" s="174">
        <v>2.42127E-2</v>
      </c>
      <c r="D44" s="175">
        <v>0</v>
      </c>
      <c r="E44" s="158"/>
      <c r="F44" s="173" t="s">
        <v>25</v>
      </c>
      <c r="G44" s="120">
        <v>36.383064060000002</v>
      </c>
      <c r="H44" s="174">
        <v>36.383064060000002</v>
      </c>
      <c r="I44" s="175">
        <v>0</v>
      </c>
      <c r="J44" s="158"/>
    </row>
    <row r="45" spans="1:10" x14ac:dyDescent="0.25">
      <c r="A45" s="178" t="s">
        <v>33</v>
      </c>
      <c r="B45" s="177">
        <v>16.273531899999998</v>
      </c>
      <c r="C45" s="177">
        <v>16.273531900000002</v>
      </c>
      <c r="D45" s="177">
        <v>0</v>
      </c>
      <c r="E45" s="158"/>
      <c r="F45" s="170" t="s">
        <v>26</v>
      </c>
      <c r="G45" s="177">
        <v>71.025481909999996</v>
      </c>
      <c r="H45" s="177">
        <v>71.025481909999996</v>
      </c>
      <c r="I45" s="177">
        <v>0</v>
      </c>
      <c r="J45" s="158"/>
    </row>
    <row r="46" spans="1:10" ht="14" x14ac:dyDescent="0.3">
      <c r="A46" s="176" t="s">
        <v>34</v>
      </c>
      <c r="B46" s="120">
        <v>0.41464013</v>
      </c>
      <c r="C46" s="174">
        <v>0.41464013</v>
      </c>
      <c r="D46" s="175">
        <v>0</v>
      </c>
      <c r="E46" s="158"/>
      <c r="F46" s="173" t="s">
        <v>27</v>
      </c>
      <c r="G46" s="120">
        <v>38.779924869999995</v>
      </c>
      <c r="H46" s="174">
        <v>38.779924869999995</v>
      </c>
      <c r="I46" s="175">
        <v>0</v>
      </c>
      <c r="J46" s="158"/>
    </row>
    <row r="47" spans="1:10" x14ac:dyDescent="0.25">
      <c r="A47" s="178" t="s">
        <v>35</v>
      </c>
      <c r="B47" s="177">
        <v>24.568222259999999</v>
      </c>
      <c r="C47" s="177">
        <v>24.568222260000002</v>
      </c>
      <c r="D47" s="177">
        <v>0</v>
      </c>
      <c r="E47" s="158"/>
      <c r="F47" s="170" t="s">
        <v>28</v>
      </c>
      <c r="G47" s="177">
        <v>21.714595729999999</v>
      </c>
      <c r="H47" s="177">
        <v>21.714595729999999</v>
      </c>
      <c r="I47" s="177">
        <v>0</v>
      </c>
      <c r="J47" s="158"/>
    </row>
    <row r="48" spans="1:10" ht="14" x14ac:dyDescent="0.3">
      <c r="A48" s="176" t="s">
        <v>36</v>
      </c>
      <c r="B48" s="120">
        <v>0.49867722000000003</v>
      </c>
      <c r="C48" s="174">
        <v>0.49867721999999998</v>
      </c>
      <c r="D48" s="175">
        <v>0</v>
      </c>
      <c r="E48" s="158"/>
      <c r="F48" s="173" t="s">
        <v>29</v>
      </c>
      <c r="G48" s="120">
        <v>0.35352348</v>
      </c>
      <c r="H48" s="174">
        <v>0.35352348</v>
      </c>
      <c r="I48" s="175">
        <v>0</v>
      </c>
      <c r="J48" s="158"/>
    </row>
    <row r="49" spans="1:10" x14ac:dyDescent="0.25">
      <c r="A49" s="178" t="s">
        <v>37</v>
      </c>
      <c r="B49" s="177">
        <v>31.618220630000003</v>
      </c>
      <c r="C49" s="177">
        <v>31.61822063</v>
      </c>
      <c r="D49" s="177">
        <v>0</v>
      </c>
      <c r="E49" s="158"/>
      <c r="F49" s="170" t="s">
        <v>30</v>
      </c>
      <c r="G49" s="177">
        <v>25.40357217</v>
      </c>
      <c r="H49" s="177">
        <v>25.40357217</v>
      </c>
      <c r="I49" s="177">
        <v>0</v>
      </c>
      <c r="J49" s="158"/>
    </row>
    <row r="50" spans="1:10" ht="14" x14ac:dyDescent="0.3">
      <c r="A50" s="176" t="s">
        <v>38</v>
      </c>
      <c r="B50" s="120">
        <v>7.0799999999999997E-4</v>
      </c>
      <c r="C50" s="174">
        <v>7.0799999999999997E-4</v>
      </c>
      <c r="D50" s="175">
        <v>0</v>
      </c>
      <c r="E50" s="158"/>
      <c r="F50" s="173" t="s">
        <v>31</v>
      </c>
      <c r="G50" s="120">
        <v>8.9053031499999999</v>
      </c>
      <c r="H50" s="174">
        <v>8.9053031499999999</v>
      </c>
      <c r="I50" s="175">
        <v>0</v>
      </c>
      <c r="J50" s="158"/>
    </row>
    <row r="51" spans="1:10" x14ac:dyDescent="0.25">
      <c r="A51" s="178" t="s">
        <v>39</v>
      </c>
      <c r="B51" s="177">
        <v>2.09140902</v>
      </c>
      <c r="C51" s="177">
        <v>2.09140902</v>
      </c>
      <c r="D51" s="177">
        <v>0</v>
      </c>
      <c r="E51" s="158"/>
      <c r="F51" s="170" t="s">
        <v>32</v>
      </c>
      <c r="G51" s="177">
        <v>21.108613550000001</v>
      </c>
      <c r="H51" s="177">
        <v>21.108613550000001</v>
      </c>
      <c r="I51" s="177">
        <v>0</v>
      </c>
      <c r="J51" s="158"/>
    </row>
    <row r="52" spans="1:10" ht="14" x14ac:dyDescent="0.3">
      <c r="A52" s="176" t="s">
        <v>40</v>
      </c>
      <c r="B52" s="120">
        <v>2.17654412</v>
      </c>
      <c r="C52" s="174">
        <v>2.17654412</v>
      </c>
      <c r="D52" s="175">
        <v>0</v>
      </c>
      <c r="E52" s="158"/>
      <c r="F52" s="173" t="s">
        <v>33</v>
      </c>
      <c r="G52" s="120">
        <v>101.56013187000001</v>
      </c>
      <c r="H52" s="174">
        <v>101.56013187000001</v>
      </c>
      <c r="I52" s="175">
        <v>0</v>
      </c>
      <c r="J52" s="158"/>
    </row>
    <row r="53" spans="1:10" x14ac:dyDescent="0.25">
      <c r="A53" s="178" t="s">
        <v>41</v>
      </c>
      <c r="B53" s="177">
        <v>0</v>
      </c>
      <c r="C53" s="177">
        <v>0</v>
      </c>
      <c r="D53" s="177">
        <v>0</v>
      </c>
      <c r="E53" s="158"/>
      <c r="F53" s="170" t="s">
        <v>34</v>
      </c>
      <c r="G53" s="177">
        <v>18.677840929999999</v>
      </c>
      <c r="H53" s="177">
        <v>18.677840929999999</v>
      </c>
      <c r="I53" s="177">
        <v>0</v>
      </c>
      <c r="J53" s="158"/>
    </row>
    <row r="54" spans="1:10" ht="14" x14ac:dyDescent="0.3">
      <c r="A54" s="176" t="s">
        <v>42</v>
      </c>
      <c r="B54" s="120">
        <v>0.90359999999999996</v>
      </c>
      <c r="C54" s="174">
        <v>0.90359999999999996</v>
      </c>
      <c r="D54" s="175">
        <v>0</v>
      </c>
      <c r="E54" s="158"/>
      <c r="F54" s="173" t="s">
        <v>35</v>
      </c>
      <c r="G54" s="120">
        <v>113.00525141</v>
      </c>
      <c r="H54" s="174">
        <v>113.00525141</v>
      </c>
      <c r="I54" s="175">
        <v>0</v>
      </c>
      <c r="J54" s="158"/>
    </row>
    <row r="55" spans="1:10" x14ac:dyDescent="0.25">
      <c r="A55" s="178" t="s">
        <v>43</v>
      </c>
      <c r="B55" s="177">
        <v>3.2743099999999999E-3</v>
      </c>
      <c r="C55" s="177">
        <v>3.2743099999999999E-3</v>
      </c>
      <c r="D55" s="177">
        <v>0</v>
      </c>
      <c r="E55" s="158"/>
      <c r="F55" s="170" t="s">
        <v>36</v>
      </c>
      <c r="G55" s="177">
        <v>44.057673840000007</v>
      </c>
      <c r="H55" s="177">
        <v>44.057673840000007</v>
      </c>
      <c r="I55" s="177">
        <v>0</v>
      </c>
      <c r="J55" s="158"/>
    </row>
    <row r="56" spans="1:10" ht="14" x14ac:dyDescent="0.3">
      <c r="A56" s="176" t="s">
        <v>44</v>
      </c>
      <c r="B56" s="120">
        <v>8.9993199999999999E-3</v>
      </c>
      <c r="C56" s="174">
        <v>8.9993199999999999E-3</v>
      </c>
      <c r="D56" s="175">
        <v>0</v>
      </c>
      <c r="E56" s="158"/>
      <c r="F56" s="173" t="s">
        <v>37</v>
      </c>
      <c r="G56" s="120">
        <v>169.95967700999998</v>
      </c>
      <c r="H56" s="174">
        <v>169.95967700999998</v>
      </c>
      <c r="I56" s="175">
        <v>0</v>
      </c>
      <c r="J56" s="158"/>
    </row>
    <row r="57" spans="1:10" x14ac:dyDescent="0.25">
      <c r="A57" s="178" t="s">
        <v>45</v>
      </c>
      <c r="B57" s="177">
        <v>2.3355999999999997E-3</v>
      </c>
      <c r="C57" s="177">
        <v>2.3355999999999997E-3</v>
      </c>
      <c r="D57" s="177">
        <v>0</v>
      </c>
      <c r="E57" s="158"/>
      <c r="F57" s="170" t="s">
        <v>38</v>
      </c>
      <c r="G57" s="177">
        <v>0.19557825000000001</v>
      </c>
      <c r="H57" s="177">
        <v>0.19557825000000001</v>
      </c>
      <c r="I57" s="177">
        <v>0</v>
      </c>
      <c r="J57" s="158"/>
    </row>
    <row r="58" spans="1:10" ht="14" x14ac:dyDescent="0.3">
      <c r="A58" s="176" t="s">
        <v>46</v>
      </c>
      <c r="B58" s="120">
        <v>0</v>
      </c>
      <c r="C58" s="174">
        <v>0</v>
      </c>
      <c r="D58" s="175">
        <v>0</v>
      </c>
      <c r="E58" s="158"/>
      <c r="F58" s="173" t="s">
        <v>39</v>
      </c>
      <c r="G58" s="120">
        <v>43.567667469999996</v>
      </c>
      <c r="H58" s="174">
        <v>43.567667469999996</v>
      </c>
      <c r="I58" s="175">
        <v>0</v>
      </c>
      <c r="J58" s="158"/>
    </row>
    <row r="59" spans="1:10" x14ac:dyDescent="0.25">
      <c r="A59" s="178" t="s">
        <v>47</v>
      </c>
      <c r="B59" s="177">
        <v>100.64872151</v>
      </c>
      <c r="C59" s="177">
        <v>100.64872151</v>
      </c>
      <c r="D59" s="177">
        <v>0</v>
      </c>
      <c r="E59" s="158"/>
      <c r="F59" s="170" t="s">
        <v>40</v>
      </c>
      <c r="G59" s="177">
        <v>1.1651184999999999</v>
      </c>
      <c r="H59" s="177">
        <v>1.1651184999999999</v>
      </c>
      <c r="I59" s="177">
        <v>0</v>
      </c>
      <c r="J59" s="158"/>
    </row>
    <row r="60" spans="1:10" ht="14" x14ac:dyDescent="0.3">
      <c r="A60" s="176" t="s">
        <v>48</v>
      </c>
      <c r="B60" s="120">
        <v>0.36559000000000003</v>
      </c>
      <c r="C60" s="174">
        <v>0.36559000000000003</v>
      </c>
      <c r="D60" s="175">
        <v>0</v>
      </c>
      <c r="E60" s="158"/>
      <c r="F60" s="173" t="s">
        <v>41</v>
      </c>
      <c r="G60" s="120">
        <v>9.2974500000000005E-3</v>
      </c>
      <c r="H60" s="174">
        <v>9.2974500000000005E-3</v>
      </c>
      <c r="I60" s="175">
        <v>0</v>
      </c>
      <c r="J60" s="158"/>
    </row>
    <row r="61" spans="1:10" x14ac:dyDescent="0.25">
      <c r="A61" s="178" t="s">
        <v>49</v>
      </c>
      <c r="B61" s="177">
        <v>4.2622198400000002</v>
      </c>
      <c r="C61" s="177">
        <v>4.2622198400000002</v>
      </c>
      <c r="D61" s="177">
        <v>0</v>
      </c>
      <c r="E61" s="158"/>
      <c r="F61" s="170" t="s">
        <v>42</v>
      </c>
      <c r="G61" s="177">
        <v>0.76552085000000003</v>
      </c>
      <c r="H61" s="177">
        <v>0.76552085000000003</v>
      </c>
      <c r="I61" s="177">
        <v>0</v>
      </c>
      <c r="J61" s="158"/>
    </row>
    <row r="62" spans="1:10" ht="14" x14ac:dyDescent="0.3">
      <c r="A62" s="176" t="s">
        <v>50</v>
      </c>
      <c r="B62" s="120">
        <v>2.9543370199999996</v>
      </c>
      <c r="C62" s="174">
        <v>2.9543370200000001</v>
      </c>
      <c r="D62" s="175">
        <v>0</v>
      </c>
      <c r="E62" s="158"/>
      <c r="F62" s="173" t="s">
        <v>43</v>
      </c>
      <c r="G62" s="120">
        <v>1.4419688100000001</v>
      </c>
      <c r="H62" s="174">
        <v>1.4419688100000001</v>
      </c>
      <c r="I62" s="175">
        <v>0</v>
      </c>
      <c r="J62" s="158"/>
    </row>
    <row r="63" spans="1:10" x14ac:dyDescent="0.25">
      <c r="A63" s="178" t="s">
        <v>51</v>
      </c>
      <c r="B63" s="177">
        <v>2.2599399999999998</v>
      </c>
      <c r="C63" s="177">
        <v>2.2599399999999998</v>
      </c>
      <c r="D63" s="177">
        <v>0</v>
      </c>
      <c r="E63" s="158"/>
      <c r="F63" s="170" t="s">
        <v>44</v>
      </c>
      <c r="G63" s="177">
        <v>0.31283989000000001</v>
      </c>
      <c r="H63" s="177">
        <v>0.31283989000000001</v>
      </c>
      <c r="I63" s="177">
        <v>0</v>
      </c>
      <c r="J63" s="158"/>
    </row>
    <row r="64" spans="1:10" ht="14" x14ac:dyDescent="0.3">
      <c r="A64" s="176" t="s">
        <v>52</v>
      </c>
      <c r="B64" s="120">
        <v>0</v>
      </c>
      <c r="C64" s="174">
        <v>0</v>
      </c>
      <c r="D64" s="175">
        <v>0</v>
      </c>
      <c r="E64" s="158"/>
      <c r="F64" s="173" t="s">
        <v>45</v>
      </c>
      <c r="G64" s="120">
        <v>0.45691031999999998</v>
      </c>
      <c r="H64" s="174">
        <v>0.45691031999999998</v>
      </c>
      <c r="I64" s="175">
        <v>0</v>
      </c>
      <c r="J64" s="158"/>
    </row>
    <row r="65" spans="1:10" x14ac:dyDescent="0.25">
      <c r="A65" s="178" t="s">
        <v>53</v>
      </c>
      <c r="B65" s="177">
        <v>0.17680000000000001</v>
      </c>
      <c r="C65" s="177">
        <v>0.17680000000000001</v>
      </c>
      <c r="D65" s="177">
        <v>0</v>
      </c>
      <c r="E65" s="158"/>
      <c r="F65" s="170" t="s">
        <v>46</v>
      </c>
      <c r="G65" s="177">
        <v>2.8814259999999998E-2</v>
      </c>
      <c r="H65" s="177">
        <v>2.8814259999999998E-2</v>
      </c>
      <c r="I65" s="177">
        <v>0</v>
      </c>
      <c r="J65" s="158"/>
    </row>
    <row r="66" spans="1:10" ht="14" x14ac:dyDescent="0.3">
      <c r="A66" s="176" t="s">
        <v>54</v>
      </c>
      <c r="B66" s="120">
        <v>0</v>
      </c>
      <c r="C66" s="174">
        <v>0</v>
      </c>
      <c r="D66" s="175">
        <v>0</v>
      </c>
      <c r="E66" s="158"/>
      <c r="F66" s="173" t="s">
        <v>47</v>
      </c>
      <c r="G66" s="120">
        <v>0.34293429999999997</v>
      </c>
      <c r="H66" s="174">
        <v>0.34293429999999997</v>
      </c>
      <c r="I66" s="175">
        <v>0</v>
      </c>
      <c r="J66" s="158"/>
    </row>
    <row r="67" spans="1:10" x14ac:dyDescent="0.25">
      <c r="A67" s="178" t="s">
        <v>55</v>
      </c>
      <c r="B67" s="177">
        <v>0</v>
      </c>
      <c r="C67" s="177">
        <v>0</v>
      </c>
      <c r="D67" s="177">
        <v>0</v>
      </c>
      <c r="E67" s="158"/>
      <c r="F67" s="170" t="s">
        <v>48</v>
      </c>
      <c r="G67" s="177">
        <v>0.27607901000000001</v>
      </c>
      <c r="H67" s="177">
        <v>0.27607901000000001</v>
      </c>
      <c r="I67" s="177">
        <v>0</v>
      </c>
      <c r="J67" s="158"/>
    </row>
    <row r="68" spans="1:10" ht="14" x14ac:dyDescent="0.3">
      <c r="A68" s="176" t="s">
        <v>56</v>
      </c>
      <c r="B68" s="120">
        <v>0</v>
      </c>
      <c r="C68" s="174">
        <v>0</v>
      </c>
      <c r="D68" s="175">
        <v>0</v>
      </c>
      <c r="E68" s="158"/>
      <c r="F68" s="173" t="s">
        <v>49</v>
      </c>
      <c r="G68" s="120">
        <v>14.087586699999999</v>
      </c>
      <c r="H68" s="174">
        <v>14.087586699999999</v>
      </c>
      <c r="I68" s="175">
        <v>0</v>
      </c>
      <c r="J68" s="158"/>
    </row>
    <row r="69" spans="1:10" x14ac:dyDescent="0.25">
      <c r="A69" s="178" t="s">
        <v>57</v>
      </c>
      <c r="B69" s="177">
        <v>0</v>
      </c>
      <c r="C69" s="177">
        <v>0</v>
      </c>
      <c r="D69" s="177">
        <v>0</v>
      </c>
      <c r="E69" s="158"/>
      <c r="F69" s="170" t="s">
        <v>50</v>
      </c>
      <c r="G69" s="177">
        <v>22.279458930000001</v>
      </c>
      <c r="H69" s="177">
        <v>22.279458930000001</v>
      </c>
      <c r="I69" s="177">
        <v>0</v>
      </c>
      <c r="J69" s="158"/>
    </row>
    <row r="70" spans="1:10" ht="14" x14ac:dyDescent="0.3">
      <c r="A70" s="176" t="s">
        <v>58</v>
      </c>
      <c r="B70" s="120">
        <v>0.102314</v>
      </c>
      <c r="C70" s="174">
        <v>0.102314</v>
      </c>
      <c r="D70" s="175">
        <v>0</v>
      </c>
      <c r="E70" s="158"/>
      <c r="F70" s="173" t="s">
        <v>51</v>
      </c>
      <c r="G70" s="120">
        <v>8.8620000000000001E-3</v>
      </c>
      <c r="H70" s="174">
        <v>8.8620000000000001E-3</v>
      </c>
      <c r="I70" s="175">
        <v>0</v>
      </c>
      <c r="J70" s="158"/>
    </row>
    <row r="71" spans="1:10" x14ac:dyDescent="0.25">
      <c r="A71" s="178" t="s">
        <v>59</v>
      </c>
      <c r="B71" s="177">
        <v>4.6096909999999998E-2</v>
      </c>
      <c r="C71" s="177">
        <v>4.6096910000000005E-2</v>
      </c>
      <c r="D71" s="177">
        <v>0</v>
      </c>
      <c r="E71" s="158"/>
      <c r="F71" s="170" t="s">
        <v>52</v>
      </c>
      <c r="G71" s="177">
        <v>0</v>
      </c>
      <c r="H71" s="177">
        <v>0</v>
      </c>
      <c r="I71" s="177">
        <v>0</v>
      </c>
      <c r="J71" s="158"/>
    </row>
    <row r="72" spans="1:10" ht="14" x14ac:dyDescent="0.3">
      <c r="A72" s="176" t="s">
        <v>60</v>
      </c>
      <c r="B72" s="120">
        <v>0.49346200000000001</v>
      </c>
      <c r="C72" s="174">
        <v>0.49346200000000001</v>
      </c>
      <c r="D72" s="175">
        <v>0</v>
      </c>
      <c r="E72" s="158"/>
      <c r="F72" s="173" t="s">
        <v>54</v>
      </c>
      <c r="G72" s="120">
        <v>2.97087E-3</v>
      </c>
      <c r="H72" s="174">
        <v>2.97087E-3</v>
      </c>
      <c r="I72" s="175">
        <v>0</v>
      </c>
      <c r="J72" s="158"/>
    </row>
    <row r="73" spans="1:10" x14ac:dyDescent="0.25">
      <c r="A73" s="178" t="s">
        <v>61</v>
      </c>
      <c r="B73" s="177">
        <v>64.61410918</v>
      </c>
      <c r="C73" s="177">
        <v>64.61410918</v>
      </c>
      <c r="D73" s="177">
        <v>0</v>
      </c>
      <c r="E73" s="158"/>
      <c r="F73" s="170" t="s">
        <v>55</v>
      </c>
      <c r="G73" s="177">
        <v>6.1203918899999996</v>
      </c>
      <c r="H73" s="177">
        <v>6.1203918899999996</v>
      </c>
      <c r="I73" s="177">
        <v>0</v>
      </c>
      <c r="J73" s="158"/>
    </row>
    <row r="74" spans="1:10" ht="14" x14ac:dyDescent="0.3">
      <c r="A74" s="176" t="s">
        <v>62</v>
      </c>
      <c r="B74" s="120">
        <v>19.05778647</v>
      </c>
      <c r="C74" s="174">
        <v>19.05778647</v>
      </c>
      <c r="D74" s="175">
        <v>0</v>
      </c>
      <c r="E74" s="158"/>
      <c r="F74" s="173" t="s">
        <v>56</v>
      </c>
      <c r="G74" s="120">
        <v>0.43488336</v>
      </c>
      <c r="H74" s="174">
        <v>0.43488336</v>
      </c>
      <c r="I74" s="175">
        <v>0</v>
      </c>
      <c r="J74" s="158"/>
    </row>
    <row r="75" spans="1:10" x14ac:dyDescent="0.25">
      <c r="A75" s="178" t="s">
        <v>63</v>
      </c>
      <c r="B75" s="177">
        <v>2.60005E-3</v>
      </c>
      <c r="C75" s="177">
        <v>2.60005E-3</v>
      </c>
      <c r="D75" s="177">
        <v>0</v>
      </c>
      <c r="E75" s="158"/>
      <c r="F75" s="170" t="s">
        <v>57</v>
      </c>
      <c r="G75" s="177">
        <v>2.1504000000000002E-3</v>
      </c>
      <c r="H75" s="177">
        <v>2.1504000000000002E-3</v>
      </c>
      <c r="I75" s="177">
        <v>0</v>
      </c>
      <c r="J75" s="158"/>
    </row>
    <row r="76" spans="1:10" ht="14" x14ac:dyDescent="0.3">
      <c r="A76" s="176" t="s">
        <v>64</v>
      </c>
      <c r="B76" s="120">
        <v>86.466697140000008</v>
      </c>
      <c r="C76" s="174">
        <v>86.466697139999994</v>
      </c>
      <c r="D76" s="175">
        <v>0</v>
      </c>
      <c r="E76" s="158"/>
      <c r="F76" s="173" t="s">
        <v>58</v>
      </c>
      <c r="G76" s="120">
        <v>6.7654300000000001E-2</v>
      </c>
      <c r="H76" s="174">
        <v>6.7654300000000001E-2</v>
      </c>
      <c r="I76" s="175">
        <v>0</v>
      </c>
      <c r="J76" s="158"/>
    </row>
    <row r="77" spans="1:10" x14ac:dyDescent="0.25">
      <c r="A77" s="178" t="s">
        <v>65</v>
      </c>
      <c r="B77" s="177">
        <v>0.223496</v>
      </c>
      <c r="C77" s="177">
        <v>0.223496</v>
      </c>
      <c r="D77" s="177">
        <v>0</v>
      </c>
      <c r="E77" s="158"/>
      <c r="F77" s="170" t="s">
        <v>59</v>
      </c>
      <c r="G77" s="177">
        <v>1.1515047300000001</v>
      </c>
      <c r="H77" s="177">
        <v>1.1515047300000001</v>
      </c>
      <c r="I77" s="177">
        <v>0</v>
      </c>
      <c r="J77" s="158"/>
    </row>
    <row r="78" spans="1:10" ht="14" x14ac:dyDescent="0.3">
      <c r="A78" s="176" t="s">
        <v>66</v>
      </c>
      <c r="B78" s="120">
        <v>48.150403170000004</v>
      </c>
      <c r="C78" s="174">
        <v>48.150403170000004</v>
      </c>
      <c r="D78" s="175">
        <v>0</v>
      </c>
      <c r="E78" s="158"/>
      <c r="F78" s="173" t="s">
        <v>60</v>
      </c>
      <c r="G78" s="120">
        <v>0.29907035999999998</v>
      </c>
      <c r="H78" s="174">
        <v>0.29907035999999998</v>
      </c>
      <c r="I78" s="175">
        <v>0</v>
      </c>
      <c r="J78" s="158"/>
    </row>
    <row r="79" spans="1:10" x14ac:dyDescent="0.25">
      <c r="A79" s="178" t="s">
        <v>67</v>
      </c>
      <c r="B79" s="177">
        <v>1.0259872400000001</v>
      </c>
      <c r="C79" s="177">
        <v>1.0259872400000001</v>
      </c>
      <c r="D79" s="177">
        <v>0</v>
      </c>
      <c r="E79" s="158"/>
      <c r="F79" s="170" t="s">
        <v>61</v>
      </c>
      <c r="G79" s="177">
        <v>6.8770342199999996</v>
      </c>
      <c r="H79" s="177">
        <v>6.8770342199999996</v>
      </c>
      <c r="I79" s="177">
        <v>0</v>
      </c>
      <c r="J79" s="158"/>
    </row>
    <row r="80" spans="1:10" ht="14" x14ac:dyDescent="0.3">
      <c r="A80" s="176" t="s">
        <v>68</v>
      </c>
      <c r="B80" s="120">
        <v>11.454540779999999</v>
      </c>
      <c r="C80" s="174">
        <v>11.454540779999999</v>
      </c>
      <c r="D80" s="175">
        <v>0</v>
      </c>
      <c r="E80" s="158"/>
      <c r="F80" s="173" t="s">
        <v>62</v>
      </c>
      <c r="G80" s="120">
        <v>1.284443E-2</v>
      </c>
      <c r="H80" s="174">
        <v>1.284443E-2</v>
      </c>
      <c r="I80" s="175">
        <v>0</v>
      </c>
      <c r="J80" s="158"/>
    </row>
    <row r="81" spans="1:10" x14ac:dyDescent="0.25">
      <c r="A81" s="178" t="s">
        <v>69</v>
      </c>
      <c r="B81" s="177">
        <v>0</v>
      </c>
      <c r="C81" s="177">
        <v>0</v>
      </c>
      <c r="D81" s="177">
        <v>0</v>
      </c>
      <c r="E81" s="158"/>
      <c r="F81" s="170" t="s">
        <v>63</v>
      </c>
      <c r="G81" s="177">
        <v>0.30278591999999999</v>
      </c>
      <c r="H81" s="177">
        <v>0.30278591999999999</v>
      </c>
      <c r="I81" s="177">
        <v>0</v>
      </c>
      <c r="J81" s="158"/>
    </row>
    <row r="82" spans="1:10" ht="14" x14ac:dyDescent="0.3">
      <c r="A82" s="176" t="s">
        <v>70</v>
      </c>
      <c r="B82" s="120">
        <v>1E-4</v>
      </c>
      <c r="C82" s="174">
        <v>1E-4</v>
      </c>
      <c r="D82" s="175">
        <v>0</v>
      </c>
      <c r="E82" s="158"/>
      <c r="F82" s="173" t="s">
        <v>64</v>
      </c>
      <c r="G82" s="120">
        <v>24.67870374</v>
      </c>
      <c r="H82" s="174">
        <v>24.67870374</v>
      </c>
      <c r="I82" s="175">
        <v>0</v>
      </c>
      <c r="J82" s="158"/>
    </row>
    <row r="83" spans="1:10" x14ac:dyDescent="0.25">
      <c r="A83" s="178" t="s">
        <v>71</v>
      </c>
      <c r="B83" s="177">
        <v>128.72583347</v>
      </c>
      <c r="C83" s="177">
        <v>128.72583347</v>
      </c>
      <c r="D83" s="177">
        <v>0</v>
      </c>
      <c r="E83" s="158"/>
      <c r="F83" s="170" t="s">
        <v>65</v>
      </c>
      <c r="G83" s="177">
        <v>0</v>
      </c>
      <c r="H83" s="177">
        <v>0</v>
      </c>
      <c r="I83" s="177">
        <v>0</v>
      </c>
      <c r="J83" s="158"/>
    </row>
    <row r="84" spans="1:10" ht="14" x14ac:dyDescent="0.3">
      <c r="A84" s="176" t="s">
        <v>72</v>
      </c>
      <c r="B84" s="120">
        <v>25.866524010000003</v>
      </c>
      <c r="C84" s="174">
        <v>25.866524010000003</v>
      </c>
      <c r="D84" s="175">
        <v>0</v>
      </c>
      <c r="E84" s="158"/>
      <c r="F84" s="173" t="s">
        <v>66</v>
      </c>
      <c r="G84" s="120">
        <v>5.8810010000000003E-2</v>
      </c>
      <c r="H84" s="174">
        <v>5.8810010000000003E-2</v>
      </c>
      <c r="I84" s="175">
        <v>0</v>
      </c>
      <c r="J84" s="158"/>
    </row>
    <row r="85" spans="1:10" x14ac:dyDescent="0.25">
      <c r="A85" s="178" t="s">
        <v>73</v>
      </c>
      <c r="B85" s="177">
        <v>7.0000000000000001E-3</v>
      </c>
      <c r="C85" s="177">
        <v>7.0000000000000001E-3</v>
      </c>
      <c r="D85" s="177">
        <v>0</v>
      </c>
      <c r="E85" s="158"/>
      <c r="F85" s="170" t="s">
        <v>67</v>
      </c>
      <c r="G85" s="177">
        <v>2.16435E-2</v>
      </c>
      <c r="H85" s="177">
        <v>2.16435E-2</v>
      </c>
      <c r="I85" s="177">
        <v>0</v>
      </c>
      <c r="J85" s="158"/>
    </row>
    <row r="86" spans="1:10" ht="14" x14ac:dyDescent="0.3">
      <c r="A86" s="176" t="s">
        <v>74</v>
      </c>
      <c r="B86" s="120">
        <v>1.5706421399999999</v>
      </c>
      <c r="C86" s="174">
        <v>1.5706421399999999</v>
      </c>
      <c r="D86" s="175">
        <v>0</v>
      </c>
      <c r="E86" s="158"/>
      <c r="F86" s="173" t="s">
        <v>68</v>
      </c>
      <c r="G86" s="120">
        <v>139.02318867</v>
      </c>
      <c r="H86" s="174">
        <v>139.02318867</v>
      </c>
      <c r="I86" s="175">
        <v>0</v>
      </c>
      <c r="J86" s="158"/>
    </row>
    <row r="87" spans="1:10" x14ac:dyDescent="0.25">
      <c r="A87" s="178" t="s">
        <v>75</v>
      </c>
      <c r="B87" s="177">
        <v>15.19603506</v>
      </c>
      <c r="C87" s="177">
        <v>15.19603506</v>
      </c>
      <c r="D87" s="177">
        <v>0</v>
      </c>
      <c r="E87" s="158"/>
      <c r="F87" s="170" t="s">
        <v>69</v>
      </c>
      <c r="G87" s="177">
        <v>1.7520020000000001E-2</v>
      </c>
      <c r="H87" s="177">
        <v>1.7520020000000001E-2</v>
      </c>
      <c r="I87" s="177">
        <v>0</v>
      </c>
      <c r="J87" s="158"/>
    </row>
    <row r="88" spans="1:10" ht="14" x14ac:dyDescent="0.3">
      <c r="A88" s="176" t="s">
        <v>76</v>
      </c>
      <c r="B88" s="120">
        <v>0.10545300000000001</v>
      </c>
      <c r="C88" s="174">
        <v>0.10545300000000001</v>
      </c>
      <c r="D88" s="175">
        <v>0</v>
      </c>
      <c r="E88" s="158"/>
      <c r="F88" s="173" t="s">
        <v>70</v>
      </c>
      <c r="G88" s="120">
        <v>0</v>
      </c>
      <c r="H88" s="174">
        <v>0</v>
      </c>
      <c r="I88" s="175">
        <v>0</v>
      </c>
      <c r="J88" s="158"/>
    </row>
    <row r="89" spans="1:10" x14ac:dyDescent="0.25">
      <c r="A89" s="178" t="s">
        <v>77</v>
      </c>
      <c r="B89" s="177">
        <v>0.66313014000000003</v>
      </c>
      <c r="C89" s="177">
        <v>0.66313014000000003</v>
      </c>
      <c r="D89" s="177">
        <v>0</v>
      </c>
      <c r="E89" s="158"/>
      <c r="F89" s="170" t="s">
        <v>71</v>
      </c>
      <c r="G89" s="177">
        <v>41.992888289999996</v>
      </c>
      <c r="H89" s="177">
        <v>41.992888289999996</v>
      </c>
      <c r="I89" s="177">
        <v>0</v>
      </c>
      <c r="J89" s="158"/>
    </row>
    <row r="90" spans="1:10" ht="14" x14ac:dyDescent="0.3">
      <c r="A90" s="176" t="s">
        <v>78</v>
      </c>
      <c r="B90" s="120">
        <v>0</v>
      </c>
      <c r="C90" s="174">
        <v>0</v>
      </c>
      <c r="D90" s="175">
        <v>0</v>
      </c>
      <c r="E90" s="158"/>
      <c r="F90" s="173" t="s">
        <v>72</v>
      </c>
      <c r="G90" s="120">
        <v>5.9475769999999997E-2</v>
      </c>
      <c r="H90" s="174">
        <v>5.9475769999999997E-2</v>
      </c>
      <c r="I90" s="175">
        <v>0</v>
      </c>
      <c r="J90" s="158"/>
    </row>
    <row r="91" spans="1:10" x14ac:dyDescent="0.25">
      <c r="A91" s="178" t="s">
        <v>79</v>
      </c>
      <c r="B91" s="177">
        <v>0</v>
      </c>
      <c r="C91" s="177">
        <v>0</v>
      </c>
      <c r="D91" s="177">
        <v>0</v>
      </c>
      <c r="E91" s="158"/>
      <c r="F91" s="170" t="s">
        <v>73</v>
      </c>
      <c r="G91" s="177">
        <v>3.9877999999999995E-4</v>
      </c>
      <c r="H91" s="177">
        <v>3.9877999999999995E-4</v>
      </c>
      <c r="I91" s="177">
        <v>0</v>
      </c>
      <c r="J91" s="158"/>
    </row>
    <row r="92" spans="1:10" ht="14" x14ac:dyDescent="0.3">
      <c r="A92" s="176" t="s">
        <v>80</v>
      </c>
      <c r="B92" s="120">
        <v>323.35576391000001</v>
      </c>
      <c r="C92" s="174">
        <v>323.35576391000001</v>
      </c>
      <c r="D92" s="175">
        <v>0</v>
      </c>
      <c r="E92" s="158"/>
      <c r="F92" s="173" t="s">
        <v>74</v>
      </c>
      <c r="G92" s="120">
        <v>6.1523416200000005</v>
      </c>
      <c r="H92" s="174">
        <v>6.1523416200000005</v>
      </c>
      <c r="I92" s="175">
        <v>0</v>
      </c>
      <c r="J92" s="158"/>
    </row>
    <row r="93" spans="1:10" x14ac:dyDescent="0.25">
      <c r="A93" s="178" t="s">
        <v>81</v>
      </c>
      <c r="B93" s="177">
        <v>14.213304369999999</v>
      </c>
      <c r="C93" s="177">
        <v>14.213304369999999</v>
      </c>
      <c r="D93" s="177">
        <v>0</v>
      </c>
      <c r="E93" s="158"/>
      <c r="F93" s="170" t="s">
        <v>75</v>
      </c>
      <c r="G93" s="177">
        <v>20.885725069999999</v>
      </c>
      <c r="H93" s="177">
        <v>20.885725069999999</v>
      </c>
      <c r="I93" s="177">
        <v>0</v>
      </c>
      <c r="J93" s="158"/>
    </row>
    <row r="94" spans="1:10" ht="14" x14ac:dyDescent="0.3">
      <c r="A94" s="176" t="s">
        <v>82</v>
      </c>
      <c r="B94" s="120">
        <v>2.2361099999999999E-3</v>
      </c>
      <c r="C94" s="174">
        <v>2.2361099999999999E-3</v>
      </c>
      <c r="D94" s="175">
        <v>0</v>
      </c>
      <c r="E94" s="158"/>
      <c r="F94" s="173" t="s">
        <v>76</v>
      </c>
      <c r="G94" s="120">
        <v>3.8689424799999999</v>
      </c>
      <c r="H94" s="174">
        <v>3.8689424799999999</v>
      </c>
      <c r="I94" s="175">
        <v>0</v>
      </c>
      <c r="J94" s="158"/>
    </row>
    <row r="95" spans="1:10" x14ac:dyDescent="0.25">
      <c r="A95" s="178" t="s">
        <v>83</v>
      </c>
      <c r="B95" s="177">
        <v>0</v>
      </c>
      <c r="C95" s="177">
        <v>0</v>
      </c>
      <c r="D95" s="177">
        <v>0</v>
      </c>
      <c r="E95" s="158"/>
      <c r="F95" s="170" t="s">
        <v>77</v>
      </c>
      <c r="G95" s="177">
        <v>0.40037056999999998</v>
      </c>
      <c r="H95" s="177">
        <v>0.40037056999999998</v>
      </c>
      <c r="I95" s="177">
        <v>0</v>
      </c>
      <c r="J95" s="158"/>
    </row>
    <row r="96" spans="1:10" ht="14" x14ac:dyDescent="0.3">
      <c r="A96" s="176" t="s">
        <v>84</v>
      </c>
      <c r="B96" s="120">
        <v>0</v>
      </c>
      <c r="C96" s="174">
        <v>0</v>
      </c>
      <c r="D96" s="175">
        <v>0</v>
      </c>
      <c r="E96" s="158"/>
      <c r="F96" s="173" t="s">
        <v>78</v>
      </c>
      <c r="G96" s="120">
        <v>5.8675000000000003E-4</v>
      </c>
      <c r="H96" s="174">
        <v>5.8675000000000003E-4</v>
      </c>
      <c r="I96" s="175">
        <v>0</v>
      </c>
      <c r="J96" s="158"/>
    </row>
    <row r="97" spans="1:10" x14ac:dyDescent="0.25">
      <c r="A97" s="178" t="s">
        <v>85</v>
      </c>
      <c r="B97" s="177">
        <v>0</v>
      </c>
      <c r="C97" s="177">
        <v>0</v>
      </c>
      <c r="D97" s="177">
        <v>0</v>
      </c>
      <c r="E97" s="158"/>
      <c r="F97" s="170" t="s">
        <v>79</v>
      </c>
      <c r="G97" s="177">
        <v>4.4495E-4</v>
      </c>
      <c r="H97" s="177">
        <v>4.4495E-4</v>
      </c>
      <c r="I97" s="177">
        <v>0</v>
      </c>
      <c r="J97" s="158"/>
    </row>
    <row r="98" spans="1:10" ht="14" x14ac:dyDescent="0.3">
      <c r="A98" s="176" t="s">
        <v>86</v>
      </c>
      <c r="B98" s="120">
        <v>0</v>
      </c>
      <c r="C98" s="174">
        <v>0</v>
      </c>
      <c r="D98" s="175">
        <v>0</v>
      </c>
      <c r="E98" s="158"/>
      <c r="F98" s="173" t="s">
        <v>511</v>
      </c>
      <c r="G98" s="120">
        <v>2713.9141584499998</v>
      </c>
      <c r="H98" s="174">
        <v>2713.9141584499998</v>
      </c>
      <c r="I98" s="175">
        <v>0</v>
      </c>
      <c r="J98" s="158"/>
    </row>
    <row r="99" spans="1:10" x14ac:dyDescent="0.25">
      <c r="A99" s="178" t="s">
        <v>87</v>
      </c>
      <c r="B99" s="177">
        <v>0.37576556999999999</v>
      </c>
      <c r="C99" s="177">
        <v>0.37576556999999999</v>
      </c>
      <c r="D99" s="177">
        <v>0</v>
      </c>
      <c r="E99" s="158"/>
      <c r="F99" s="170" t="s">
        <v>81</v>
      </c>
      <c r="G99" s="177">
        <v>8.6679966300000011</v>
      </c>
      <c r="H99" s="177">
        <v>8.6679966300000011</v>
      </c>
      <c r="I99" s="177">
        <v>0</v>
      </c>
      <c r="J99" s="158"/>
    </row>
    <row r="100" spans="1:10" ht="14" x14ac:dyDescent="0.3">
      <c r="A100" s="176" t="s">
        <v>88</v>
      </c>
      <c r="B100" s="120">
        <v>4.4999999999999998E-2</v>
      </c>
      <c r="C100" s="174">
        <v>4.4999999999999998E-2</v>
      </c>
      <c r="D100" s="175">
        <v>0</v>
      </c>
      <c r="E100" s="158"/>
      <c r="F100" s="173" t="s">
        <v>82</v>
      </c>
      <c r="G100" s="120">
        <v>17.705712420000001</v>
      </c>
      <c r="H100" s="174">
        <v>17.705712420000001</v>
      </c>
      <c r="I100" s="175">
        <v>0</v>
      </c>
      <c r="J100" s="158"/>
    </row>
    <row r="101" spans="1:10" x14ac:dyDescent="0.25">
      <c r="A101" s="178" t="s">
        <v>89</v>
      </c>
      <c r="B101" s="177">
        <v>2.2771632799999999</v>
      </c>
      <c r="C101" s="177">
        <v>2.2771632799999999</v>
      </c>
      <c r="D101" s="177">
        <v>0</v>
      </c>
      <c r="E101" s="158"/>
      <c r="F101" s="170" t="s">
        <v>83</v>
      </c>
      <c r="G101" s="177">
        <v>4.5453971100000006</v>
      </c>
      <c r="H101" s="177">
        <v>4.5453971100000006</v>
      </c>
      <c r="I101" s="177">
        <v>0</v>
      </c>
      <c r="J101" s="158"/>
    </row>
    <row r="102" spans="1:10" ht="14" x14ac:dyDescent="0.3">
      <c r="A102" s="176" t="s">
        <v>90</v>
      </c>
      <c r="B102" s="120">
        <v>0</v>
      </c>
      <c r="C102" s="174">
        <v>0</v>
      </c>
      <c r="D102" s="175">
        <v>0</v>
      </c>
      <c r="E102" s="158"/>
      <c r="F102" s="173" t="s">
        <v>84</v>
      </c>
      <c r="G102" s="120">
        <v>2.4711210000000001E-2</v>
      </c>
      <c r="H102" s="174">
        <v>2.4711210000000001E-2</v>
      </c>
      <c r="I102" s="175">
        <v>0</v>
      </c>
      <c r="J102" s="158"/>
    </row>
    <row r="103" spans="1:10" x14ac:dyDescent="0.25">
      <c r="A103" s="178" t="s">
        <v>91</v>
      </c>
      <c r="B103" s="177">
        <v>2.7822000000000003E-4</v>
      </c>
      <c r="C103" s="177">
        <v>2.7822000000000003E-4</v>
      </c>
      <c r="D103" s="177">
        <v>0</v>
      </c>
      <c r="E103" s="158"/>
      <c r="F103" s="170" t="s">
        <v>85</v>
      </c>
      <c r="G103" s="177">
        <v>0</v>
      </c>
      <c r="H103" s="177">
        <v>0</v>
      </c>
      <c r="I103" s="177">
        <v>0</v>
      </c>
      <c r="J103" s="158"/>
    </row>
    <row r="104" spans="1:10" ht="14" x14ac:dyDescent="0.3">
      <c r="A104" s="176" t="s">
        <v>92</v>
      </c>
      <c r="B104" s="120">
        <v>0.11472647999999999</v>
      </c>
      <c r="C104" s="174">
        <v>0.11472647999999999</v>
      </c>
      <c r="D104" s="175">
        <v>0</v>
      </c>
      <c r="E104" s="158"/>
      <c r="F104" s="173" t="s">
        <v>86</v>
      </c>
      <c r="G104" s="120">
        <v>0</v>
      </c>
      <c r="H104" s="174">
        <v>0</v>
      </c>
      <c r="I104" s="175">
        <v>0</v>
      </c>
      <c r="J104" s="158"/>
    </row>
    <row r="105" spans="1:10" x14ac:dyDescent="0.25">
      <c r="A105" s="178" t="s">
        <v>93</v>
      </c>
      <c r="B105" s="177">
        <v>0.20160481</v>
      </c>
      <c r="C105" s="177">
        <v>0.20160481</v>
      </c>
      <c r="D105" s="177">
        <v>0</v>
      </c>
      <c r="E105" s="158"/>
      <c r="F105" s="170" t="s">
        <v>87</v>
      </c>
      <c r="G105" s="177">
        <v>0.38072871000000003</v>
      </c>
      <c r="H105" s="177">
        <v>0.38072871000000003</v>
      </c>
      <c r="I105" s="177">
        <v>0</v>
      </c>
      <c r="J105" s="158"/>
    </row>
    <row r="106" spans="1:10" ht="14" x14ac:dyDescent="0.3">
      <c r="A106" s="176" t="s">
        <v>94</v>
      </c>
      <c r="B106" s="120">
        <v>2.6785650199999997</v>
      </c>
      <c r="C106" s="174">
        <v>2.6785650200000002</v>
      </c>
      <c r="D106" s="175">
        <v>0</v>
      </c>
      <c r="E106" s="158"/>
      <c r="F106" s="173" t="s">
        <v>88</v>
      </c>
      <c r="G106" s="120">
        <v>63.236265809999999</v>
      </c>
      <c r="H106" s="174">
        <v>63.236265809999999</v>
      </c>
      <c r="I106" s="175">
        <v>0</v>
      </c>
      <c r="J106" s="158"/>
    </row>
    <row r="107" spans="1:10" x14ac:dyDescent="0.25">
      <c r="A107" s="178" t="s">
        <v>95</v>
      </c>
      <c r="B107" s="177">
        <v>0</v>
      </c>
      <c r="C107" s="177">
        <v>0</v>
      </c>
      <c r="D107" s="177">
        <v>0</v>
      </c>
      <c r="E107" s="158"/>
      <c r="F107" s="170" t="s">
        <v>89</v>
      </c>
      <c r="G107" s="177">
        <v>3.5980228300000001</v>
      </c>
      <c r="H107" s="177">
        <v>3.5980228300000001</v>
      </c>
      <c r="I107" s="177">
        <v>0</v>
      </c>
      <c r="J107" s="158"/>
    </row>
    <row r="108" spans="1:10" ht="14" x14ac:dyDescent="0.3">
      <c r="A108" s="176" t="s">
        <v>96</v>
      </c>
      <c r="B108" s="120">
        <v>2.5281689999999999E-2</v>
      </c>
      <c r="C108" s="174">
        <v>2.5281689999999999E-2</v>
      </c>
      <c r="D108" s="175">
        <v>0</v>
      </c>
      <c r="E108" s="158"/>
      <c r="F108" s="173" t="s">
        <v>90</v>
      </c>
      <c r="G108" s="120">
        <v>0.46017609000000004</v>
      </c>
      <c r="H108" s="174">
        <v>0.46017609000000004</v>
      </c>
      <c r="I108" s="175">
        <v>0</v>
      </c>
      <c r="J108" s="158"/>
    </row>
    <row r="109" spans="1:10" x14ac:dyDescent="0.25">
      <c r="A109" s="178" t="s">
        <v>97</v>
      </c>
      <c r="B109" s="177">
        <v>0.27629274999999998</v>
      </c>
      <c r="C109" s="177">
        <v>0.27629274999999998</v>
      </c>
      <c r="D109" s="177">
        <v>0</v>
      </c>
      <c r="E109" s="158"/>
      <c r="F109" s="170" t="s">
        <v>91</v>
      </c>
      <c r="G109" s="177">
        <v>1.49886743</v>
      </c>
      <c r="H109" s="177">
        <v>1.49886743</v>
      </c>
      <c r="I109" s="177">
        <v>0</v>
      </c>
      <c r="J109" s="158"/>
    </row>
    <row r="110" spans="1:10" ht="14" x14ac:dyDescent="0.3">
      <c r="A110" s="176" t="s">
        <v>98</v>
      </c>
      <c r="B110" s="120">
        <v>12.56221978</v>
      </c>
      <c r="C110" s="174">
        <v>12.56221978</v>
      </c>
      <c r="D110" s="175">
        <v>0</v>
      </c>
      <c r="E110" s="158"/>
      <c r="F110" s="173" t="s">
        <v>92</v>
      </c>
      <c r="G110" s="120">
        <v>4.5681414500000006</v>
      </c>
      <c r="H110" s="174">
        <v>4.5681414500000006</v>
      </c>
      <c r="I110" s="175">
        <v>0</v>
      </c>
      <c r="J110" s="158"/>
    </row>
    <row r="111" spans="1:10" x14ac:dyDescent="0.25">
      <c r="A111" s="178" t="s">
        <v>99</v>
      </c>
      <c r="B111" s="177">
        <v>1.1720986</v>
      </c>
      <c r="C111" s="177">
        <v>1.1720986</v>
      </c>
      <c r="D111" s="177">
        <v>0</v>
      </c>
      <c r="E111" s="158"/>
      <c r="F111" s="170" t="s">
        <v>93</v>
      </c>
      <c r="G111" s="177">
        <v>2.3962332599999998</v>
      </c>
      <c r="H111" s="177">
        <v>2.3962332599999998</v>
      </c>
      <c r="I111" s="177">
        <v>0</v>
      </c>
      <c r="J111" s="158"/>
    </row>
    <row r="112" spans="1:10" ht="14" x14ac:dyDescent="0.3">
      <c r="A112" s="176" t="s">
        <v>100</v>
      </c>
      <c r="B112" s="120">
        <v>0</v>
      </c>
      <c r="C112" s="174">
        <v>0</v>
      </c>
      <c r="D112" s="175">
        <v>0</v>
      </c>
      <c r="E112" s="158"/>
      <c r="F112" s="173" t="s">
        <v>94</v>
      </c>
      <c r="G112" s="120">
        <v>11.6170343</v>
      </c>
      <c r="H112" s="174">
        <v>11.6170343</v>
      </c>
      <c r="I112" s="175">
        <v>0</v>
      </c>
      <c r="J112" s="158"/>
    </row>
    <row r="113" spans="1:10" x14ac:dyDescent="0.25">
      <c r="A113" s="178" t="s">
        <v>101</v>
      </c>
      <c r="B113" s="177">
        <v>0</v>
      </c>
      <c r="C113" s="177">
        <v>0</v>
      </c>
      <c r="D113" s="177">
        <v>0</v>
      </c>
      <c r="E113" s="158"/>
      <c r="F113" s="170" t="s">
        <v>95</v>
      </c>
      <c r="G113" s="177">
        <v>3.34082064</v>
      </c>
      <c r="H113" s="177">
        <v>3.34082064</v>
      </c>
      <c r="I113" s="177">
        <v>0</v>
      </c>
      <c r="J113" s="158"/>
    </row>
    <row r="114" spans="1:10" ht="14" x14ac:dyDescent="0.3">
      <c r="A114" s="176" t="s">
        <v>102</v>
      </c>
      <c r="B114" s="120">
        <v>6.4274799999999993E-3</v>
      </c>
      <c r="C114" s="174">
        <v>6.4274799999999993E-3</v>
      </c>
      <c r="D114" s="175">
        <v>0</v>
      </c>
      <c r="E114" s="158"/>
      <c r="F114" s="173" t="s">
        <v>96</v>
      </c>
      <c r="G114" s="120">
        <v>2.01831264</v>
      </c>
      <c r="H114" s="174">
        <v>2.01831264</v>
      </c>
      <c r="I114" s="175">
        <v>0</v>
      </c>
      <c r="J114" s="158"/>
    </row>
    <row r="115" spans="1:10" x14ac:dyDescent="0.25">
      <c r="A115" s="178" t="s">
        <v>103</v>
      </c>
      <c r="B115" s="177">
        <v>2.4220924500000001</v>
      </c>
      <c r="C115" s="177">
        <v>2.4220924500000001</v>
      </c>
      <c r="D115" s="177">
        <v>0</v>
      </c>
      <c r="E115" s="158"/>
      <c r="F115" s="170" t="s">
        <v>97</v>
      </c>
      <c r="G115" s="177">
        <v>78.16765556</v>
      </c>
      <c r="H115" s="177">
        <v>78.16765556</v>
      </c>
      <c r="I115" s="177">
        <v>0</v>
      </c>
      <c r="J115" s="158"/>
    </row>
    <row r="116" spans="1:10" ht="14" x14ac:dyDescent="0.3">
      <c r="A116" s="176" t="s">
        <v>104</v>
      </c>
      <c r="B116" s="120">
        <v>6.5957291000000007</v>
      </c>
      <c r="C116" s="174">
        <v>6.5957290999999998</v>
      </c>
      <c r="D116" s="175">
        <v>0</v>
      </c>
      <c r="E116" s="158"/>
      <c r="F116" s="173" t="s">
        <v>98</v>
      </c>
      <c r="G116" s="120">
        <v>20.072238760000001</v>
      </c>
      <c r="H116" s="174">
        <v>20.072238760000001</v>
      </c>
      <c r="I116" s="175">
        <v>0</v>
      </c>
      <c r="J116" s="158"/>
    </row>
    <row r="117" spans="1:10" x14ac:dyDescent="0.25">
      <c r="A117" s="178" t="s">
        <v>105</v>
      </c>
      <c r="B117" s="177">
        <v>0.68967395999999992</v>
      </c>
      <c r="C117" s="177">
        <v>0.68967395999999992</v>
      </c>
      <c r="D117" s="177">
        <v>0</v>
      </c>
      <c r="E117" s="158"/>
      <c r="F117" s="170" t="s">
        <v>99</v>
      </c>
      <c r="G117" s="177">
        <v>41.716681200000004</v>
      </c>
      <c r="H117" s="177">
        <v>41.716681200000004</v>
      </c>
      <c r="I117" s="177">
        <v>0</v>
      </c>
      <c r="J117" s="158"/>
    </row>
    <row r="118" spans="1:10" ht="14" x14ac:dyDescent="0.3">
      <c r="A118" s="176" t="s">
        <v>106</v>
      </c>
      <c r="B118" s="120">
        <v>4.5023235599999998</v>
      </c>
      <c r="C118" s="174">
        <v>4.5023235599999998</v>
      </c>
      <c r="D118" s="175">
        <v>0</v>
      </c>
      <c r="E118" s="158"/>
      <c r="F118" s="173" t="s">
        <v>100</v>
      </c>
      <c r="G118" s="120">
        <v>0.23216170999999999</v>
      </c>
      <c r="H118" s="174">
        <v>0.23216170999999999</v>
      </c>
      <c r="I118" s="175">
        <v>0</v>
      </c>
      <c r="J118" s="158"/>
    </row>
    <row r="119" spans="1:10" x14ac:dyDescent="0.25">
      <c r="A119" s="178" t="s">
        <v>107</v>
      </c>
      <c r="B119" s="177">
        <v>4.5688584699999994</v>
      </c>
      <c r="C119" s="177">
        <v>4.5688584699999994</v>
      </c>
      <c r="D119" s="177">
        <v>0</v>
      </c>
      <c r="E119" s="158"/>
      <c r="F119" s="170" t="s">
        <v>101</v>
      </c>
      <c r="G119" s="177">
        <v>1.5764964399999999</v>
      </c>
      <c r="H119" s="177">
        <v>1.5764964399999999</v>
      </c>
      <c r="I119" s="177">
        <v>0</v>
      </c>
      <c r="J119" s="158"/>
    </row>
    <row r="120" spans="1:10" ht="14" x14ac:dyDescent="0.3">
      <c r="A120" s="176" t="s">
        <v>108</v>
      </c>
      <c r="B120" s="120">
        <v>22.038682289999997</v>
      </c>
      <c r="C120" s="174">
        <v>22.038682290000001</v>
      </c>
      <c r="D120" s="175">
        <v>0</v>
      </c>
      <c r="E120" s="158"/>
      <c r="F120" s="173" t="s">
        <v>102</v>
      </c>
      <c r="G120" s="120">
        <v>0.21872114000000001</v>
      </c>
      <c r="H120" s="174">
        <v>0.21872114000000001</v>
      </c>
      <c r="I120" s="175">
        <v>0</v>
      </c>
      <c r="J120" s="158"/>
    </row>
    <row r="121" spans="1:10" x14ac:dyDescent="0.25">
      <c r="A121" s="178" t="s">
        <v>109</v>
      </c>
      <c r="B121" s="177">
        <v>0.43271249000000001</v>
      </c>
      <c r="C121" s="177">
        <v>0.43271249000000001</v>
      </c>
      <c r="D121" s="177">
        <v>0</v>
      </c>
      <c r="E121" s="158"/>
      <c r="F121" s="170" t="s">
        <v>103</v>
      </c>
      <c r="G121" s="177">
        <v>31.028182260000001</v>
      </c>
      <c r="H121" s="177">
        <v>31.028182260000001</v>
      </c>
      <c r="I121" s="177">
        <v>0</v>
      </c>
      <c r="J121" s="158"/>
    </row>
    <row r="122" spans="1:10" ht="14" x14ac:dyDescent="0.3">
      <c r="A122" s="176" t="s">
        <v>110</v>
      </c>
      <c r="B122" s="120">
        <v>3.0415308300000001</v>
      </c>
      <c r="C122" s="174">
        <v>3.0415308300000001</v>
      </c>
      <c r="D122" s="175">
        <v>0</v>
      </c>
      <c r="E122" s="158"/>
      <c r="F122" s="173" t="s">
        <v>105</v>
      </c>
      <c r="G122" s="120">
        <v>200.69644241999998</v>
      </c>
      <c r="H122" s="174">
        <v>200.69644241999998</v>
      </c>
      <c r="I122" s="175">
        <v>0</v>
      </c>
      <c r="J122" s="158"/>
    </row>
    <row r="123" spans="1:10" x14ac:dyDescent="0.25">
      <c r="A123" s="178" t="s">
        <v>111</v>
      </c>
      <c r="B123" s="177">
        <v>0</v>
      </c>
      <c r="C123" s="177">
        <v>0</v>
      </c>
      <c r="D123" s="177">
        <v>0</v>
      </c>
      <c r="E123" s="158"/>
      <c r="F123" s="170" t="s">
        <v>106</v>
      </c>
      <c r="G123" s="177">
        <v>21.068452180000001</v>
      </c>
      <c r="H123" s="177">
        <v>21.068452180000001</v>
      </c>
      <c r="I123" s="177">
        <v>0</v>
      </c>
      <c r="J123" s="158"/>
    </row>
    <row r="124" spans="1:10" ht="14" x14ac:dyDescent="0.3">
      <c r="A124" s="176" t="s">
        <v>112</v>
      </c>
      <c r="B124" s="120">
        <v>0.24071356999999999</v>
      </c>
      <c r="C124" s="174">
        <v>0.24071357000000002</v>
      </c>
      <c r="D124" s="175">
        <v>0</v>
      </c>
      <c r="E124" s="158"/>
      <c r="F124" s="173" t="s">
        <v>109</v>
      </c>
      <c r="G124" s="120">
        <v>182.58453972999999</v>
      </c>
      <c r="H124" s="174">
        <v>182.58453972999999</v>
      </c>
      <c r="I124" s="175">
        <v>0</v>
      </c>
      <c r="J124" s="158"/>
    </row>
    <row r="125" spans="1:10" x14ac:dyDescent="0.25">
      <c r="A125" s="178" t="s">
        <v>113</v>
      </c>
      <c r="B125" s="177">
        <v>0.13809760000000001</v>
      </c>
      <c r="C125" s="177">
        <v>0.13809760000000001</v>
      </c>
      <c r="D125" s="177">
        <v>0</v>
      </c>
      <c r="E125" s="158"/>
      <c r="F125" s="170" t="s">
        <v>110</v>
      </c>
      <c r="G125" s="177">
        <v>32.528025169999999</v>
      </c>
      <c r="H125" s="177">
        <v>32.528025169999999</v>
      </c>
      <c r="I125" s="177">
        <v>0</v>
      </c>
      <c r="J125" s="158"/>
    </row>
    <row r="126" spans="1:10" ht="14" x14ac:dyDescent="0.3">
      <c r="A126" s="176" t="s">
        <v>114</v>
      </c>
      <c r="B126" s="120">
        <v>14.767995089999999</v>
      </c>
      <c r="C126" s="174">
        <v>14.767995089999999</v>
      </c>
      <c r="D126" s="175">
        <v>0</v>
      </c>
      <c r="E126" s="158"/>
      <c r="F126" s="173" t="s">
        <v>111</v>
      </c>
      <c r="G126" s="120">
        <v>2.3530362</v>
      </c>
      <c r="H126" s="174">
        <v>2.3530362</v>
      </c>
      <c r="I126" s="175">
        <v>0</v>
      </c>
      <c r="J126" s="158"/>
    </row>
    <row r="127" spans="1:10" x14ac:dyDescent="0.25">
      <c r="A127" s="178" t="s">
        <v>115</v>
      </c>
      <c r="B127" s="177">
        <v>0</v>
      </c>
      <c r="C127" s="177">
        <v>0</v>
      </c>
      <c r="D127" s="177">
        <v>0</v>
      </c>
      <c r="E127" s="158"/>
      <c r="F127" s="170" t="s">
        <v>112</v>
      </c>
      <c r="G127" s="177">
        <v>3.0792697499999999</v>
      </c>
      <c r="H127" s="177">
        <v>3.0792697499999999</v>
      </c>
      <c r="I127" s="177">
        <v>0</v>
      </c>
      <c r="J127" s="158"/>
    </row>
    <row r="128" spans="1:10" ht="14" x14ac:dyDescent="0.3">
      <c r="A128" s="176" t="s">
        <v>116</v>
      </c>
      <c r="B128" s="120">
        <v>0.5565631499999999</v>
      </c>
      <c r="C128" s="174">
        <v>0.55656315000000001</v>
      </c>
      <c r="D128" s="175">
        <v>0</v>
      </c>
      <c r="E128" s="158"/>
      <c r="F128" s="173" t="s">
        <v>113</v>
      </c>
      <c r="G128" s="120">
        <v>5.7695389700000002</v>
      </c>
      <c r="H128" s="174">
        <v>5.7695389700000002</v>
      </c>
      <c r="I128" s="175">
        <v>0</v>
      </c>
      <c r="J128" s="158"/>
    </row>
    <row r="129" spans="1:10" x14ac:dyDescent="0.25">
      <c r="A129" s="178" t="s">
        <v>117</v>
      </c>
      <c r="B129" s="177">
        <v>0.32900567000000003</v>
      </c>
      <c r="C129" s="177">
        <v>0.32900566999999997</v>
      </c>
      <c r="D129" s="177">
        <v>0</v>
      </c>
      <c r="E129" s="158"/>
      <c r="F129" s="170" t="s">
        <v>114</v>
      </c>
      <c r="G129" s="177">
        <v>48.801550229999997</v>
      </c>
      <c r="H129" s="177">
        <v>48.801550229999997</v>
      </c>
      <c r="I129" s="177">
        <v>0</v>
      </c>
      <c r="J129" s="158"/>
    </row>
    <row r="130" spans="1:10" ht="14" x14ac:dyDescent="0.3">
      <c r="A130" s="176" t="s">
        <v>118</v>
      </c>
      <c r="B130" s="120">
        <v>4.0760100000000006E-3</v>
      </c>
      <c r="C130" s="174">
        <v>4.0760100000000006E-3</v>
      </c>
      <c r="D130" s="175">
        <v>0</v>
      </c>
      <c r="E130" s="158"/>
      <c r="F130" s="173" t="s">
        <v>115</v>
      </c>
      <c r="G130" s="120">
        <v>1.6120000000000002E-5</v>
      </c>
      <c r="H130" s="174">
        <v>1.6120000000000002E-5</v>
      </c>
      <c r="I130" s="175">
        <v>0</v>
      </c>
      <c r="J130" s="158"/>
    </row>
    <row r="131" spans="1:10" x14ac:dyDescent="0.25">
      <c r="A131" s="178" t="s">
        <v>119</v>
      </c>
      <c r="B131" s="177">
        <v>0.56487422000000009</v>
      </c>
      <c r="C131" s="177">
        <v>0.56487421999999998</v>
      </c>
      <c r="D131" s="177">
        <v>0</v>
      </c>
      <c r="E131" s="158"/>
      <c r="F131" s="170" t="s">
        <v>118</v>
      </c>
      <c r="G131" s="177">
        <v>0.91797858999999993</v>
      </c>
      <c r="H131" s="177">
        <v>0.91797858999999993</v>
      </c>
      <c r="I131" s="177">
        <v>0</v>
      </c>
      <c r="J131" s="158"/>
    </row>
    <row r="132" spans="1:10" ht="14" x14ac:dyDescent="0.3">
      <c r="A132" s="176" t="s">
        <v>120</v>
      </c>
      <c r="B132" s="120">
        <v>0.29063873000000001</v>
      </c>
      <c r="C132" s="174">
        <v>0.29063872999999996</v>
      </c>
      <c r="D132" s="175">
        <v>0</v>
      </c>
      <c r="E132" s="158"/>
      <c r="F132" s="173" t="s">
        <v>119</v>
      </c>
      <c r="G132" s="120">
        <v>25.55795629</v>
      </c>
      <c r="H132" s="174">
        <v>25.55795629</v>
      </c>
      <c r="I132" s="175">
        <v>0</v>
      </c>
      <c r="J132" s="158"/>
    </row>
    <row r="133" spans="1:10" x14ac:dyDescent="0.25">
      <c r="A133" s="178" t="s">
        <v>121</v>
      </c>
      <c r="B133" s="177">
        <v>0.70470706999999999</v>
      </c>
      <c r="C133" s="177">
        <v>0.70470706999999999</v>
      </c>
      <c r="D133" s="177">
        <v>0</v>
      </c>
      <c r="E133" s="158"/>
      <c r="F133" s="170" t="s">
        <v>121</v>
      </c>
      <c r="G133" s="177">
        <v>25.169988620000002</v>
      </c>
      <c r="H133" s="177">
        <v>25.169988620000002</v>
      </c>
      <c r="I133" s="177">
        <v>0</v>
      </c>
      <c r="J133" s="158"/>
    </row>
    <row r="134" spans="1:10" ht="14" x14ac:dyDescent="0.3">
      <c r="A134" s="176" t="s">
        <v>122</v>
      </c>
      <c r="B134" s="120">
        <v>0.12372753</v>
      </c>
      <c r="C134" s="174">
        <v>0.12372753</v>
      </c>
      <c r="D134" s="175">
        <v>0</v>
      </c>
      <c r="E134" s="158"/>
      <c r="F134" s="173" t="s">
        <v>122</v>
      </c>
      <c r="G134" s="120">
        <v>9.6629812499999996</v>
      </c>
      <c r="H134" s="174">
        <v>9.6629812499999996</v>
      </c>
      <c r="I134" s="175">
        <v>0</v>
      </c>
      <c r="J134" s="158"/>
    </row>
    <row r="135" spans="1:10" x14ac:dyDescent="0.25">
      <c r="A135" s="178" t="s">
        <v>123</v>
      </c>
      <c r="B135" s="177">
        <v>157.87335012</v>
      </c>
      <c r="C135" s="177">
        <v>157.87335012</v>
      </c>
      <c r="D135" s="177">
        <v>0</v>
      </c>
      <c r="E135" s="158"/>
      <c r="F135" s="170" t="s">
        <v>123</v>
      </c>
      <c r="G135" s="177">
        <v>210.50379587999998</v>
      </c>
      <c r="H135" s="177">
        <v>210.50379587999998</v>
      </c>
      <c r="I135" s="177">
        <v>0</v>
      </c>
      <c r="J135" s="158"/>
    </row>
    <row r="136" spans="1:10" ht="14" x14ac:dyDescent="0.3">
      <c r="A136" s="176" t="s">
        <v>124</v>
      </c>
      <c r="B136" s="120">
        <v>4.0800000000000003E-3</v>
      </c>
      <c r="C136" s="174">
        <v>4.0800000000000003E-3</v>
      </c>
      <c r="D136" s="175">
        <v>0</v>
      </c>
      <c r="E136" s="158"/>
      <c r="F136" s="173" t="s">
        <v>124</v>
      </c>
      <c r="G136" s="120">
        <v>2.105694E-2</v>
      </c>
      <c r="H136" s="174">
        <v>2.105694E-2</v>
      </c>
      <c r="I136" s="175">
        <v>0</v>
      </c>
      <c r="J136" s="158"/>
    </row>
    <row r="137" spans="1:10" x14ac:dyDescent="0.25">
      <c r="A137" s="178" t="s">
        <v>125</v>
      </c>
      <c r="B137" s="177">
        <v>14.279904199999999</v>
      </c>
      <c r="C137" s="177">
        <v>14.279904199999999</v>
      </c>
      <c r="D137" s="177">
        <v>0</v>
      </c>
      <c r="E137" s="158"/>
      <c r="F137" s="170" t="s">
        <v>125</v>
      </c>
      <c r="G137" s="177">
        <v>0.34252959000000005</v>
      </c>
      <c r="H137" s="177">
        <v>0.34252959000000005</v>
      </c>
      <c r="I137" s="177">
        <v>0</v>
      </c>
      <c r="J137" s="158"/>
    </row>
    <row r="138" spans="1:10" ht="14" x14ac:dyDescent="0.3">
      <c r="A138" s="176" t="s">
        <v>126</v>
      </c>
      <c r="B138" s="120">
        <v>8.5596299999999986E-3</v>
      </c>
      <c r="C138" s="174">
        <v>8.5596299999999986E-3</v>
      </c>
      <c r="D138" s="175">
        <v>0</v>
      </c>
      <c r="E138" s="158"/>
      <c r="F138" s="173" t="s">
        <v>126</v>
      </c>
      <c r="G138" s="120">
        <v>0.79350176000000006</v>
      </c>
      <c r="H138" s="174">
        <v>0.79350176000000006</v>
      </c>
      <c r="I138" s="175">
        <v>0</v>
      </c>
      <c r="J138" s="158"/>
    </row>
    <row r="139" spans="1:10" x14ac:dyDescent="0.25">
      <c r="A139" s="178" t="s">
        <v>127</v>
      </c>
      <c r="B139" s="177">
        <v>1.1541560199999998</v>
      </c>
      <c r="C139" s="177">
        <v>1.1541560200000001</v>
      </c>
      <c r="D139" s="177">
        <v>0</v>
      </c>
      <c r="E139" s="158"/>
      <c r="F139" s="170" t="s">
        <v>127</v>
      </c>
      <c r="G139" s="177">
        <v>8.89005E-3</v>
      </c>
      <c r="H139" s="177">
        <v>8.89005E-3</v>
      </c>
      <c r="I139" s="177">
        <v>0</v>
      </c>
      <c r="J139" s="158"/>
    </row>
    <row r="140" spans="1:10" ht="14" x14ac:dyDescent="0.3">
      <c r="A140" s="176" t="s">
        <v>128</v>
      </c>
      <c r="B140" s="120">
        <v>0.40785125999999999</v>
      </c>
      <c r="C140" s="174">
        <v>0.40785125999999999</v>
      </c>
      <c r="D140" s="175">
        <v>0</v>
      </c>
      <c r="E140" s="158"/>
      <c r="F140" s="173" t="s">
        <v>128</v>
      </c>
      <c r="G140" s="120">
        <v>14.144913789999999</v>
      </c>
      <c r="H140" s="174">
        <v>14.144913789999999</v>
      </c>
      <c r="I140" s="175">
        <v>0</v>
      </c>
      <c r="J140" s="158"/>
    </row>
    <row r="141" spans="1:10" x14ac:dyDescent="0.25">
      <c r="A141" s="178" t="s">
        <v>129</v>
      </c>
      <c r="B141" s="177">
        <v>78.811485739999995</v>
      </c>
      <c r="C141" s="177">
        <v>78.811485739999995</v>
      </c>
      <c r="D141" s="177">
        <v>0</v>
      </c>
      <c r="E141" s="158"/>
      <c r="F141" s="170" t="s">
        <v>129</v>
      </c>
      <c r="G141" s="177">
        <v>200.32196879</v>
      </c>
      <c r="H141" s="177">
        <v>200.32196879</v>
      </c>
      <c r="I141" s="177">
        <v>0</v>
      </c>
      <c r="J141" s="158"/>
    </row>
    <row r="142" spans="1:10" ht="14" x14ac:dyDescent="0.3">
      <c r="A142" s="176" t="s">
        <v>130</v>
      </c>
      <c r="B142" s="120">
        <v>1.2037039699999998</v>
      </c>
      <c r="C142" s="174">
        <v>1.2037039700000001</v>
      </c>
      <c r="D142" s="175">
        <v>0</v>
      </c>
      <c r="E142" s="158"/>
      <c r="F142" s="173" t="s">
        <v>131</v>
      </c>
      <c r="G142" s="120">
        <v>2.24935E-2</v>
      </c>
      <c r="H142" s="174">
        <v>2.24935E-2</v>
      </c>
      <c r="I142" s="175">
        <v>0</v>
      </c>
      <c r="J142" s="158"/>
    </row>
    <row r="143" spans="1:10" x14ac:dyDescent="0.25">
      <c r="A143" s="178" t="s">
        <v>131</v>
      </c>
      <c r="B143" s="177">
        <v>0</v>
      </c>
      <c r="C143" s="177">
        <v>0</v>
      </c>
      <c r="D143" s="177">
        <v>0</v>
      </c>
      <c r="E143" s="158"/>
      <c r="F143" s="170" t="s">
        <v>132</v>
      </c>
      <c r="G143" s="177">
        <v>24.53424807</v>
      </c>
      <c r="H143" s="177">
        <v>24.53424807</v>
      </c>
      <c r="I143" s="177">
        <v>0</v>
      </c>
      <c r="J143" s="158"/>
    </row>
    <row r="144" spans="1:10" ht="14" x14ac:dyDescent="0.3">
      <c r="A144" s="176" t="s">
        <v>132</v>
      </c>
      <c r="B144" s="120">
        <v>0.31902096000000002</v>
      </c>
      <c r="C144" s="174">
        <v>0.31902096000000002</v>
      </c>
      <c r="D144" s="175">
        <v>0</v>
      </c>
      <c r="E144" s="158"/>
      <c r="F144" s="173" t="s">
        <v>133</v>
      </c>
      <c r="G144" s="120">
        <v>13.898565509999999</v>
      </c>
      <c r="H144" s="174">
        <v>13.898565509999999</v>
      </c>
      <c r="I144" s="175">
        <v>0</v>
      </c>
      <c r="J144" s="158"/>
    </row>
    <row r="145" spans="1:10" x14ac:dyDescent="0.25">
      <c r="A145" s="178" t="s">
        <v>133</v>
      </c>
      <c r="B145" s="177">
        <v>3.6728043399999999</v>
      </c>
      <c r="C145" s="177">
        <v>3.6728043399999999</v>
      </c>
      <c r="D145" s="177">
        <v>0</v>
      </c>
      <c r="E145" s="158"/>
      <c r="F145" s="170" t="s">
        <v>135</v>
      </c>
      <c r="G145" s="177">
        <v>85.66787712</v>
      </c>
      <c r="H145" s="177">
        <v>85.66787712</v>
      </c>
      <c r="I145" s="177">
        <v>0</v>
      </c>
      <c r="J145" s="158"/>
    </row>
    <row r="146" spans="1:10" ht="14" x14ac:dyDescent="0.3">
      <c r="A146" s="176" t="s">
        <v>134</v>
      </c>
      <c r="B146" s="120">
        <v>1.18106589</v>
      </c>
      <c r="C146" s="174">
        <v>1.18106589</v>
      </c>
      <c r="D146" s="175">
        <v>0</v>
      </c>
      <c r="E146" s="158"/>
      <c r="F146" s="173" t="s">
        <v>136</v>
      </c>
      <c r="G146" s="120">
        <v>1.1177223200000002</v>
      </c>
      <c r="H146" s="174">
        <v>1.1177223200000002</v>
      </c>
      <c r="I146" s="175">
        <v>0</v>
      </c>
      <c r="J146" s="158"/>
    </row>
    <row r="147" spans="1:10" x14ac:dyDescent="0.25">
      <c r="A147" s="178" t="s">
        <v>135</v>
      </c>
      <c r="B147" s="177">
        <v>2.2277302899999998</v>
      </c>
      <c r="C147" s="177">
        <v>2.2277302900000002</v>
      </c>
      <c r="D147" s="177">
        <v>0</v>
      </c>
      <c r="E147" s="158"/>
      <c r="F147" s="170" t="s">
        <v>137</v>
      </c>
      <c r="G147" s="177">
        <v>1.30592325</v>
      </c>
      <c r="H147" s="177">
        <v>1.30592325</v>
      </c>
      <c r="I147" s="177">
        <v>0</v>
      </c>
      <c r="J147" s="158"/>
    </row>
    <row r="148" spans="1:10" ht="14" x14ac:dyDescent="0.3">
      <c r="A148" s="176" t="s">
        <v>136</v>
      </c>
      <c r="B148" s="120">
        <v>0.17306858999999999</v>
      </c>
      <c r="C148" s="174">
        <v>0.17306858999999999</v>
      </c>
      <c r="D148" s="175">
        <v>0</v>
      </c>
      <c r="E148" s="158"/>
      <c r="F148" s="173" t="s">
        <v>138</v>
      </c>
      <c r="G148" s="120">
        <v>3.6393873800000001</v>
      </c>
      <c r="H148" s="174">
        <v>3.6393873800000001</v>
      </c>
      <c r="I148" s="175">
        <v>0</v>
      </c>
      <c r="J148" s="158"/>
    </row>
    <row r="149" spans="1:10" x14ac:dyDescent="0.25">
      <c r="A149" s="178" t="s">
        <v>137</v>
      </c>
      <c r="B149" s="177">
        <v>1.64E-3</v>
      </c>
      <c r="C149" s="177">
        <v>1.64E-3</v>
      </c>
      <c r="D149" s="177">
        <v>0</v>
      </c>
      <c r="E149" s="158"/>
      <c r="F149" s="170" t="s">
        <v>139</v>
      </c>
      <c r="G149" s="177">
        <v>3.88053421</v>
      </c>
      <c r="H149" s="177">
        <v>3.88053421</v>
      </c>
      <c r="I149" s="177">
        <v>0</v>
      </c>
      <c r="J149" s="158"/>
    </row>
    <row r="150" spans="1:10" ht="14" x14ac:dyDescent="0.3">
      <c r="A150" s="176" t="s">
        <v>138</v>
      </c>
      <c r="B150" s="120">
        <v>1.0359000000000002E-3</v>
      </c>
      <c r="C150" s="174">
        <v>1.0359000000000002E-3</v>
      </c>
      <c r="D150" s="175">
        <v>0</v>
      </c>
      <c r="E150" s="158"/>
      <c r="F150" s="173" t="s">
        <v>140</v>
      </c>
      <c r="G150" s="120">
        <v>1.4106417900000001</v>
      </c>
      <c r="H150" s="174">
        <v>1.4106417900000001</v>
      </c>
      <c r="I150" s="175">
        <v>0</v>
      </c>
      <c r="J150" s="158"/>
    </row>
    <row r="151" spans="1:10" x14ac:dyDescent="0.25">
      <c r="A151" s="178" t="s">
        <v>139</v>
      </c>
      <c r="B151" s="177">
        <v>1.0263469999999998E-2</v>
      </c>
      <c r="C151" s="177">
        <v>1.0263469999999998E-2</v>
      </c>
      <c r="D151" s="177">
        <v>0</v>
      </c>
      <c r="E151" s="158"/>
      <c r="F151" s="170" t="s">
        <v>141</v>
      </c>
      <c r="G151" s="177">
        <v>4.8886588</v>
      </c>
      <c r="H151" s="177">
        <v>4.8886588</v>
      </c>
      <c r="I151" s="177">
        <v>0</v>
      </c>
      <c r="J151" s="158"/>
    </row>
    <row r="152" spans="1:10" ht="14" x14ac:dyDescent="0.3">
      <c r="A152" s="176" t="s">
        <v>140</v>
      </c>
      <c r="B152" s="120">
        <v>6.6179999999999998E-3</v>
      </c>
      <c r="C152" s="174">
        <v>6.6179999999999998E-3</v>
      </c>
      <c r="D152" s="175">
        <v>0</v>
      </c>
      <c r="E152" s="158"/>
      <c r="F152" s="173" t="s">
        <v>144</v>
      </c>
      <c r="G152" s="120">
        <v>4.8690156299999998</v>
      </c>
      <c r="H152" s="174">
        <v>4.8690156299999998</v>
      </c>
      <c r="I152" s="175">
        <v>0</v>
      </c>
      <c r="J152" s="158"/>
    </row>
    <row r="153" spans="1:10" x14ac:dyDescent="0.25">
      <c r="A153" s="178" t="s">
        <v>141</v>
      </c>
      <c r="B153" s="177">
        <v>9.3000000000000005E-4</v>
      </c>
      <c r="C153" s="177">
        <v>9.3000000000000005E-4</v>
      </c>
      <c r="D153" s="177">
        <v>0</v>
      </c>
      <c r="E153" s="158"/>
      <c r="F153" s="170" t="s">
        <v>145</v>
      </c>
      <c r="G153" s="177">
        <v>15.488076130000001</v>
      </c>
      <c r="H153" s="177">
        <v>15.488076130000001</v>
      </c>
      <c r="I153" s="177">
        <v>0</v>
      </c>
      <c r="J153" s="158"/>
    </row>
    <row r="154" spans="1:10" ht="14" x14ac:dyDescent="0.3">
      <c r="A154" s="176" t="s">
        <v>142</v>
      </c>
      <c r="B154" s="120">
        <v>4.7770871700000006</v>
      </c>
      <c r="C154" s="174">
        <v>4.7770871699999997</v>
      </c>
      <c r="D154" s="175">
        <v>0</v>
      </c>
      <c r="E154" s="158"/>
      <c r="F154" s="173" t="s">
        <v>146</v>
      </c>
      <c r="G154" s="120">
        <v>41.519190630000004</v>
      </c>
      <c r="H154" s="174">
        <v>41.519190630000004</v>
      </c>
      <c r="I154" s="175">
        <v>0</v>
      </c>
      <c r="J154" s="158"/>
    </row>
    <row r="155" spans="1:10" x14ac:dyDescent="0.25">
      <c r="A155" s="178" t="s">
        <v>143</v>
      </c>
      <c r="B155" s="177">
        <v>3.8248562000000002</v>
      </c>
      <c r="C155" s="177">
        <v>3.8248562000000002</v>
      </c>
      <c r="D155" s="177">
        <v>0</v>
      </c>
      <c r="E155" s="158"/>
      <c r="F155" s="170" t="s">
        <v>147</v>
      </c>
      <c r="G155" s="177">
        <v>20.624988070000001</v>
      </c>
      <c r="H155" s="177">
        <v>20.624988070000001</v>
      </c>
      <c r="I155" s="177">
        <v>0</v>
      </c>
      <c r="J155" s="158"/>
    </row>
    <row r="156" spans="1:10" ht="14" x14ac:dyDescent="0.3">
      <c r="A156" s="176" t="s">
        <v>144</v>
      </c>
      <c r="B156" s="120">
        <v>0.26406779999999996</v>
      </c>
      <c r="C156" s="174">
        <v>0.26406779999999996</v>
      </c>
      <c r="D156" s="175">
        <v>0</v>
      </c>
      <c r="E156" s="158"/>
      <c r="F156" s="173" t="s">
        <v>148</v>
      </c>
      <c r="G156" s="120">
        <v>15.214633640000001</v>
      </c>
      <c r="H156" s="174">
        <v>15.214633640000001</v>
      </c>
      <c r="I156" s="175">
        <v>0</v>
      </c>
      <c r="J156" s="158"/>
    </row>
    <row r="157" spans="1:10" x14ac:dyDescent="0.25">
      <c r="A157" s="178" t="s">
        <v>145</v>
      </c>
      <c r="B157" s="177">
        <v>71.790787690000002</v>
      </c>
      <c r="C157" s="177">
        <v>71.790787690000002</v>
      </c>
      <c r="D157" s="177">
        <v>0</v>
      </c>
      <c r="E157" s="158"/>
      <c r="F157" s="170" t="s">
        <v>149</v>
      </c>
      <c r="G157" s="177">
        <v>18.302895890000002</v>
      </c>
      <c r="H157" s="177">
        <v>18.302895890000002</v>
      </c>
      <c r="I157" s="177">
        <v>0</v>
      </c>
      <c r="J157" s="158"/>
    </row>
    <row r="158" spans="1:10" ht="14" x14ac:dyDescent="0.3">
      <c r="A158" s="176" t="s">
        <v>146</v>
      </c>
      <c r="B158" s="120">
        <v>0.29436582999999999</v>
      </c>
      <c r="C158" s="174">
        <v>0.29436582999999999</v>
      </c>
      <c r="D158" s="175">
        <v>0</v>
      </c>
      <c r="E158" s="158"/>
      <c r="F158" s="173" t="s">
        <v>150</v>
      </c>
      <c r="G158" s="120">
        <v>4.4734939999999996</v>
      </c>
      <c r="H158" s="174">
        <v>4.4734939999999996</v>
      </c>
      <c r="I158" s="175">
        <v>0</v>
      </c>
      <c r="J158" s="158"/>
    </row>
    <row r="159" spans="1:10" x14ac:dyDescent="0.25">
      <c r="A159" s="178" t="s">
        <v>147</v>
      </c>
      <c r="B159" s="177">
        <v>0.55892156999999998</v>
      </c>
      <c r="C159" s="177">
        <v>0.55892156999999998</v>
      </c>
      <c r="D159" s="177">
        <v>0</v>
      </c>
      <c r="E159" s="158"/>
      <c r="F159" s="170" t="s">
        <v>151</v>
      </c>
      <c r="G159" s="177">
        <v>284.24179117</v>
      </c>
      <c r="H159" s="177">
        <v>284.24179117</v>
      </c>
      <c r="I159" s="177">
        <v>0</v>
      </c>
      <c r="J159" s="158"/>
    </row>
    <row r="160" spans="1:10" ht="14" x14ac:dyDescent="0.3">
      <c r="A160" s="176" t="s">
        <v>148</v>
      </c>
      <c r="B160" s="120">
        <v>0.33079729999999996</v>
      </c>
      <c r="C160" s="174">
        <v>0.33079729999999996</v>
      </c>
      <c r="D160" s="175">
        <v>0</v>
      </c>
      <c r="E160" s="158"/>
      <c r="F160" s="173" t="s">
        <v>153</v>
      </c>
      <c r="G160" s="120">
        <v>2.1190892799999999</v>
      </c>
      <c r="H160" s="174">
        <v>2.1190892799999999</v>
      </c>
      <c r="I160" s="175">
        <v>0</v>
      </c>
      <c r="J160" s="158"/>
    </row>
    <row r="161" spans="1:10" x14ac:dyDescent="0.25">
      <c r="A161" s="178" t="s">
        <v>149</v>
      </c>
      <c r="B161" s="177">
        <v>4.8642631099999996</v>
      </c>
      <c r="C161" s="177">
        <v>4.8642631100000004</v>
      </c>
      <c r="D161" s="177">
        <v>0</v>
      </c>
      <c r="E161" s="158"/>
      <c r="F161" s="170" t="s">
        <v>154</v>
      </c>
      <c r="G161" s="177">
        <v>13.74884406</v>
      </c>
      <c r="H161" s="177">
        <v>13.74884406</v>
      </c>
      <c r="I161" s="177">
        <v>0</v>
      </c>
      <c r="J161" s="158"/>
    </row>
    <row r="162" spans="1:10" ht="14" x14ac:dyDescent="0.3">
      <c r="A162" s="176" t="s">
        <v>150</v>
      </c>
      <c r="B162" s="120">
        <v>1.5354133499999998</v>
      </c>
      <c r="C162" s="174">
        <v>1.53541335</v>
      </c>
      <c r="D162" s="175">
        <v>0</v>
      </c>
      <c r="E162" s="158"/>
      <c r="F162" s="173" t="s">
        <v>155</v>
      </c>
      <c r="G162" s="120">
        <v>27.306647179999999</v>
      </c>
      <c r="H162" s="174">
        <v>27.306647179999999</v>
      </c>
      <c r="I162" s="175">
        <v>0</v>
      </c>
      <c r="J162" s="158"/>
    </row>
    <row r="163" spans="1:10" x14ac:dyDescent="0.25">
      <c r="A163" s="178" t="s">
        <v>152</v>
      </c>
      <c r="B163" s="177">
        <v>3.7883010000000001</v>
      </c>
      <c r="C163" s="177">
        <v>3.7883010000000001</v>
      </c>
      <c r="D163" s="177">
        <v>0</v>
      </c>
      <c r="E163" s="158"/>
      <c r="F163" s="170" t="s">
        <v>156</v>
      </c>
      <c r="G163" s="177">
        <v>7.9859754900000004</v>
      </c>
      <c r="H163" s="177">
        <v>7.9859754900000004</v>
      </c>
      <c r="I163" s="177">
        <v>0</v>
      </c>
      <c r="J163" s="158"/>
    </row>
    <row r="164" spans="1:10" ht="14" x14ac:dyDescent="0.3">
      <c r="A164" s="176" t="s">
        <v>153</v>
      </c>
      <c r="B164" s="120">
        <v>0</v>
      </c>
      <c r="C164" s="174">
        <v>0</v>
      </c>
      <c r="D164" s="175">
        <v>0</v>
      </c>
      <c r="E164" s="158"/>
      <c r="F164" s="173" t="s">
        <v>157</v>
      </c>
      <c r="G164" s="120">
        <v>56.766501409999996</v>
      </c>
      <c r="H164" s="174">
        <v>56.766501409999996</v>
      </c>
      <c r="I164" s="175">
        <v>0</v>
      </c>
      <c r="J164" s="158"/>
    </row>
    <row r="165" spans="1:10" x14ac:dyDescent="0.25">
      <c r="A165" s="178" t="s">
        <v>154</v>
      </c>
      <c r="B165" s="177">
        <v>0.17031005000000002</v>
      </c>
      <c r="C165" s="177">
        <v>0.17031004999999999</v>
      </c>
      <c r="D165" s="177">
        <v>0</v>
      </c>
      <c r="E165" s="158"/>
      <c r="F165" s="170" t="s">
        <v>158</v>
      </c>
      <c r="G165" s="177">
        <v>4.0910178100000003</v>
      </c>
      <c r="H165" s="177">
        <v>4.0910178100000003</v>
      </c>
      <c r="I165" s="177">
        <v>0</v>
      </c>
      <c r="J165" s="158"/>
    </row>
    <row r="166" spans="1:10" ht="14" x14ac:dyDescent="0.3">
      <c r="A166" s="176" t="s">
        <v>155</v>
      </c>
      <c r="B166" s="120">
        <v>9.8189999999999993E-5</v>
      </c>
      <c r="C166" s="174">
        <v>9.8189999999999993E-5</v>
      </c>
      <c r="D166" s="175">
        <v>0</v>
      </c>
      <c r="E166" s="158"/>
      <c r="F166" s="173" t="s">
        <v>159</v>
      </c>
      <c r="G166" s="120">
        <v>9.6403827899999985</v>
      </c>
      <c r="H166" s="174">
        <v>9.6403827899999985</v>
      </c>
      <c r="I166" s="175">
        <v>0</v>
      </c>
      <c r="J166" s="158"/>
    </row>
    <row r="167" spans="1:10" x14ac:dyDescent="0.25">
      <c r="A167" s="178" t="s">
        <v>156</v>
      </c>
      <c r="B167" s="177">
        <v>3.4099999999999999E-4</v>
      </c>
      <c r="C167" s="177">
        <v>3.4099999999999999E-4</v>
      </c>
      <c r="D167" s="177">
        <v>0</v>
      </c>
      <c r="E167" s="158"/>
      <c r="F167" s="170" t="s">
        <v>160</v>
      </c>
      <c r="G167" s="177">
        <v>233.22968731</v>
      </c>
      <c r="H167" s="177">
        <v>233.22968731</v>
      </c>
      <c r="I167" s="177">
        <v>0</v>
      </c>
      <c r="J167" s="158"/>
    </row>
    <row r="168" spans="1:10" ht="14" x14ac:dyDescent="0.3">
      <c r="A168" s="176" t="s">
        <v>157</v>
      </c>
      <c r="B168" s="120">
        <v>107.76524647999999</v>
      </c>
      <c r="C168" s="174">
        <v>107.76524648</v>
      </c>
      <c r="D168" s="175">
        <v>0</v>
      </c>
      <c r="E168" s="158"/>
      <c r="F168" s="173" t="s">
        <v>161</v>
      </c>
      <c r="G168" s="120">
        <v>4.2211080000000005E-2</v>
      </c>
      <c r="H168" s="174">
        <v>4.2211080000000005E-2</v>
      </c>
      <c r="I168" s="175">
        <v>0</v>
      </c>
      <c r="J168" s="158"/>
    </row>
    <row r="169" spans="1:10" x14ac:dyDescent="0.25">
      <c r="A169" s="178" t="s">
        <v>158</v>
      </c>
      <c r="B169" s="177">
        <v>0</v>
      </c>
      <c r="C169" s="177">
        <v>0</v>
      </c>
      <c r="D169" s="177">
        <v>0</v>
      </c>
      <c r="E169" s="158"/>
      <c r="F169" s="170" t="s">
        <v>585</v>
      </c>
      <c r="G169" s="177">
        <v>10.755576980000001</v>
      </c>
      <c r="H169" s="177">
        <v>10.755576980000001</v>
      </c>
      <c r="I169" s="177">
        <v>0</v>
      </c>
      <c r="J169" s="158"/>
    </row>
    <row r="170" spans="1:10" ht="14" x14ac:dyDescent="0.3">
      <c r="A170" s="176" t="s">
        <v>159</v>
      </c>
      <c r="B170" s="120">
        <v>0.97537815999999999</v>
      </c>
      <c r="C170" s="174">
        <v>0.97537815999999999</v>
      </c>
      <c r="D170" s="175">
        <v>0</v>
      </c>
      <c r="E170" s="158"/>
      <c r="F170" s="173" t="s">
        <v>162</v>
      </c>
      <c r="G170" s="120">
        <v>9.6476350000000002E-2</v>
      </c>
      <c r="H170" s="174">
        <v>9.6476350000000002E-2</v>
      </c>
      <c r="I170" s="175">
        <v>0</v>
      </c>
      <c r="J170" s="158"/>
    </row>
    <row r="171" spans="1:10" x14ac:dyDescent="0.25">
      <c r="A171" s="178" t="s">
        <v>160</v>
      </c>
      <c r="B171" s="177">
        <v>0.78509074000000001</v>
      </c>
      <c r="C171" s="177">
        <v>0.78509074000000001</v>
      </c>
      <c r="D171" s="177">
        <v>0</v>
      </c>
      <c r="E171" s="158"/>
      <c r="F171" s="170" t="s">
        <v>163</v>
      </c>
      <c r="G171" s="177">
        <v>7.2517803199999999</v>
      </c>
      <c r="H171" s="177">
        <v>7.2517803199999999</v>
      </c>
      <c r="I171" s="177">
        <v>0</v>
      </c>
      <c r="J171" s="158"/>
    </row>
    <row r="172" spans="1:10" ht="14" x14ac:dyDescent="0.3">
      <c r="A172" s="176" t="s">
        <v>161</v>
      </c>
      <c r="B172" s="120">
        <v>1.2E-4</v>
      </c>
      <c r="C172" s="174">
        <v>1.2E-4</v>
      </c>
      <c r="D172" s="175">
        <v>0</v>
      </c>
      <c r="E172" s="158"/>
      <c r="F172" s="173" t="s">
        <v>164</v>
      </c>
      <c r="G172" s="120">
        <v>0.13753736</v>
      </c>
      <c r="H172" s="174">
        <v>0.13753736</v>
      </c>
      <c r="I172" s="175">
        <v>0</v>
      </c>
      <c r="J172" s="158"/>
    </row>
    <row r="173" spans="1:10" x14ac:dyDescent="0.25">
      <c r="A173" s="178" t="s">
        <v>585</v>
      </c>
      <c r="B173" s="177">
        <v>399.00949052999999</v>
      </c>
      <c r="C173" s="177">
        <v>399.00949052999999</v>
      </c>
      <c r="D173" s="177">
        <v>0</v>
      </c>
      <c r="E173" s="158"/>
      <c r="F173" s="170" t="s">
        <v>165</v>
      </c>
      <c r="G173" s="177">
        <v>0.23731986999999999</v>
      </c>
      <c r="H173" s="177">
        <v>0.23731986999999999</v>
      </c>
      <c r="I173" s="177">
        <v>0</v>
      </c>
      <c r="J173" s="158"/>
    </row>
    <row r="174" spans="1:10" ht="14" x14ac:dyDescent="0.3">
      <c r="A174" s="176" t="s">
        <v>162</v>
      </c>
      <c r="B174" s="120">
        <v>0</v>
      </c>
      <c r="C174" s="174">
        <v>0</v>
      </c>
      <c r="D174" s="175">
        <v>0</v>
      </c>
      <c r="E174" s="158"/>
      <c r="F174" s="173" t="s">
        <v>166</v>
      </c>
      <c r="G174" s="120">
        <v>0</v>
      </c>
      <c r="H174" s="174">
        <v>0</v>
      </c>
      <c r="I174" s="175">
        <v>0</v>
      </c>
      <c r="J174" s="158"/>
    </row>
    <row r="175" spans="1:10" x14ac:dyDescent="0.25">
      <c r="A175" s="178" t="s">
        <v>163</v>
      </c>
      <c r="B175" s="177">
        <v>0.73851834000000005</v>
      </c>
      <c r="C175" s="177">
        <v>0.73851833999999994</v>
      </c>
      <c r="D175" s="177">
        <v>0</v>
      </c>
      <c r="E175" s="158"/>
      <c r="F175" s="170" t="s">
        <v>167</v>
      </c>
      <c r="G175" s="177">
        <v>5.8190569999999997E-2</v>
      </c>
      <c r="H175" s="177">
        <v>5.8190569999999997E-2</v>
      </c>
      <c r="I175" s="177">
        <v>0</v>
      </c>
      <c r="J175" s="158"/>
    </row>
    <row r="176" spans="1:10" ht="14" x14ac:dyDescent="0.3">
      <c r="A176" s="176" t="s">
        <v>164</v>
      </c>
      <c r="B176" s="120">
        <v>0</v>
      </c>
      <c r="C176" s="174">
        <v>0</v>
      </c>
      <c r="D176" s="175">
        <v>0</v>
      </c>
      <c r="E176" s="158"/>
      <c r="F176" s="173" t="s">
        <v>168</v>
      </c>
      <c r="G176" s="120">
        <v>38.487094810000002</v>
      </c>
      <c r="H176" s="174">
        <v>38.487094810000002</v>
      </c>
      <c r="I176" s="175">
        <v>0</v>
      </c>
      <c r="J176" s="158"/>
    </row>
    <row r="177" spans="1:10" x14ac:dyDescent="0.25">
      <c r="A177" s="178" t="s">
        <v>165</v>
      </c>
      <c r="B177" s="177">
        <v>0.17269945000000003</v>
      </c>
      <c r="C177" s="177">
        <v>0.17269945</v>
      </c>
      <c r="D177" s="177">
        <v>0</v>
      </c>
      <c r="E177" s="158"/>
      <c r="F177" s="170" t="s">
        <v>169</v>
      </c>
      <c r="G177" s="177">
        <v>23.379934479999999</v>
      </c>
      <c r="H177" s="177">
        <v>23.379934479999999</v>
      </c>
      <c r="I177" s="177">
        <v>0</v>
      </c>
      <c r="J177" s="158"/>
    </row>
    <row r="178" spans="1:10" ht="14" x14ac:dyDescent="0.3">
      <c r="A178" s="176" t="s">
        <v>166</v>
      </c>
      <c r="B178" s="120">
        <v>0</v>
      </c>
      <c r="C178" s="174">
        <v>0</v>
      </c>
      <c r="D178" s="175">
        <v>0</v>
      </c>
      <c r="E178" s="158"/>
      <c r="F178" s="173" t="s">
        <v>170</v>
      </c>
      <c r="G178" s="120">
        <v>102.02174223</v>
      </c>
      <c r="H178" s="174">
        <v>102.02174223</v>
      </c>
      <c r="I178" s="175">
        <v>0</v>
      </c>
      <c r="J178" s="158"/>
    </row>
    <row r="179" spans="1:10" x14ac:dyDescent="0.25">
      <c r="A179" s="178" t="s">
        <v>167</v>
      </c>
      <c r="B179" s="177">
        <v>6.1500000000000001E-3</v>
      </c>
      <c r="C179" s="177">
        <v>6.1500000000000001E-3</v>
      </c>
      <c r="D179" s="177">
        <v>0</v>
      </c>
      <c r="E179" s="158"/>
      <c r="F179" s="170" t="s">
        <v>172</v>
      </c>
      <c r="G179" s="177">
        <v>32.482574329999998</v>
      </c>
      <c r="H179" s="177">
        <v>32.482574329999998</v>
      </c>
      <c r="I179" s="177">
        <v>0</v>
      </c>
      <c r="J179" s="158"/>
    </row>
    <row r="180" spans="1:10" ht="14" x14ac:dyDescent="0.3">
      <c r="A180" s="176" t="s">
        <v>168</v>
      </c>
      <c r="B180" s="120">
        <v>3.1199303899999999</v>
      </c>
      <c r="C180" s="174">
        <v>3.1199303899999999</v>
      </c>
      <c r="D180" s="175">
        <v>0</v>
      </c>
      <c r="E180" s="158"/>
      <c r="F180" s="173" t="s">
        <v>174</v>
      </c>
      <c r="G180" s="120">
        <v>18.71637643</v>
      </c>
      <c r="H180" s="174">
        <v>18.71637643</v>
      </c>
      <c r="I180" s="175">
        <v>0</v>
      </c>
      <c r="J180" s="158"/>
    </row>
    <row r="181" spans="1:10" x14ac:dyDescent="0.25">
      <c r="A181" s="178" t="s">
        <v>169</v>
      </c>
      <c r="B181" s="177">
        <v>0.68364641999999998</v>
      </c>
      <c r="C181" s="177">
        <v>0.68364642000000009</v>
      </c>
      <c r="D181" s="177">
        <v>0</v>
      </c>
      <c r="E181" s="158"/>
      <c r="F181" s="170" t="s">
        <v>176</v>
      </c>
      <c r="G181" s="177">
        <v>1.5083176999999999</v>
      </c>
      <c r="H181" s="177">
        <v>1.5083176999999999</v>
      </c>
      <c r="I181" s="177">
        <v>0</v>
      </c>
      <c r="J181" s="158"/>
    </row>
    <row r="182" spans="1:10" ht="14" x14ac:dyDescent="0.3">
      <c r="A182" s="176" t="s">
        <v>170</v>
      </c>
      <c r="B182" s="120">
        <v>1.13263665</v>
      </c>
      <c r="C182" s="174">
        <v>1.1326366499999998</v>
      </c>
      <c r="D182" s="175">
        <v>0</v>
      </c>
      <c r="E182" s="158"/>
      <c r="F182" s="173" t="s">
        <v>177</v>
      </c>
      <c r="G182" s="120">
        <v>7.2190550000000006E-2</v>
      </c>
      <c r="H182" s="174">
        <v>7.2190550000000006E-2</v>
      </c>
      <c r="I182" s="175">
        <v>0</v>
      </c>
      <c r="J182" s="158"/>
    </row>
    <row r="183" spans="1:10" x14ac:dyDescent="0.25">
      <c r="A183" s="178" t="s">
        <v>171</v>
      </c>
      <c r="B183" s="177">
        <v>3.9347501600000001</v>
      </c>
      <c r="C183" s="177">
        <v>3.9347501600000001</v>
      </c>
      <c r="D183" s="177">
        <v>0</v>
      </c>
      <c r="E183" s="158"/>
      <c r="F183" s="170" t="s">
        <v>178</v>
      </c>
      <c r="G183" s="177">
        <v>91.709307299999992</v>
      </c>
      <c r="H183" s="177">
        <v>91.709307299999992</v>
      </c>
      <c r="I183" s="177">
        <v>0</v>
      </c>
      <c r="J183" s="158"/>
    </row>
    <row r="184" spans="1:10" ht="14" x14ac:dyDescent="0.3">
      <c r="A184" s="176" t="s">
        <v>172</v>
      </c>
      <c r="B184" s="120">
        <v>5.6320151599999999</v>
      </c>
      <c r="C184" s="174">
        <v>5.6320151599999999</v>
      </c>
      <c r="D184" s="175">
        <v>0</v>
      </c>
      <c r="E184" s="158"/>
      <c r="F184" s="173" t="s">
        <v>179</v>
      </c>
      <c r="G184" s="120">
        <v>0.68299993000000003</v>
      </c>
      <c r="H184" s="174">
        <v>0.68299993000000003</v>
      </c>
      <c r="I184" s="175">
        <v>0</v>
      </c>
      <c r="J184" s="158"/>
    </row>
    <row r="185" spans="1:10" x14ac:dyDescent="0.25">
      <c r="A185" s="178" t="s">
        <v>173</v>
      </c>
      <c r="B185" s="177">
        <v>5.1598909999999998E-2</v>
      </c>
      <c r="C185" s="177">
        <v>5.1598910000000005E-2</v>
      </c>
      <c r="D185" s="177">
        <v>0</v>
      </c>
      <c r="E185" s="158"/>
      <c r="F185" s="170" t="s">
        <v>618</v>
      </c>
      <c r="G185" s="177">
        <v>431.28205317000004</v>
      </c>
      <c r="H185" s="177">
        <v>431.28205317000004</v>
      </c>
      <c r="I185" s="177">
        <v>0</v>
      </c>
      <c r="J185" s="158"/>
    </row>
    <row r="186" spans="1:10" ht="14" x14ac:dyDescent="0.3">
      <c r="A186" s="176" t="s">
        <v>174</v>
      </c>
      <c r="B186" s="120">
        <v>0.29901295</v>
      </c>
      <c r="C186" s="174">
        <v>0.29901295</v>
      </c>
      <c r="D186" s="175">
        <v>0</v>
      </c>
      <c r="E186" s="158"/>
      <c r="F186" s="173" t="s">
        <v>181</v>
      </c>
      <c r="G186" s="120">
        <v>6.7549441400000001</v>
      </c>
      <c r="H186" s="174">
        <v>6.7549441400000001</v>
      </c>
      <c r="I186" s="175">
        <v>0</v>
      </c>
      <c r="J186" s="158"/>
    </row>
    <row r="187" spans="1:10" x14ac:dyDescent="0.25">
      <c r="A187" s="178" t="s">
        <v>175</v>
      </c>
      <c r="B187" s="177">
        <v>11.749136669999999</v>
      </c>
      <c r="C187" s="177">
        <v>11.74913667</v>
      </c>
      <c r="D187" s="177">
        <v>0</v>
      </c>
      <c r="E187" s="158"/>
      <c r="F187" s="170" t="s">
        <v>182</v>
      </c>
      <c r="G187" s="177">
        <v>18.21768557</v>
      </c>
      <c r="H187" s="177">
        <v>18.21768557</v>
      </c>
      <c r="I187" s="177">
        <v>0</v>
      </c>
      <c r="J187" s="158"/>
    </row>
    <row r="188" spans="1:10" ht="14" x14ac:dyDescent="0.3">
      <c r="A188" s="176" t="s">
        <v>176</v>
      </c>
      <c r="B188" s="120">
        <v>6.4270000000000004E-3</v>
      </c>
      <c r="C188" s="174">
        <v>6.4270000000000004E-3</v>
      </c>
      <c r="D188" s="175">
        <v>0</v>
      </c>
      <c r="E188" s="158"/>
      <c r="F188" s="173" t="s">
        <v>183</v>
      </c>
      <c r="G188" s="120">
        <v>173.96178875000001</v>
      </c>
      <c r="H188" s="174">
        <v>173.96178875000001</v>
      </c>
      <c r="I188" s="175">
        <v>0</v>
      </c>
      <c r="J188" s="158"/>
    </row>
    <row r="189" spans="1:10" x14ac:dyDescent="0.25">
      <c r="A189" s="178" t="s">
        <v>177</v>
      </c>
      <c r="B189" s="177">
        <v>0</v>
      </c>
      <c r="C189" s="177">
        <v>0</v>
      </c>
      <c r="D189" s="177">
        <v>0</v>
      </c>
      <c r="E189" s="158"/>
      <c r="F189" s="170" t="s">
        <v>619</v>
      </c>
      <c r="G189" s="177">
        <v>379.60729373000004</v>
      </c>
      <c r="H189" s="177">
        <v>379.60729373000004</v>
      </c>
      <c r="I189" s="177">
        <v>0</v>
      </c>
      <c r="J189" s="158"/>
    </row>
    <row r="190" spans="1:10" ht="14" x14ac:dyDescent="0.3">
      <c r="A190" s="176" t="s">
        <v>179</v>
      </c>
      <c r="B190" s="120">
        <v>2.0799999999999999E-2</v>
      </c>
      <c r="C190" s="174">
        <v>2.0799999999999999E-2</v>
      </c>
      <c r="D190" s="175">
        <v>0</v>
      </c>
      <c r="E190" s="158"/>
      <c r="F190" s="173" t="s">
        <v>185</v>
      </c>
      <c r="G190" s="120">
        <v>5.4823192000000001</v>
      </c>
      <c r="H190" s="174">
        <v>5.4823192000000001</v>
      </c>
      <c r="I190" s="175">
        <v>0</v>
      </c>
      <c r="J190" s="158"/>
    </row>
    <row r="191" spans="1:10" x14ac:dyDescent="0.25">
      <c r="A191" s="178" t="s">
        <v>180</v>
      </c>
      <c r="B191" s="177">
        <v>0.63945415999999999</v>
      </c>
      <c r="C191" s="177">
        <v>0.63945415999999999</v>
      </c>
      <c r="D191" s="177">
        <v>0</v>
      </c>
      <c r="E191" s="158"/>
      <c r="F191" s="170" t="s">
        <v>186</v>
      </c>
      <c r="G191" s="177">
        <v>7.8852359100000005</v>
      </c>
      <c r="H191" s="177">
        <v>7.8852359100000005</v>
      </c>
      <c r="I191" s="177">
        <v>0</v>
      </c>
      <c r="J191" s="158"/>
    </row>
    <row r="192" spans="1:10" ht="14" x14ac:dyDescent="0.3">
      <c r="A192" s="176" t="s">
        <v>181</v>
      </c>
      <c r="B192" s="120">
        <v>0.12735579</v>
      </c>
      <c r="C192" s="174">
        <v>0.12735579</v>
      </c>
      <c r="D192" s="175">
        <v>0</v>
      </c>
      <c r="E192" s="158"/>
      <c r="F192" s="173" t="s">
        <v>187</v>
      </c>
      <c r="G192" s="120">
        <v>6.3863974400000005</v>
      </c>
      <c r="H192" s="174">
        <v>6.3863974400000005</v>
      </c>
      <c r="I192" s="175">
        <v>0</v>
      </c>
      <c r="J192" s="158"/>
    </row>
    <row r="193" spans="1:10" x14ac:dyDescent="0.25">
      <c r="A193" s="178" t="s">
        <v>182</v>
      </c>
      <c r="B193" s="177">
        <v>1.9600913200000001</v>
      </c>
      <c r="C193" s="177">
        <v>1.9600913200000001</v>
      </c>
      <c r="D193" s="177">
        <v>0</v>
      </c>
      <c r="E193" s="158"/>
      <c r="F193" s="170" t="s">
        <v>188</v>
      </c>
      <c r="G193" s="177">
        <v>14.40399259</v>
      </c>
      <c r="H193" s="177">
        <v>14.40399259</v>
      </c>
      <c r="I193" s="177">
        <v>0</v>
      </c>
      <c r="J193" s="158"/>
    </row>
    <row r="194" spans="1:10" ht="14" x14ac:dyDescent="0.3">
      <c r="A194" s="176" t="s">
        <v>183</v>
      </c>
      <c r="B194" s="120">
        <v>30.497316089999998</v>
      </c>
      <c r="C194" s="174">
        <v>30.497316089999998</v>
      </c>
      <c r="D194" s="175">
        <v>0</v>
      </c>
      <c r="E194" s="158"/>
      <c r="F194" s="173" t="s">
        <v>189</v>
      </c>
      <c r="G194" s="120">
        <v>117.77580808</v>
      </c>
      <c r="H194" s="174">
        <v>117.77580808</v>
      </c>
      <c r="I194" s="175">
        <v>0</v>
      </c>
      <c r="J194" s="158"/>
    </row>
    <row r="195" spans="1:10" x14ac:dyDescent="0.25">
      <c r="A195" s="178" t="s">
        <v>184</v>
      </c>
      <c r="B195" s="177">
        <v>126.04300305</v>
      </c>
      <c r="C195" s="177">
        <v>126.04300305</v>
      </c>
      <c r="D195" s="177">
        <v>0</v>
      </c>
      <c r="E195" s="158"/>
      <c r="F195" s="170" t="s">
        <v>190</v>
      </c>
      <c r="G195" s="177">
        <v>4.72457934</v>
      </c>
      <c r="H195" s="177">
        <v>4.72457934</v>
      </c>
      <c r="I195" s="177">
        <v>0</v>
      </c>
      <c r="J195" s="158"/>
    </row>
    <row r="196" spans="1:10" ht="14" x14ac:dyDescent="0.3">
      <c r="A196" s="176" t="s">
        <v>185</v>
      </c>
      <c r="B196" s="120">
        <v>0.12461264999999999</v>
      </c>
      <c r="C196" s="174">
        <v>0.12461264999999999</v>
      </c>
      <c r="D196" s="175">
        <v>0</v>
      </c>
      <c r="E196" s="158"/>
      <c r="F196" s="173" t="s">
        <v>191</v>
      </c>
      <c r="G196" s="120">
        <v>8.9406729899999995</v>
      </c>
      <c r="H196" s="174">
        <v>8.9406729899999995</v>
      </c>
      <c r="I196" s="175">
        <v>0</v>
      </c>
      <c r="J196" s="158"/>
    </row>
    <row r="197" spans="1:10" x14ac:dyDescent="0.25">
      <c r="A197" s="178" t="s">
        <v>186</v>
      </c>
      <c r="B197" s="177">
        <v>1.3838350000000001E-2</v>
      </c>
      <c r="C197" s="177">
        <v>1.3838350000000001E-2</v>
      </c>
      <c r="D197" s="177">
        <v>0</v>
      </c>
      <c r="E197" s="158"/>
      <c r="F197" s="170" t="s">
        <v>192</v>
      </c>
      <c r="G197" s="177">
        <v>0.96513440000000006</v>
      </c>
      <c r="H197" s="177">
        <v>0.96513440000000006</v>
      </c>
      <c r="I197" s="177">
        <v>0</v>
      </c>
      <c r="J197" s="158"/>
    </row>
    <row r="198" spans="1:10" ht="14" x14ac:dyDescent="0.3">
      <c r="A198" s="176" t="s">
        <v>187</v>
      </c>
      <c r="B198" s="120">
        <v>6.5566289999999999E-2</v>
      </c>
      <c r="C198" s="174">
        <v>6.5566289999999999E-2</v>
      </c>
      <c r="D198" s="175">
        <v>0</v>
      </c>
      <c r="E198" s="158"/>
      <c r="F198" s="173" t="s">
        <v>193</v>
      </c>
      <c r="G198" s="120">
        <v>9.1902250199999997</v>
      </c>
      <c r="H198" s="174">
        <v>9.1902250199999997</v>
      </c>
      <c r="I198" s="175">
        <v>0</v>
      </c>
      <c r="J198" s="158"/>
    </row>
    <row r="199" spans="1:10" x14ac:dyDescent="0.25">
      <c r="A199" s="178" t="s">
        <v>188</v>
      </c>
      <c r="B199" s="177">
        <v>6.9952E-2</v>
      </c>
      <c r="C199" s="177">
        <v>6.9952E-2</v>
      </c>
      <c r="D199" s="177">
        <v>0</v>
      </c>
      <c r="E199" s="158"/>
      <c r="F199" s="170" t="s">
        <v>194</v>
      </c>
      <c r="G199" s="177">
        <v>89.062911170000007</v>
      </c>
      <c r="H199" s="177">
        <v>89.062911170000007</v>
      </c>
      <c r="I199" s="177">
        <v>0</v>
      </c>
      <c r="J199" s="158"/>
    </row>
    <row r="200" spans="1:10" ht="14" x14ac:dyDescent="0.3">
      <c r="A200" s="176" t="s">
        <v>189</v>
      </c>
      <c r="B200" s="120">
        <v>13.324961529999999</v>
      </c>
      <c r="C200" s="174">
        <v>13.324961529999999</v>
      </c>
      <c r="D200" s="175">
        <v>0</v>
      </c>
      <c r="E200" s="158"/>
      <c r="F200" s="173" t="s">
        <v>195</v>
      </c>
      <c r="G200" s="120">
        <v>69.481808520000001</v>
      </c>
      <c r="H200" s="174">
        <v>69.481808520000001</v>
      </c>
      <c r="I200" s="175">
        <v>0</v>
      </c>
      <c r="J200" s="158"/>
    </row>
    <row r="201" spans="1:10" x14ac:dyDescent="0.25">
      <c r="A201" s="178" t="s">
        <v>190</v>
      </c>
      <c r="B201" s="177">
        <v>0.3110328</v>
      </c>
      <c r="C201" s="177">
        <v>0.3110328</v>
      </c>
      <c r="D201" s="177">
        <v>0</v>
      </c>
      <c r="E201" s="158"/>
      <c r="F201" s="170" t="s">
        <v>196</v>
      </c>
      <c r="G201" s="177">
        <v>75.708454029999999</v>
      </c>
      <c r="H201" s="177">
        <v>75.708454029999999</v>
      </c>
      <c r="I201" s="177">
        <v>0</v>
      </c>
      <c r="J201" s="158"/>
    </row>
    <row r="202" spans="1:10" ht="14" x14ac:dyDescent="0.3">
      <c r="A202" s="176" t="s">
        <v>191</v>
      </c>
      <c r="B202" s="120">
        <v>4.8124200000000004E-3</v>
      </c>
      <c r="C202" s="174">
        <v>4.8124200000000004E-3</v>
      </c>
      <c r="D202" s="175">
        <v>0</v>
      </c>
      <c r="E202" s="158"/>
      <c r="F202" s="173" t="s">
        <v>197</v>
      </c>
      <c r="G202" s="120">
        <v>158.07951284000001</v>
      </c>
      <c r="H202" s="174">
        <v>158.07951284000001</v>
      </c>
      <c r="I202" s="175">
        <v>0</v>
      </c>
      <c r="J202" s="158"/>
    </row>
    <row r="203" spans="1:10" x14ac:dyDescent="0.25">
      <c r="A203" s="178" t="s">
        <v>192</v>
      </c>
      <c r="B203" s="177">
        <v>0.32729590000000003</v>
      </c>
      <c r="C203" s="177">
        <v>0.32729590000000003</v>
      </c>
      <c r="D203" s="177">
        <v>0</v>
      </c>
      <c r="E203" s="158"/>
      <c r="F203" s="170" t="s">
        <v>198</v>
      </c>
      <c r="G203" s="177">
        <v>87.29423405</v>
      </c>
      <c r="H203" s="177">
        <v>87.29423405</v>
      </c>
      <c r="I203" s="177">
        <v>0</v>
      </c>
      <c r="J203" s="158"/>
    </row>
    <row r="204" spans="1:10" ht="14" x14ac:dyDescent="0.3">
      <c r="A204" s="176" t="s">
        <v>193</v>
      </c>
      <c r="B204" s="120">
        <v>3.7393418199999999</v>
      </c>
      <c r="C204" s="174">
        <v>3.7393418199999999</v>
      </c>
      <c r="D204" s="175">
        <v>0</v>
      </c>
      <c r="E204" s="158"/>
      <c r="F204" s="173" t="s">
        <v>199</v>
      </c>
      <c r="G204" s="120">
        <v>15.413652089999999</v>
      </c>
      <c r="H204" s="174">
        <v>15.413652089999999</v>
      </c>
      <c r="I204" s="175">
        <v>0</v>
      </c>
      <c r="J204" s="158"/>
    </row>
    <row r="205" spans="1:10" x14ac:dyDescent="0.25">
      <c r="A205" s="178" t="s">
        <v>194</v>
      </c>
      <c r="B205" s="177">
        <v>0.98140070999999995</v>
      </c>
      <c r="C205" s="177">
        <v>0.98140070999999995</v>
      </c>
      <c r="D205" s="177">
        <v>0</v>
      </c>
      <c r="E205" s="158"/>
      <c r="F205" s="170" t="s">
        <v>200</v>
      </c>
      <c r="G205" s="177">
        <v>55.54501964</v>
      </c>
      <c r="H205" s="177">
        <v>55.54501964</v>
      </c>
      <c r="I205" s="177">
        <v>0</v>
      </c>
      <c r="J205" s="158"/>
    </row>
    <row r="206" spans="1:10" ht="14" x14ac:dyDescent="0.3">
      <c r="A206" s="176" t="s">
        <v>195</v>
      </c>
      <c r="B206" s="120">
        <v>3.2514940399999999</v>
      </c>
      <c r="C206" s="174">
        <v>3.2514940399999999</v>
      </c>
      <c r="D206" s="175">
        <v>0</v>
      </c>
      <c r="E206" s="158"/>
      <c r="F206" s="173" t="s">
        <v>201</v>
      </c>
      <c r="G206" s="120">
        <v>45.9163122</v>
      </c>
      <c r="H206" s="174">
        <v>45.9163122</v>
      </c>
      <c r="I206" s="175">
        <v>0</v>
      </c>
      <c r="J206" s="158"/>
    </row>
    <row r="207" spans="1:10" x14ac:dyDescent="0.25">
      <c r="A207" s="178" t="s">
        <v>196</v>
      </c>
      <c r="B207" s="177">
        <v>2.1581929300000002</v>
      </c>
      <c r="C207" s="177">
        <v>2.1581929300000002</v>
      </c>
      <c r="D207" s="177">
        <v>0</v>
      </c>
      <c r="E207" s="158"/>
      <c r="F207" s="170" t="s">
        <v>203</v>
      </c>
      <c r="G207" s="177">
        <v>47.745942740000004</v>
      </c>
      <c r="H207" s="177">
        <v>47.745942740000004</v>
      </c>
      <c r="I207" s="177">
        <v>0</v>
      </c>
      <c r="J207" s="158"/>
    </row>
    <row r="208" spans="1:10" ht="14" x14ac:dyDescent="0.3">
      <c r="A208" s="176" t="s">
        <v>197</v>
      </c>
      <c r="B208" s="120">
        <v>41.371057110000002</v>
      </c>
      <c r="C208" s="174">
        <v>41.371057110000002</v>
      </c>
      <c r="D208" s="175">
        <v>0</v>
      </c>
      <c r="E208" s="158"/>
      <c r="F208" s="173" t="s">
        <v>204</v>
      </c>
      <c r="G208" s="120">
        <v>66.507201899999998</v>
      </c>
      <c r="H208" s="174">
        <v>66.507201899999998</v>
      </c>
      <c r="I208" s="175">
        <v>0</v>
      </c>
      <c r="J208" s="158"/>
    </row>
    <row r="209" spans="1:10" x14ac:dyDescent="0.25">
      <c r="A209" s="178" t="s">
        <v>198</v>
      </c>
      <c r="B209" s="177">
        <v>0.82575947999999999</v>
      </c>
      <c r="C209" s="177">
        <v>0.82575947999999999</v>
      </c>
      <c r="D209" s="177">
        <v>0</v>
      </c>
      <c r="E209" s="158"/>
      <c r="F209" s="170" t="s">
        <v>205</v>
      </c>
      <c r="G209" s="177">
        <v>9.8573252599999996</v>
      </c>
      <c r="H209" s="177">
        <v>9.8573252599999996</v>
      </c>
      <c r="I209" s="177">
        <v>0</v>
      </c>
      <c r="J209" s="158"/>
    </row>
    <row r="210" spans="1:10" ht="14" x14ac:dyDescent="0.3">
      <c r="A210" s="176" t="s">
        <v>199</v>
      </c>
      <c r="B210" s="120">
        <v>1.0563076999999998</v>
      </c>
      <c r="C210" s="174">
        <v>1.0563076999999998</v>
      </c>
      <c r="D210" s="175">
        <v>0</v>
      </c>
      <c r="E210" s="158"/>
      <c r="F210" s="173" t="s">
        <v>206</v>
      </c>
      <c r="G210" s="120">
        <v>22.06607623</v>
      </c>
      <c r="H210" s="174">
        <v>22.06607623</v>
      </c>
      <c r="I210" s="175">
        <v>0</v>
      </c>
      <c r="J210" s="158"/>
    </row>
    <row r="211" spans="1:10" x14ac:dyDescent="0.25">
      <c r="A211" s="178" t="s">
        <v>200</v>
      </c>
      <c r="B211" s="177">
        <v>2.2153956899999998</v>
      </c>
      <c r="C211" s="177">
        <v>2.2153956899999998</v>
      </c>
      <c r="D211" s="177">
        <v>0</v>
      </c>
      <c r="E211" s="158"/>
      <c r="F211" s="170" t="s">
        <v>207</v>
      </c>
      <c r="G211" s="177">
        <v>1.6372488200000002</v>
      </c>
      <c r="H211" s="177">
        <v>1.6372488200000002</v>
      </c>
      <c r="I211" s="177">
        <v>0</v>
      </c>
      <c r="J211" s="158"/>
    </row>
    <row r="212" spans="1:10" ht="14" x14ac:dyDescent="0.3">
      <c r="A212" s="176" t="s">
        <v>201</v>
      </c>
      <c r="B212" s="120">
        <v>1.5636552100000001</v>
      </c>
      <c r="C212" s="174">
        <v>1.5636552100000001</v>
      </c>
      <c r="D212" s="175">
        <v>0</v>
      </c>
      <c r="E212" s="158"/>
      <c r="F212" s="173" t="s">
        <v>208</v>
      </c>
      <c r="G212" s="120">
        <v>1.46884218</v>
      </c>
      <c r="H212" s="174">
        <v>1.46884218</v>
      </c>
      <c r="I212" s="175">
        <v>0</v>
      </c>
      <c r="J212" s="158"/>
    </row>
    <row r="213" spans="1:10" x14ac:dyDescent="0.25">
      <c r="A213" s="178" t="s">
        <v>202</v>
      </c>
      <c r="B213" s="177">
        <v>2.5254464100000003</v>
      </c>
      <c r="C213" s="177">
        <v>2.5254464100000003</v>
      </c>
      <c r="D213" s="177">
        <v>0</v>
      </c>
      <c r="E213" s="158"/>
      <c r="F213" s="170" t="s">
        <v>210</v>
      </c>
      <c r="G213" s="177">
        <v>33.594672989999999</v>
      </c>
      <c r="H213" s="177">
        <v>33.594672989999999</v>
      </c>
      <c r="I213" s="177">
        <v>0</v>
      </c>
      <c r="J213" s="158"/>
    </row>
    <row r="214" spans="1:10" ht="14" x14ac:dyDescent="0.3">
      <c r="A214" s="176" t="s">
        <v>203</v>
      </c>
      <c r="B214" s="120">
        <v>0.22677743</v>
      </c>
      <c r="C214" s="174">
        <v>0.22677743</v>
      </c>
      <c r="D214" s="175">
        <v>0</v>
      </c>
      <c r="E214" s="158"/>
      <c r="F214" s="173" t="s">
        <v>211</v>
      </c>
      <c r="G214" s="120">
        <v>54.040187039999999</v>
      </c>
      <c r="H214" s="174">
        <v>54.040187039999999</v>
      </c>
      <c r="I214" s="175">
        <v>0</v>
      </c>
      <c r="J214" s="158"/>
    </row>
    <row r="215" spans="1:10" x14ac:dyDescent="0.25">
      <c r="A215" s="178" t="s">
        <v>204</v>
      </c>
      <c r="B215" s="177">
        <v>1.90589959</v>
      </c>
      <c r="C215" s="177">
        <v>1.90589959</v>
      </c>
      <c r="D215" s="177">
        <v>0</v>
      </c>
      <c r="E215" s="158"/>
      <c r="F215" s="170" t="s">
        <v>213</v>
      </c>
      <c r="G215" s="177">
        <v>14.51521234</v>
      </c>
      <c r="H215" s="177">
        <v>14.51521234</v>
      </c>
      <c r="I215" s="177">
        <v>0</v>
      </c>
      <c r="J215" s="158"/>
    </row>
    <row r="216" spans="1:10" ht="14" x14ac:dyDescent="0.3">
      <c r="A216" s="176" t="s">
        <v>205</v>
      </c>
      <c r="B216" s="120">
        <v>0.39606484999999997</v>
      </c>
      <c r="C216" s="174">
        <v>0.39606484999999997</v>
      </c>
      <c r="D216" s="175">
        <v>0</v>
      </c>
      <c r="E216" s="158"/>
      <c r="F216" s="173" t="s">
        <v>214</v>
      </c>
      <c r="G216" s="120">
        <v>58.483480499999999</v>
      </c>
      <c r="H216" s="174">
        <v>58.483480499999999</v>
      </c>
      <c r="I216" s="175">
        <v>0</v>
      </c>
      <c r="J216" s="158"/>
    </row>
    <row r="217" spans="1:10" x14ac:dyDescent="0.25">
      <c r="A217" s="178" t="s">
        <v>206</v>
      </c>
      <c r="B217" s="177">
        <v>1.0478993699999999</v>
      </c>
      <c r="C217" s="177">
        <v>1.0478993699999999</v>
      </c>
      <c r="D217" s="177">
        <v>0</v>
      </c>
      <c r="E217" s="158"/>
      <c r="F217" s="170" t="s">
        <v>215</v>
      </c>
      <c r="G217" s="177">
        <v>104.73506999</v>
      </c>
      <c r="H217" s="177">
        <v>104.73506999</v>
      </c>
      <c r="I217" s="177">
        <v>0</v>
      </c>
      <c r="J217" s="158"/>
    </row>
    <row r="218" spans="1:10" ht="14" x14ac:dyDescent="0.3">
      <c r="A218" s="176" t="s">
        <v>207</v>
      </c>
      <c r="B218" s="120">
        <v>1.8966900000000001E-3</v>
      </c>
      <c r="C218" s="174">
        <v>1.8966900000000001E-3</v>
      </c>
      <c r="D218" s="175">
        <v>0</v>
      </c>
      <c r="E218" s="158"/>
      <c r="F218" s="173" t="s">
        <v>616</v>
      </c>
      <c r="G218" s="120">
        <v>476.04403083</v>
      </c>
      <c r="H218" s="174">
        <v>476.04403083</v>
      </c>
      <c r="I218" s="175">
        <v>0</v>
      </c>
      <c r="J218" s="158"/>
    </row>
    <row r="219" spans="1:10" x14ac:dyDescent="0.25">
      <c r="A219" s="178" t="s">
        <v>208</v>
      </c>
      <c r="B219" s="177">
        <v>8.6963600000000002E-3</v>
      </c>
      <c r="C219" s="177">
        <v>8.6963600000000002E-3</v>
      </c>
      <c r="D219" s="177">
        <v>0</v>
      </c>
      <c r="E219" s="158"/>
      <c r="F219" s="170" t="s">
        <v>219</v>
      </c>
      <c r="G219" s="177">
        <v>20.348325579999997</v>
      </c>
      <c r="H219" s="177">
        <v>20.348325579999997</v>
      </c>
      <c r="I219" s="177">
        <v>0</v>
      </c>
      <c r="J219" s="158"/>
    </row>
    <row r="220" spans="1:10" ht="14" x14ac:dyDescent="0.3">
      <c r="A220" s="176" t="s">
        <v>209</v>
      </c>
      <c r="B220" s="120">
        <v>1.9261321899999999</v>
      </c>
      <c r="C220" s="174">
        <v>1.9261321899999999</v>
      </c>
      <c r="D220" s="175">
        <v>0</v>
      </c>
      <c r="E220" s="158"/>
      <c r="F220" s="173" t="s">
        <v>220</v>
      </c>
      <c r="G220" s="120">
        <v>117.73657320000001</v>
      </c>
      <c r="H220" s="174">
        <v>117.73657320000001</v>
      </c>
      <c r="I220" s="175">
        <v>0</v>
      </c>
      <c r="J220" s="158"/>
    </row>
    <row r="221" spans="1:10" x14ac:dyDescent="0.25">
      <c r="A221" s="178" t="s">
        <v>210</v>
      </c>
      <c r="B221" s="177">
        <v>0.62927865000000005</v>
      </c>
      <c r="C221" s="177">
        <v>0.62927865000000005</v>
      </c>
      <c r="D221" s="177">
        <v>0</v>
      </c>
      <c r="E221" s="158"/>
      <c r="F221" s="170" t="s">
        <v>221</v>
      </c>
      <c r="G221" s="177">
        <v>10.49806982</v>
      </c>
      <c r="H221" s="177">
        <v>10.49806982</v>
      </c>
      <c r="I221" s="177">
        <v>0</v>
      </c>
      <c r="J221" s="158"/>
    </row>
    <row r="222" spans="1:10" ht="14" x14ac:dyDescent="0.3">
      <c r="A222" s="176" t="s">
        <v>211</v>
      </c>
      <c r="B222" s="120">
        <v>5.0187288499999996</v>
      </c>
      <c r="C222" s="174">
        <v>5.0187288499999996</v>
      </c>
      <c r="D222" s="175">
        <v>0</v>
      </c>
      <c r="E222" s="158"/>
      <c r="F222" s="173" t="s">
        <v>222</v>
      </c>
      <c r="G222" s="120">
        <v>62.432673810000004</v>
      </c>
      <c r="H222" s="174">
        <v>62.432673810000004</v>
      </c>
      <c r="I222" s="175">
        <v>0</v>
      </c>
      <c r="J222" s="158"/>
    </row>
    <row r="223" spans="1:10" x14ac:dyDescent="0.25">
      <c r="A223" s="178" t="s">
        <v>212</v>
      </c>
      <c r="B223" s="177">
        <v>0.29015247</v>
      </c>
      <c r="C223" s="177">
        <v>0.29015247</v>
      </c>
      <c r="D223" s="177">
        <v>0</v>
      </c>
      <c r="E223" s="158"/>
      <c r="F223" s="170" t="s">
        <v>223</v>
      </c>
      <c r="G223" s="177">
        <v>1.7999174899999999</v>
      </c>
      <c r="H223" s="177">
        <v>1.7999174899999999</v>
      </c>
      <c r="I223" s="177">
        <v>0</v>
      </c>
      <c r="J223" s="158"/>
    </row>
    <row r="224" spans="1:10" ht="14" x14ac:dyDescent="0.3">
      <c r="A224" s="176" t="s">
        <v>213</v>
      </c>
      <c r="B224" s="120">
        <v>9.7925999999999999E-2</v>
      </c>
      <c r="C224" s="174">
        <v>9.7925999999999999E-2</v>
      </c>
      <c r="D224" s="175">
        <v>0</v>
      </c>
      <c r="E224" s="158"/>
      <c r="F224" s="173" t="s">
        <v>224</v>
      </c>
      <c r="G224" s="120">
        <v>12.332920400000001</v>
      </c>
      <c r="H224" s="174">
        <v>12.332920400000001</v>
      </c>
      <c r="I224" s="175">
        <v>0</v>
      </c>
      <c r="J224" s="158"/>
    </row>
    <row r="225" spans="1:10" x14ac:dyDescent="0.25">
      <c r="A225" s="178" t="s">
        <v>214</v>
      </c>
      <c r="B225" s="177">
        <v>0.79480523999999997</v>
      </c>
      <c r="C225" s="177">
        <v>0.79480523999999997</v>
      </c>
      <c r="D225" s="177">
        <v>0</v>
      </c>
      <c r="E225" s="158"/>
      <c r="F225" s="170" t="s">
        <v>617</v>
      </c>
      <c r="G225" s="177">
        <v>439.88134845999997</v>
      </c>
      <c r="H225" s="177">
        <v>439.88134845999997</v>
      </c>
      <c r="I225" s="177">
        <v>0</v>
      </c>
      <c r="J225" s="158"/>
    </row>
    <row r="226" spans="1:10" ht="14" x14ac:dyDescent="0.3">
      <c r="A226" s="176" t="s">
        <v>215</v>
      </c>
      <c r="B226" s="120">
        <v>45.656633740000004</v>
      </c>
      <c r="C226" s="174">
        <v>45.656633740000004</v>
      </c>
      <c r="D226" s="175">
        <v>0</v>
      </c>
      <c r="E226" s="158"/>
      <c r="F226" s="173" t="s">
        <v>226</v>
      </c>
      <c r="G226" s="120">
        <v>4.9142135599999994</v>
      </c>
      <c r="H226" s="174">
        <v>4.9142135599999994</v>
      </c>
      <c r="I226" s="175">
        <v>0</v>
      </c>
      <c r="J226" s="158"/>
    </row>
    <row r="227" spans="1:10" x14ac:dyDescent="0.25">
      <c r="A227" s="178" t="s">
        <v>216</v>
      </c>
      <c r="B227" s="177">
        <v>1.1268339199999999</v>
      </c>
      <c r="C227" s="177">
        <v>1.1268339199999999</v>
      </c>
      <c r="D227" s="177">
        <v>0</v>
      </c>
      <c r="E227" s="158"/>
      <c r="F227" s="170" t="s">
        <v>227</v>
      </c>
      <c r="G227" s="177">
        <v>9.0358449099999998</v>
      </c>
      <c r="H227" s="177">
        <v>9.0358449099999998</v>
      </c>
      <c r="I227" s="177">
        <v>0</v>
      </c>
      <c r="J227" s="158"/>
    </row>
    <row r="228" spans="1:10" ht="14" x14ac:dyDescent="0.3">
      <c r="A228" s="176" t="s">
        <v>217</v>
      </c>
      <c r="B228" s="120">
        <v>7.9666389299999993</v>
      </c>
      <c r="C228" s="174">
        <v>7.9666389299999993</v>
      </c>
      <c r="D228" s="175">
        <v>0</v>
      </c>
      <c r="E228" s="158"/>
      <c r="F228" s="173" t="s">
        <v>229</v>
      </c>
      <c r="G228" s="120">
        <v>70.848117560000006</v>
      </c>
      <c r="H228" s="174">
        <v>70.848117560000006</v>
      </c>
      <c r="I228" s="175">
        <v>0</v>
      </c>
      <c r="J228" s="158"/>
    </row>
    <row r="229" spans="1:10" x14ac:dyDescent="0.25">
      <c r="A229" s="178" t="s">
        <v>218</v>
      </c>
      <c r="B229" s="177">
        <v>43.58722307</v>
      </c>
      <c r="C229" s="177">
        <v>43.58722307</v>
      </c>
      <c r="D229" s="177">
        <v>0</v>
      </c>
      <c r="E229" s="158"/>
      <c r="F229" s="170" t="s">
        <v>230</v>
      </c>
      <c r="G229" s="177">
        <v>19.010634890000002</v>
      </c>
      <c r="H229" s="177">
        <v>19.010634890000002</v>
      </c>
      <c r="I229" s="177">
        <v>0</v>
      </c>
      <c r="J229" s="158"/>
    </row>
    <row r="230" spans="1:10" ht="14" x14ac:dyDescent="0.3">
      <c r="A230" s="176" t="s">
        <v>219</v>
      </c>
      <c r="B230" s="120">
        <v>0.32456531999999999</v>
      </c>
      <c r="C230" s="174">
        <v>0.32456531999999999</v>
      </c>
      <c r="D230" s="175">
        <v>0</v>
      </c>
      <c r="E230" s="158"/>
      <c r="F230" s="173" t="s">
        <v>232</v>
      </c>
      <c r="G230" s="120">
        <v>39.625398570000002</v>
      </c>
      <c r="H230" s="174">
        <v>39.625398570000002</v>
      </c>
      <c r="I230" s="175">
        <v>0</v>
      </c>
      <c r="J230" s="158"/>
    </row>
    <row r="231" spans="1:10" x14ac:dyDescent="0.25">
      <c r="A231" s="178" t="s">
        <v>220</v>
      </c>
      <c r="B231" s="177">
        <v>7.0483690299999999</v>
      </c>
      <c r="C231" s="177">
        <v>7.0483690299999999</v>
      </c>
      <c r="D231" s="177">
        <v>0</v>
      </c>
      <c r="E231" s="158"/>
      <c r="F231" s="170" t="s">
        <v>233</v>
      </c>
      <c r="G231" s="177">
        <v>28.57618836</v>
      </c>
      <c r="H231" s="177">
        <v>28.57618836</v>
      </c>
      <c r="I231" s="177">
        <v>0</v>
      </c>
      <c r="J231" s="158"/>
    </row>
    <row r="232" spans="1:10" ht="14" x14ac:dyDescent="0.3">
      <c r="A232" s="176" t="s">
        <v>221</v>
      </c>
      <c r="B232" s="120">
        <v>0.23063786999999999</v>
      </c>
      <c r="C232" s="174">
        <v>0.23063786999999999</v>
      </c>
      <c r="D232" s="175">
        <v>0</v>
      </c>
      <c r="E232" s="158"/>
      <c r="F232" s="173" t="s">
        <v>235</v>
      </c>
      <c r="G232" s="120">
        <v>88.379738189999998</v>
      </c>
      <c r="H232" s="174">
        <v>88.379738189999998</v>
      </c>
      <c r="I232" s="175">
        <v>0</v>
      </c>
      <c r="J232" s="158"/>
    </row>
    <row r="233" spans="1:10" x14ac:dyDescent="0.25">
      <c r="A233" s="178" t="s">
        <v>222</v>
      </c>
      <c r="B233" s="177">
        <v>3.9650681099999998</v>
      </c>
      <c r="C233" s="177">
        <v>3.9650681099999998</v>
      </c>
      <c r="D233" s="177">
        <v>0</v>
      </c>
      <c r="E233" s="158"/>
      <c r="F233" s="170" t="s">
        <v>236</v>
      </c>
      <c r="G233" s="177">
        <v>12.387331400000001</v>
      </c>
      <c r="H233" s="177">
        <v>12.387331400000001</v>
      </c>
      <c r="I233" s="177">
        <v>0</v>
      </c>
      <c r="J233" s="158"/>
    </row>
    <row r="234" spans="1:10" ht="14" x14ac:dyDescent="0.3">
      <c r="A234" s="176" t="s">
        <v>223</v>
      </c>
      <c r="B234" s="120">
        <v>0.82708572000000002</v>
      </c>
      <c r="C234" s="174">
        <v>0.82708572000000002</v>
      </c>
      <c r="D234" s="175">
        <v>0</v>
      </c>
      <c r="E234" s="158"/>
      <c r="F234" s="173" t="s">
        <v>237</v>
      </c>
      <c r="G234" s="120">
        <v>14.46202914</v>
      </c>
      <c r="H234" s="174">
        <v>14.46202914</v>
      </c>
      <c r="I234" s="175">
        <v>0</v>
      </c>
      <c r="J234" s="158"/>
    </row>
    <row r="235" spans="1:10" x14ac:dyDescent="0.25">
      <c r="A235" s="178" t="s">
        <v>224</v>
      </c>
      <c r="B235" s="177">
        <v>0.85296400000000006</v>
      </c>
      <c r="C235" s="177">
        <v>0.85296400000000006</v>
      </c>
      <c r="D235" s="177">
        <v>0</v>
      </c>
      <c r="E235" s="158"/>
      <c r="F235" s="170" t="s">
        <v>238</v>
      </c>
      <c r="G235" s="177">
        <v>57.121768430000003</v>
      </c>
      <c r="H235" s="177">
        <v>57.121768430000003</v>
      </c>
      <c r="I235" s="177">
        <v>0</v>
      </c>
      <c r="J235" s="158"/>
    </row>
    <row r="236" spans="1:10" ht="14" x14ac:dyDescent="0.3">
      <c r="A236" s="176" t="s">
        <v>225</v>
      </c>
      <c r="B236" s="120">
        <v>0.54239977000000006</v>
      </c>
      <c r="C236" s="174">
        <v>0.54239977000000006</v>
      </c>
      <c r="D236" s="175">
        <v>0</v>
      </c>
      <c r="E236" s="158"/>
      <c r="F236" s="173" t="s">
        <v>239</v>
      </c>
      <c r="G236" s="120">
        <v>5.7042444699999999</v>
      </c>
      <c r="H236" s="174">
        <v>5.7042444699999999</v>
      </c>
      <c r="I236" s="175">
        <v>0</v>
      </c>
      <c r="J236" s="158"/>
    </row>
    <row r="237" spans="1:10" x14ac:dyDescent="0.25">
      <c r="A237" s="178" t="s">
        <v>226</v>
      </c>
      <c r="B237" s="177">
        <v>0</v>
      </c>
      <c r="C237" s="177">
        <v>0</v>
      </c>
      <c r="D237" s="177">
        <v>0</v>
      </c>
      <c r="E237" s="158"/>
      <c r="F237" s="170" t="s">
        <v>240</v>
      </c>
      <c r="G237" s="177">
        <v>69.168306479999998</v>
      </c>
      <c r="H237" s="177">
        <v>69.168306479999998</v>
      </c>
      <c r="I237" s="177">
        <v>0</v>
      </c>
      <c r="J237" s="158"/>
    </row>
    <row r="238" spans="1:10" ht="14" x14ac:dyDescent="0.3">
      <c r="A238" s="176" t="s">
        <v>227</v>
      </c>
      <c r="B238" s="120">
        <v>3.2518329999999998E-2</v>
      </c>
      <c r="C238" s="174">
        <v>3.2518330000000005E-2</v>
      </c>
      <c r="D238" s="175">
        <v>0</v>
      </c>
      <c r="E238" s="158"/>
      <c r="F238" s="173" t="s">
        <v>241</v>
      </c>
      <c r="G238" s="120">
        <v>4.6722852100000001</v>
      </c>
      <c r="H238" s="174">
        <v>4.6722852100000001</v>
      </c>
      <c r="I238" s="175">
        <v>0</v>
      </c>
      <c r="J238" s="158"/>
    </row>
    <row r="239" spans="1:10" x14ac:dyDescent="0.25">
      <c r="A239" s="178" t="s">
        <v>228</v>
      </c>
      <c r="B239" s="177">
        <v>1.6080030700000001</v>
      </c>
      <c r="C239" s="177">
        <v>1.6080030700000001</v>
      </c>
      <c r="D239" s="177">
        <v>0</v>
      </c>
      <c r="E239" s="158"/>
      <c r="F239" s="170" t="s">
        <v>242</v>
      </c>
      <c r="G239" s="177">
        <v>66.249733509999999</v>
      </c>
      <c r="H239" s="177">
        <v>66.249733509999999</v>
      </c>
      <c r="I239" s="177">
        <v>0</v>
      </c>
      <c r="J239" s="158"/>
    </row>
    <row r="240" spans="1:10" ht="14" x14ac:dyDescent="0.3">
      <c r="A240" s="176" t="s">
        <v>229</v>
      </c>
      <c r="B240" s="120">
        <v>3.89981475</v>
      </c>
      <c r="C240" s="174">
        <v>3.89981475</v>
      </c>
      <c r="D240" s="175">
        <v>0</v>
      </c>
      <c r="E240" s="158"/>
      <c r="F240" s="173" t="s">
        <v>243</v>
      </c>
      <c r="G240" s="120">
        <v>3.7772886099999998</v>
      </c>
      <c r="H240" s="174">
        <v>3.7772886099999998</v>
      </c>
      <c r="I240" s="175">
        <v>0</v>
      </c>
      <c r="J240" s="158"/>
    </row>
    <row r="241" spans="1:10" x14ac:dyDescent="0.25">
      <c r="A241" s="178" t="s">
        <v>230</v>
      </c>
      <c r="B241" s="177">
        <v>0.23397456</v>
      </c>
      <c r="C241" s="177">
        <v>0.23397456</v>
      </c>
      <c r="D241" s="177">
        <v>0</v>
      </c>
      <c r="E241" s="158"/>
      <c r="F241" s="170" t="s">
        <v>244</v>
      </c>
      <c r="G241" s="177">
        <v>0.56800155000000008</v>
      </c>
      <c r="H241" s="177">
        <v>0.56800155000000008</v>
      </c>
      <c r="I241" s="177">
        <v>0</v>
      </c>
      <c r="J241" s="158"/>
    </row>
    <row r="242" spans="1:10" ht="14" x14ac:dyDescent="0.3">
      <c r="A242" s="176" t="s">
        <v>231</v>
      </c>
      <c r="B242" s="120">
        <v>2.1384469999999999E-2</v>
      </c>
      <c r="C242" s="174">
        <v>2.1384470000000003E-2</v>
      </c>
      <c r="D242" s="175">
        <v>0</v>
      </c>
      <c r="E242" s="158"/>
      <c r="F242" s="173" t="s">
        <v>245</v>
      </c>
      <c r="G242" s="120">
        <v>0</v>
      </c>
      <c r="H242" s="174">
        <v>0</v>
      </c>
      <c r="I242" s="175">
        <v>0</v>
      </c>
      <c r="J242" s="158"/>
    </row>
    <row r="243" spans="1:10" x14ac:dyDescent="0.25">
      <c r="A243" s="178" t="s">
        <v>232</v>
      </c>
      <c r="B243" s="177">
        <v>3.5379720000000003E-2</v>
      </c>
      <c r="C243" s="177">
        <v>3.5379720000000003E-2</v>
      </c>
      <c r="D243" s="177">
        <v>0</v>
      </c>
      <c r="E243" s="158"/>
      <c r="F243" s="170" t="s">
        <v>246</v>
      </c>
      <c r="G243" s="177">
        <v>13.126384060000001</v>
      </c>
      <c r="H243" s="177">
        <v>13.126384060000001</v>
      </c>
      <c r="I243" s="177">
        <v>0</v>
      </c>
      <c r="J243" s="158"/>
    </row>
    <row r="244" spans="1:10" ht="14" x14ac:dyDescent="0.3">
      <c r="A244" s="176" t="s">
        <v>233</v>
      </c>
      <c r="B244" s="120">
        <v>0.12658889000000001</v>
      </c>
      <c r="C244" s="174">
        <v>0.12658889000000001</v>
      </c>
      <c r="D244" s="175">
        <v>0</v>
      </c>
      <c r="E244" s="158"/>
      <c r="F244" s="173" t="s">
        <v>247</v>
      </c>
      <c r="G244" s="120">
        <v>2.7594920200000002</v>
      </c>
      <c r="H244" s="174">
        <v>2.7594920200000002</v>
      </c>
      <c r="I244" s="175">
        <v>0</v>
      </c>
      <c r="J244" s="158"/>
    </row>
    <row r="245" spans="1:10" x14ac:dyDescent="0.25">
      <c r="A245" s="178" t="s">
        <v>234</v>
      </c>
      <c r="B245" s="177">
        <v>1.4969219999999998E-2</v>
      </c>
      <c r="C245" s="177">
        <v>1.496922E-2</v>
      </c>
      <c r="D245" s="177">
        <v>0</v>
      </c>
      <c r="E245" s="158"/>
      <c r="F245" s="170" t="s">
        <v>248</v>
      </c>
      <c r="G245" s="177">
        <v>1.78894051</v>
      </c>
      <c r="H245" s="177">
        <v>1.78894051</v>
      </c>
      <c r="I245" s="177">
        <v>0</v>
      </c>
      <c r="J245" s="158"/>
    </row>
    <row r="246" spans="1:10" ht="14" x14ac:dyDescent="0.3">
      <c r="A246" s="176" t="s">
        <v>235</v>
      </c>
      <c r="B246" s="120">
        <v>0.49888927999999999</v>
      </c>
      <c r="C246" s="174">
        <v>0.49888928000000005</v>
      </c>
      <c r="D246" s="175">
        <v>0</v>
      </c>
      <c r="E246" s="158"/>
      <c r="F246" s="173" t="s">
        <v>251</v>
      </c>
      <c r="G246" s="120">
        <v>20.01215152</v>
      </c>
      <c r="H246" s="174">
        <v>20.01215152</v>
      </c>
      <c r="I246" s="175">
        <v>0</v>
      </c>
      <c r="J246" s="158"/>
    </row>
    <row r="247" spans="1:10" x14ac:dyDescent="0.25">
      <c r="A247" s="178" t="s">
        <v>236</v>
      </c>
      <c r="B247" s="177">
        <v>0.22582242999999999</v>
      </c>
      <c r="C247" s="177">
        <v>0.22582242999999999</v>
      </c>
      <c r="D247" s="177">
        <v>0</v>
      </c>
      <c r="E247" s="158"/>
      <c r="F247" s="170" t="s">
        <v>252</v>
      </c>
      <c r="G247" s="177">
        <v>18.908914600000003</v>
      </c>
      <c r="H247" s="177">
        <v>18.908914600000003</v>
      </c>
      <c r="I247" s="177">
        <v>0</v>
      </c>
      <c r="J247" s="158"/>
    </row>
    <row r="248" spans="1:10" ht="14" x14ac:dyDescent="0.3">
      <c r="A248" s="176" t="s">
        <v>237</v>
      </c>
      <c r="B248" s="120">
        <v>0.53056201000000003</v>
      </c>
      <c r="C248" s="174">
        <v>0.53056201000000003</v>
      </c>
      <c r="D248" s="175">
        <v>0</v>
      </c>
      <c r="E248" s="158"/>
      <c r="F248" s="173" t="s">
        <v>253</v>
      </c>
      <c r="G248" s="120">
        <v>0.19695810999999999</v>
      </c>
      <c r="H248" s="174">
        <v>0.19695810999999999</v>
      </c>
      <c r="I248" s="175">
        <v>0</v>
      </c>
      <c r="J248" s="158"/>
    </row>
    <row r="249" spans="1:10" x14ac:dyDescent="0.25">
      <c r="A249" s="178" t="s">
        <v>238</v>
      </c>
      <c r="B249" s="177">
        <v>0.57783857999999999</v>
      </c>
      <c r="C249" s="177">
        <v>0.57783857999999999</v>
      </c>
      <c r="D249" s="177">
        <v>0</v>
      </c>
      <c r="E249" s="158"/>
      <c r="F249" s="170" t="s">
        <v>254</v>
      </c>
      <c r="G249" s="177">
        <v>5.5949183300000005</v>
      </c>
      <c r="H249" s="177">
        <v>5.5949183300000005</v>
      </c>
      <c r="I249" s="177">
        <v>0</v>
      </c>
      <c r="J249" s="158"/>
    </row>
    <row r="250" spans="1:10" ht="14" x14ac:dyDescent="0.3">
      <c r="A250" s="176" t="s">
        <v>239</v>
      </c>
      <c r="B250" s="120">
        <v>1.416826E-2</v>
      </c>
      <c r="C250" s="174">
        <v>1.416826E-2</v>
      </c>
      <c r="D250" s="175">
        <v>0</v>
      </c>
      <c r="E250" s="158"/>
      <c r="F250" s="173" t="s">
        <v>257</v>
      </c>
      <c r="G250" s="120">
        <v>0</v>
      </c>
      <c r="H250" s="174">
        <v>0</v>
      </c>
      <c r="I250" s="175">
        <v>0</v>
      </c>
      <c r="J250" s="158"/>
    </row>
    <row r="251" spans="1:10" x14ac:dyDescent="0.25">
      <c r="A251" s="178" t="s">
        <v>240</v>
      </c>
      <c r="B251" s="177">
        <v>1.8279581100000002</v>
      </c>
      <c r="C251" s="177">
        <v>1.8279581100000002</v>
      </c>
      <c r="D251" s="177">
        <v>0</v>
      </c>
      <c r="E251" s="158"/>
      <c r="F251" s="170" t="s">
        <v>258</v>
      </c>
      <c r="G251" s="177">
        <v>8.202590690000001</v>
      </c>
      <c r="H251" s="177">
        <v>8.202590690000001</v>
      </c>
      <c r="I251" s="177">
        <v>0</v>
      </c>
      <c r="J251" s="158"/>
    </row>
    <row r="252" spans="1:10" ht="14" x14ac:dyDescent="0.3">
      <c r="A252" s="176" t="s">
        <v>241</v>
      </c>
      <c r="B252" s="120">
        <v>5.9039999999999997E-5</v>
      </c>
      <c r="C252" s="174">
        <v>5.9039999999999997E-5</v>
      </c>
      <c r="D252" s="175">
        <v>0</v>
      </c>
      <c r="E252" s="158"/>
      <c r="F252" s="173" t="s">
        <v>259</v>
      </c>
      <c r="G252" s="120">
        <v>2.3663200000000003E-3</v>
      </c>
      <c r="H252" s="174">
        <v>2.3663200000000003E-3</v>
      </c>
      <c r="I252" s="175">
        <v>0</v>
      </c>
      <c r="J252" s="158"/>
    </row>
    <row r="253" spans="1:10" x14ac:dyDescent="0.25">
      <c r="A253" s="178" t="s">
        <v>242</v>
      </c>
      <c r="B253" s="177">
        <v>11.04923926</v>
      </c>
      <c r="C253" s="177">
        <v>11.04923926</v>
      </c>
      <c r="D253" s="177">
        <v>0</v>
      </c>
      <c r="E253" s="158"/>
      <c r="F253" s="170" t="s">
        <v>260</v>
      </c>
      <c r="G253" s="177">
        <v>0</v>
      </c>
      <c r="H253" s="177">
        <v>0</v>
      </c>
      <c r="I253" s="177">
        <v>0</v>
      </c>
      <c r="J253" s="158"/>
    </row>
    <row r="254" spans="1:10" ht="14" x14ac:dyDescent="0.3">
      <c r="A254" s="176" t="s">
        <v>243</v>
      </c>
      <c r="B254" s="120">
        <v>0.13886377</v>
      </c>
      <c r="C254" s="174">
        <v>0.13886377</v>
      </c>
      <c r="D254" s="175">
        <v>0</v>
      </c>
      <c r="E254" s="158"/>
      <c r="F254" s="173" t="s">
        <v>261</v>
      </c>
      <c r="G254" s="120">
        <v>0</v>
      </c>
      <c r="H254" s="174">
        <v>0</v>
      </c>
      <c r="I254" s="175">
        <v>0</v>
      </c>
      <c r="J254" s="158"/>
    </row>
    <row r="255" spans="1:10" x14ac:dyDescent="0.25">
      <c r="A255" s="178" t="s">
        <v>244</v>
      </c>
      <c r="B255" s="177">
        <v>8.7104999999999995E-3</v>
      </c>
      <c r="C255" s="177">
        <v>8.7104999999999995E-3</v>
      </c>
      <c r="D255" s="177">
        <v>0</v>
      </c>
      <c r="E255" s="158"/>
      <c r="F255" s="170" t="s">
        <v>589</v>
      </c>
      <c r="G255" s="177">
        <v>0</v>
      </c>
      <c r="H255" s="177">
        <v>0</v>
      </c>
      <c r="I255" s="177">
        <v>0</v>
      </c>
      <c r="J255" s="158"/>
    </row>
    <row r="256" spans="1:10" ht="14" x14ac:dyDescent="0.3">
      <c r="A256" s="176" t="s">
        <v>245</v>
      </c>
      <c r="B256" s="120">
        <v>0</v>
      </c>
      <c r="C256" s="174">
        <v>0</v>
      </c>
      <c r="D256" s="175">
        <v>0</v>
      </c>
      <c r="E256" s="158"/>
      <c r="F256" s="173" t="s">
        <v>255</v>
      </c>
      <c r="G256" s="120">
        <v>9.7070557200000014</v>
      </c>
      <c r="H256" s="174">
        <v>9.7070398699999991</v>
      </c>
      <c r="I256" s="175">
        <v>1.585000000225989E-5</v>
      </c>
      <c r="J256" s="158"/>
    </row>
    <row r="257" spans="1:10" x14ac:dyDescent="0.25">
      <c r="A257" s="178" t="s">
        <v>246</v>
      </c>
      <c r="B257" s="177">
        <v>0.23992768</v>
      </c>
      <c r="C257" s="177">
        <v>0.23992768</v>
      </c>
      <c r="D257" s="177">
        <v>0</v>
      </c>
      <c r="E257" s="158"/>
      <c r="F257" s="170" t="s">
        <v>173</v>
      </c>
      <c r="G257" s="177">
        <v>8.0920785500000001</v>
      </c>
      <c r="H257" s="177">
        <v>8.0920269600000001</v>
      </c>
      <c r="I257" s="177">
        <v>5.1589999999990255E-5</v>
      </c>
      <c r="J257" s="158"/>
    </row>
    <row r="258" spans="1:10" ht="14" x14ac:dyDescent="0.3">
      <c r="A258" s="176" t="s">
        <v>247</v>
      </c>
      <c r="B258" s="120">
        <v>4.2110899999999998E-3</v>
      </c>
      <c r="C258" s="174">
        <v>4.2110899999999998E-3</v>
      </c>
      <c r="D258" s="175">
        <v>0</v>
      </c>
      <c r="E258" s="158"/>
      <c r="F258" s="173" t="s">
        <v>228</v>
      </c>
      <c r="G258" s="120">
        <v>16.983695609999998</v>
      </c>
      <c r="H258" s="174">
        <v>16.983568920000003</v>
      </c>
      <c r="I258" s="175">
        <v>1.2668999999476682E-4</v>
      </c>
      <c r="J258" s="158"/>
    </row>
    <row r="259" spans="1:10" x14ac:dyDescent="0.25">
      <c r="A259" s="178" t="s">
        <v>248</v>
      </c>
      <c r="B259" s="177">
        <v>0.35998200000000002</v>
      </c>
      <c r="C259" s="177">
        <v>0.35998200000000002</v>
      </c>
      <c r="D259" s="177">
        <v>0</v>
      </c>
      <c r="E259" s="158"/>
      <c r="F259" s="170" t="s">
        <v>53</v>
      </c>
      <c r="G259" s="177">
        <v>0.13620293</v>
      </c>
      <c r="H259" s="177">
        <v>0.13607557000000001</v>
      </c>
      <c r="I259" s="177">
        <v>1.2735999999999303E-4</v>
      </c>
      <c r="J259" s="158"/>
    </row>
    <row r="260" spans="1:10" ht="14" x14ac:dyDescent="0.3">
      <c r="A260" s="176" t="s">
        <v>249</v>
      </c>
      <c r="B260" s="120">
        <v>74.086167779999997</v>
      </c>
      <c r="C260" s="174">
        <v>74.086167779999997</v>
      </c>
      <c r="D260" s="175">
        <v>0</v>
      </c>
      <c r="E260" s="158"/>
      <c r="F260" s="173" t="s">
        <v>256</v>
      </c>
      <c r="G260" s="120">
        <v>38.346882000000001</v>
      </c>
      <c r="H260" s="174">
        <v>38.346740600000004</v>
      </c>
      <c r="I260" s="175">
        <v>1.413999999968496E-4</v>
      </c>
      <c r="J260" s="158"/>
    </row>
    <row r="261" spans="1:10" x14ac:dyDescent="0.25">
      <c r="A261" s="178" t="s">
        <v>250</v>
      </c>
      <c r="B261" s="177">
        <v>10.4981917</v>
      </c>
      <c r="C261" s="177">
        <v>10.4981917</v>
      </c>
      <c r="D261" s="177">
        <v>0</v>
      </c>
      <c r="E261" s="158"/>
      <c r="F261" s="170" t="s">
        <v>143</v>
      </c>
      <c r="G261" s="177">
        <v>47.201142990000001</v>
      </c>
      <c r="H261" s="177">
        <v>47.200825359999996</v>
      </c>
      <c r="I261" s="177">
        <v>3.1763000000495367E-4</v>
      </c>
      <c r="J261" s="158"/>
    </row>
    <row r="262" spans="1:10" ht="14" x14ac:dyDescent="0.3">
      <c r="A262" s="176" t="s">
        <v>251</v>
      </c>
      <c r="B262" s="120">
        <v>0.69960359000000005</v>
      </c>
      <c r="C262" s="174">
        <v>0.69960358999999994</v>
      </c>
      <c r="D262" s="175">
        <v>0</v>
      </c>
      <c r="E262" s="158"/>
      <c r="F262" s="173" t="s">
        <v>134</v>
      </c>
      <c r="G262" s="120">
        <v>94.652481140000006</v>
      </c>
      <c r="H262" s="174">
        <v>94.652135010000009</v>
      </c>
      <c r="I262" s="175">
        <v>3.4612999999694694E-4</v>
      </c>
      <c r="J262" s="158"/>
    </row>
    <row r="263" spans="1:10" x14ac:dyDescent="0.25">
      <c r="A263" s="178" t="s">
        <v>252</v>
      </c>
      <c r="B263" s="177">
        <v>0.51677569000000001</v>
      </c>
      <c r="C263" s="177">
        <v>0.51677569000000001</v>
      </c>
      <c r="D263" s="177">
        <v>0</v>
      </c>
      <c r="E263" s="158"/>
      <c r="F263" s="170" t="s">
        <v>117</v>
      </c>
      <c r="G263" s="177">
        <v>25.544931500000001</v>
      </c>
      <c r="H263" s="177">
        <v>25.544511499999999</v>
      </c>
      <c r="I263" s="177">
        <v>4.2000000000186333E-4</v>
      </c>
      <c r="J263" s="158"/>
    </row>
    <row r="264" spans="1:10" ht="14" x14ac:dyDescent="0.3">
      <c r="A264" s="176" t="s">
        <v>253</v>
      </c>
      <c r="B264" s="120">
        <v>3.9706816100000002</v>
      </c>
      <c r="C264" s="174">
        <v>3.9706816099999998</v>
      </c>
      <c r="D264" s="175">
        <v>0</v>
      </c>
      <c r="E264" s="158"/>
      <c r="F264" s="173" t="s">
        <v>120</v>
      </c>
      <c r="G264" s="120">
        <v>12.962345750000001</v>
      </c>
      <c r="H264" s="174">
        <v>12.961870660000001</v>
      </c>
      <c r="I264" s="175">
        <v>4.7509000000012236E-4</v>
      </c>
      <c r="J264" s="158"/>
    </row>
    <row r="265" spans="1:10" x14ac:dyDescent="0.25">
      <c r="A265" s="178" t="s">
        <v>254</v>
      </c>
      <c r="B265" s="177">
        <v>8.5186029999999996E-2</v>
      </c>
      <c r="C265" s="177">
        <v>8.5186029999999996E-2</v>
      </c>
      <c r="D265" s="177">
        <v>0</v>
      </c>
      <c r="E265" s="158"/>
      <c r="F265" s="170" t="s">
        <v>104</v>
      </c>
      <c r="G265" s="177">
        <v>47.89538992</v>
      </c>
      <c r="H265" s="177">
        <v>47.894824340000007</v>
      </c>
      <c r="I265" s="177">
        <v>5.6557999999284903E-4</v>
      </c>
      <c r="J265" s="158"/>
    </row>
    <row r="266" spans="1:10" ht="14" x14ac:dyDescent="0.3">
      <c r="A266" s="176" t="s">
        <v>255</v>
      </c>
      <c r="B266" s="120">
        <v>5.498815E-2</v>
      </c>
      <c r="C266" s="174">
        <v>5.498815E-2</v>
      </c>
      <c r="D266" s="175">
        <v>0</v>
      </c>
      <c r="E266" s="158"/>
      <c r="F266" s="173" t="s">
        <v>175</v>
      </c>
      <c r="G266" s="120">
        <v>152.34736617999999</v>
      </c>
      <c r="H266" s="174">
        <v>152.34597318000002</v>
      </c>
      <c r="I266" s="175">
        <v>1.3929999999788834E-3</v>
      </c>
      <c r="J266" s="158"/>
    </row>
    <row r="267" spans="1:10" x14ac:dyDescent="0.25">
      <c r="A267" s="178" t="s">
        <v>256</v>
      </c>
      <c r="B267" s="177">
        <v>6.1427647899999993</v>
      </c>
      <c r="C267" s="177">
        <v>6.1427647900000002</v>
      </c>
      <c r="D267" s="177">
        <v>0</v>
      </c>
      <c r="E267" s="158"/>
      <c r="F267" s="170" t="s">
        <v>171</v>
      </c>
      <c r="G267" s="177">
        <v>28.90519286</v>
      </c>
      <c r="H267" s="177">
        <v>28.902993079999998</v>
      </c>
      <c r="I267" s="177">
        <v>2.1997800000015388E-3</v>
      </c>
      <c r="J267" s="158"/>
    </row>
    <row r="268" spans="1:10" ht="14" x14ac:dyDescent="0.3">
      <c r="A268" s="176" t="s">
        <v>257</v>
      </c>
      <c r="B268" s="120">
        <v>0</v>
      </c>
      <c r="C268" s="174">
        <v>0</v>
      </c>
      <c r="D268" s="175">
        <v>0</v>
      </c>
      <c r="E268" s="158"/>
      <c r="F268" s="173" t="s">
        <v>216</v>
      </c>
      <c r="G268" s="120">
        <v>98.010490719999993</v>
      </c>
      <c r="H268" s="174">
        <v>98.005311730000003</v>
      </c>
      <c r="I268" s="175">
        <v>5.1789899999903355E-3</v>
      </c>
      <c r="J268" s="158"/>
    </row>
    <row r="269" spans="1:10" x14ac:dyDescent="0.25">
      <c r="A269" s="178" t="s">
        <v>258</v>
      </c>
      <c r="B269" s="177">
        <v>8.8969299599999996</v>
      </c>
      <c r="C269" s="177">
        <v>8.8969299600000014</v>
      </c>
      <c r="D269" s="177">
        <v>0</v>
      </c>
      <c r="E269" s="158"/>
      <c r="F269" s="170" t="s">
        <v>108</v>
      </c>
      <c r="G269" s="177">
        <v>116.70736488999999</v>
      </c>
      <c r="H269" s="177">
        <v>116.69495751000001</v>
      </c>
      <c r="I269" s="177">
        <v>1.2407379999984869E-2</v>
      </c>
      <c r="J269" s="158"/>
    </row>
    <row r="270" spans="1:10" ht="14" x14ac:dyDescent="0.3">
      <c r="A270" s="176" t="s">
        <v>259</v>
      </c>
      <c r="B270" s="120">
        <v>0</v>
      </c>
      <c r="C270" s="174">
        <v>0</v>
      </c>
      <c r="D270" s="175">
        <v>0</v>
      </c>
      <c r="E270" s="158"/>
      <c r="F270" s="173" t="s">
        <v>116</v>
      </c>
      <c r="G270" s="120">
        <v>28.060213390000001</v>
      </c>
      <c r="H270" s="174">
        <v>28.024242730000001</v>
      </c>
      <c r="I270" s="175">
        <v>3.5970660000000265E-2</v>
      </c>
      <c r="J270" s="158"/>
    </row>
    <row r="271" spans="1:10" x14ac:dyDescent="0.25">
      <c r="A271" s="178" t="s">
        <v>260</v>
      </c>
      <c r="B271" s="177">
        <v>936.97635584</v>
      </c>
      <c r="C271" s="177">
        <v>936.97635584</v>
      </c>
      <c r="D271" s="177">
        <v>0</v>
      </c>
      <c r="E271" s="158"/>
      <c r="F271" s="170" t="s">
        <v>217</v>
      </c>
      <c r="G271" s="177">
        <v>325.68259068999998</v>
      </c>
      <c r="H271" s="177">
        <v>325.63178031000001</v>
      </c>
      <c r="I271" s="177">
        <v>5.0810379999973065E-2</v>
      </c>
      <c r="J271" s="158"/>
    </row>
    <row r="272" spans="1:10" ht="14" x14ac:dyDescent="0.3">
      <c r="A272" s="176" t="s">
        <v>261</v>
      </c>
      <c r="B272" s="120">
        <v>0</v>
      </c>
      <c r="C272" s="174">
        <v>0</v>
      </c>
      <c r="D272" s="175">
        <v>0</v>
      </c>
      <c r="E272" s="158"/>
      <c r="F272" s="173" t="s">
        <v>234</v>
      </c>
      <c r="G272" s="120">
        <v>21.033391890000001</v>
      </c>
      <c r="H272" s="174">
        <v>20.96678189</v>
      </c>
      <c r="I272" s="175">
        <v>6.6610000000000724E-2</v>
      </c>
      <c r="J272" s="158"/>
    </row>
    <row r="273" spans="1:10" x14ac:dyDescent="0.25">
      <c r="A273" s="178" t="s">
        <v>589</v>
      </c>
      <c r="B273" s="177">
        <v>0</v>
      </c>
      <c r="C273" s="177">
        <v>0</v>
      </c>
      <c r="D273" s="177">
        <v>0</v>
      </c>
      <c r="E273" s="158"/>
      <c r="F273" s="170" t="s">
        <v>202</v>
      </c>
      <c r="G273" s="177">
        <v>26.878213260000003</v>
      </c>
      <c r="H273" s="177">
        <v>26.754957260000001</v>
      </c>
      <c r="I273" s="177">
        <v>0.12325600000000136</v>
      </c>
      <c r="J273" s="158"/>
    </row>
    <row r="274" spans="1:10" s="162" customFormat="1" ht="14" x14ac:dyDescent="0.3">
      <c r="A274" s="176" t="s">
        <v>178</v>
      </c>
      <c r="B274" s="120">
        <v>13.04925231</v>
      </c>
      <c r="C274" s="174">
        <v>16.169535310000001</v>
      </c>
      <c r="D274" s="175">
        <v>3.1202830000000006</v>
      </c>
      <c r="E274" s="179"/>
      <c r="F274" s="173" t="s">
        <v>250</v>
      </c>
      <c r="G274" s="120">
        <v>112.77208266</v>
      </c>
      <c r="H274" s="174">
        <v>112.06916065999999</v>
      </c>
      <c r="I274" s="175">
        <v>0.70292200000000093</v>
      </c>
      <c r="J274" s="179"/>
    </row>
    <row r="275" spans="1:10" s="162" customFormat="1" ht="13.5" thickBot="1" x14ac:dyDescent="0.35">
      <c r="A275" s="188" t="s">
        <v>262</v>
      </c>
      <c r="B275" s="189">
        <v>7388.9381627600023</v>
      </c>
      <c r="C275" s="189">
        <f>SUM(C11:C274)</f>
        <v>7371.9913425500017</v>
      </c>
      <c r="D275" s="189">
        <f>SUM(D11:D274)</f>
        <v>-16.946820210000368</v>
      </c>
      <c r="E275" s="187"/>
      <c r="F275" s="190" t="s">
        <v>262</v>
      </c>
      <c r="G275" s="189">
        <v>12286.337403480002</v>
      </c>
      <c r="H275" s="189">
        <f>SUM(H11:H274)</f>
        <v>12285.693594519998</v>
      </c>
      <c r="I275" s="189">
        <f>SUM(I11:I274)</f>
        <v>0.64380895999992438</v>
      </c>
    </row>
    <row r="276" spans="1:10" x14ac:dyDescent="0.25">
      <c r="B276" s="182"/>
      <c r="C276" s="182"/>
      <c r="G276" s="183"/>
      <c r="H276" s="183"/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0"/>
  <sheetViews>
    <sheetView zoomScaleNormal="100" workbookViewId="0">
      <selection activeCell="L1" sqref="L1:M1"/>
    </sheetView>
  </sheetViews>
  <sheetFormatPr defaultColWidth="9.1796875" defaultRowHeight="11.5" x14ac:dyDescent="0.25"/>
  <cols>
    <col min="1" max="1" width="46.81640625" style="2" customWidth="1"/>
    <col min="2" max="2" width="6" style="2" bestFit="1" customWidth="1"/>
    <col min="3" max="3" width="8.08984375" style="2" customWidth="1"/>
    <col min="4" max="4" width="8" style="2" bestFit="1" customWidth="1"/>
    <col min="5" max="5" width="8.08984375" style="2" customWidth="1"/>
    <col min="6" max="6" width="5.08984375" style="2" bestFit="1" customWidth="1"/>
    <col min="7" max="7" width="6" style="2" bestFit="1" customWidth="1"/>
    <col min="8" max="8" width="8.90625" style="2" customWidth="1"/>
    <col min="9" max="9" width="6" style="2" bestFit="1" customWidth="1"/>
    <col min="10" max="10" width="14.90625" style="2" bestFit="1" customWidth="1"/>
    <col min="11" max="16384" width="9.1796875" style="2"/>
  </cols>
  <sheetData>
    <row r="1" spans="1:13" x14ac:dyDescent="0.25">
      <c r="A1" s="65" t="s">
        <v>516</v>
      </c>
      <c r="L1" s="320" t="s">
        <v>313</v>
      </c>
      <c r="M1" s="320"/>
    </row>
    <row r="2" spans="1:13" x14ac:dyDescent="0.25">
      <c r="A2" s="211" t="s">
        <v>320</v>
      </c>
      <c r="B2" s="211" t="s">
        <v>319</v>
      </c>
      <c r="C2" s="211" t="s">
        <v>318</v>
      </c>
      <c r="D2" s="211" t="s">
        <v>316</v>
      </c>
      <c r="E2" s="211" t="s">
        <v>663</v>
      </c>
      <c r="F2" s="211" t="s">
        <v>315</v>
      </c>
      <c r="G2" s="211" t="s">
        <v>317</v>
      </c>
      <c r="H2" s="211" t="s">
        <v>597</v>
      </c>
      <c r="I2" s="211" t="s">
        <v>630</v>
      </c>
      <c r="J2" s="211" t="s">
        <v>662</v>
      </c>
    </row>
    <row r="3" spans="1:13" x14ac:dyDescent="0.25">
      <c r="A3" s="200" t="s">
        <v>9</v>
      </c>
      <c r="B3" s="212">
        <v>89.9576615</v>
      </c>
      <c r="C3" s="212">
        <v>0</v>
      </c>
      <c r="D3" s="212">
        <v>272.67113841000003</v>
      </c>
      <c r="E3" s="212">
        <v>0</v>
      </c>
      <c r="F3" s="212">
        <v>0</v>
      </c>
      <c r="G3" s="212">
        <v>504.75368582999999</v>
      </c>
      <c r="H3" s="212">
        <v>0</v>
      </c>
      <c r="I3" s="212">
        <v>515.34034586000007</v>
      </c>
      <c r="J3" s="212">
        <v>304.46186933999996</v>
      </c>
    </row>
    <row r="4" spans="1:13" x14ac:dyDescent="0.25">
      <c r="A4" s="200" t="s">
        <v>123</v>
      </c>
      <c r="B4" s="212">
        <v>1.554303</v>
      </c>
      <c r="C4" s="212">
        <v>0</v>
      </c>
      <c r="D4" s="212">
        <v>164.03516500000001</v>
      </c>
      <c r="E4" s="212">
        <v>0</v>
      </c>
      <c r="F4" s="212">
        <v>1.1086489999999999E-2</v>
      </c>
      <c r="G4" s="212">
        <v>10.728137419999999</v>
      </c>
      <c r="H4" s="212">
        <v>0</v>
      </c>
      <c r="I4" s="212">
        <v>10.739490910000001</v>
      </c>
      <c r="J4" s="212">
        <v>164.12142563</v>
      </c>
    </row>
    <row r="5" spans="1:13" x14ac:dyDescent="0.25">
      <c r="A5" s="200" t="s">
        <v>218</v>
      </c>
      <c r="B5" s="212">
        <v>0.38872013999999999</v>
      </c>
      <c r="C5" s="212">
        <v>0</v>
      </c>
      <c r="D5" s="212">
        <v>126.49673206</v>
      </c>
      <c r="E5" s="212">
        <v>0</v>
      </c>
      <c r="F5" s="212">
        <v>0</v>
      </c>
      <c r="G5" s="212">
        <v>0</v>
      </c>
      <c r="H5" s="212">
        <v>0</v>
      </c>
      <c r="I5" s="212">
        <v>0</v>
      </c>
      <c r="J5" s="212">
        <v>126.49673206</v>
      </c>
    </row>
    <row r="6" spans="1:13" x14ac:dyDescent="0.25">
      <c r="A6" s="200" t="s">
        <v>129</v>
      </c>
      <c r="B6" s="212">
        <v>1.8919950000000001E-2</v>
      </c>
      <c r="C6" s="212">
        <v>0</v>
      </c>
      <c r="D6" s="212">
        <v>45.406484520000006</v>
      </c>
      <c r="E6" s="212">
        <v>0</v>
      </c>
      <c r="F6" s="212">
        <v>0</v>
      </c>
      <c r="G6" s="212">
        <v>0</v>
      </c>
      <c r="H6" s="212">
        <v>0</v>
      </c>
      <c r="I6" s="212">
        <v>0</v>
      </c>
      <c r="J6" s="212">
        <v>45.425794119999999</v>
      </c>
    </row>
    <row r="7" spans="1:13" x14ac:dyDescent="0.25">
      <c r="A7" s="200" t="s">
        <v>62</v>
      </c>
      <c r="B7" s="212">
        <v>0</v>
      </c>
      <c r="C7" s="212">
        <v>0</v>
      </c>
      <c r="D7" s="212">
        <v>42.70271838</v>
      </c>
      <c r="E7" s="212">
        <v>0</v>
      </c>
      <c r="F7" s="212">
        <v>0</v>
      </c>
      <c r="G7" s="212">
        <v>0</v>
      </c>
      <c r="H7" s="212">
        <v>0</v>
      </c>
      <c r="I7" s="212">
        <v>0</v>
      </c>
      <c r="J7" s="212">
        <v>42.70271838</v>
      </c>
    </row>
    <row r="8" spans="1:13" x14ac:dyDescent="0.25">
      <c r="A8" s="200" t="s">
        <v>157</v>
      </c>
      <c r="B8" s="212">
        <v>7.8331999999999999E-2</v>
      </c>
      <c r="C8" s="212">
        <v>0</v>
      </c>
      <c r="D8" s="212">
        <v>32.623899999999999</v>
      </c>
      <c r="E8" s="212">
        <v>0</v>
      </c>
      <c r="F8" s="212">
        <v>0</v>
      </c>
      <c r="G8" s="212">
        <v>1.28311E-2</v>
      </c>
      <c r="H8" s="212">
        <v>0</v>
      </c>
      <c r="I8" s="212">
        <v>1.28311E-2</v>
      </c>
      <c r="J8" s="212">
        <v>32.627389409999999</v>
      </c>
    </row>
    <row r="9" spans="1:13" x14ac:dyDescent="0.25">
      <c r="A9" s="200" t="s">
        <v>64</v>
      </c>
      <c r="B9" s="212">
        <v>22.554056489999997</v>
      </c>
      <c r="C9" s="212">
        <v>1.5668136699999999</v>
      </c>
      <c r="D9" s="212">
        <v>27.330058920000003</v>
      </c>
      <c r="E9" s="212">
        <v>7.9999999999999996E-6</v>
      </c>
      <c r="F9" s="212">
        <v>1.6344369999999999</v>
      </c>
      <c r="G9" s="212">
        <v>0.31021784999999996</v>
      </c>
      <c r="H9" s="212">
        <v>0</v>
      </c>
      <c r="I9" s="212">
        <v>2.4145142499999999</v>
      </c>
      <c r="J9" s="212">
        <v>27.35619779</v>
      </c>
    </row>
    <row r="10" spans="1:13" x14ac:dyDescent="0.25">
      <c r="A10" s="200" t="s">
        <v>2</v>
      </c>
      <c r="B10" s="212">
        <v>8.4856765299999992</v>
      </c>
      <c r="C10" s="212">
        <v>0</v>
      </c>
      <c r="D10" s="212">
        <v>25.829684030000003</v>
      </c>
      <c r="E10" s="212">
        <v>0</v>
      </c>
      <c r="F10" s="212">
        <v>0</v>
      </c>
      <c r="G10" s="212">
        <v>0</v>
      </c>
      <c r="H10" s="212">
        <v>0</v>
      </c>
      <c r="I10" s="212">
        <v>0.63998583999999992</v>
      </c>
      <c r="J10" s="212">
        <v>26.014796989999997</v>
      </c>
    </row>
    <row r="11" spans="1:13" x14ac:dyDescent="0.25">
      <c r="A11" s="200" t="s">
        <v>184</v>
      </c>
      <c r="B11" s="212">
        <v>1.112554</v>
      </c>
      <c r="C11" s="212">
        <v>0</v>
      </c>
      <c r="D11" s="212">
        <v>22.18580253</v>
      </c>
      <c r="E11" s="212">
        <v>1.6122000000000001E-2</v>
      </c>
      <c r="F11" s="212">
        <v>6.3056000000000001E-2</v>
      </c>
      <c r="G11" s="212">
        <v>0</v>
      </c>
      <c r="H11" s="212">
        <v>0</v>
      </c>
      <c r="I11" s="212">
        <v>9.4839050700000005</v>
      </c>
      <c r="J11" s="212">
        <v>22.188544409999999</v>
      </c>
    </row>
    <row r="12" spans="1:13" x14ac:dyDescent="0.25">
      <c r="A12" s="200" t="s">
        <v>108</v>
      </c>
      <c r="B12" s="212">
        <v>1.668714E-2</v>
      </c>
      <c r="C12" s="212">
        <v>0</v>
      </c>
      <c r="D12" s="212">
        <v>20.112170089999999</v>
      </c>
      <c r="E12" s="212">
        <v>3.6000000000000001E-5</v>
      </c>
      <c r="F12" s="212">
        <v>0</v>
      </c>
      <c r="G12" s="212">
        <v>5.6184039999999998E-2</v>
      </c>
      <c r="H12" s="212">
        <v>0</v>
      </c>
      <c r="I12" s="212">
        <v>5.7316039999999999E-2</v>
      </c>
      <c r="J12" s="212">
        <v>21.27116844</v>
      </c>
    </row>
    <row r="13" spans="1:13" x14ac:dyDescent="0.25">
      <c r="A13" s="200" t="s">
        <v>175</v>
      </c>
      <c r="B13" s="212">
        <v>0.95282567000000007</v>
      </c>
      <c r="C13" s="212">
        <v>1E-4</v>
      </c>
      <c r="D13" s="212">
        <v>19.989934379999998</v>
      </c>
      <c r="E13" s="212">
        <v>0</v>
      </c>
      <c r="F13" s="212">
        <v>3.4730999999999998E-3</v>
      </c>
      <c r="G13" s="212">
        <v>8.9179590000000003E-2</v>
      </c>
      <c r="H13" s="212">
        <v>0</v>
      </c>
      <c r="I13" s="212">
        <v>0.18441209</v>
      </c>
      <c r="J13" s="212">
        <v>21.741817879999999</v>
      </c>
    </row>
    <row r="14" spans="1:13" x14ac:dyDescent="0.25">
      <c r="A14" s="200" t="s">
        <v>109</v>
      </c>
      <c r="B14" s="212">
        <v>8.4383910000000006E-2</v>
      </c>
      <c r="C14" s="212">
        <v>0</v>
      </c>
      <c r="D14" s="212">
        <v>18.414222239999997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18.586483440000002</v>
      </c>
    </row>
    <row r="15" spans="1:13" x14ac:dyDescent="0.25">
      <c r="A15" s="200" t="s">
        <v>81</v>
      </c>
      <c r="B15" s="212">
        <v>0</v>
      </c>
      <c r="C15" s="212">
        <v>0</v>
      </c>
      <c r="D15" s="212">
        <v>18.343763679999999</v>
      </c>
      <c r="E15" s="212">
        <v>0</v>
      </c>
      <c r="F15" s="212">
        <v>0</v>
      </c>
      <c r="G15" s="212">
        <v>2.0000000000000001E-4</v>
      </c>
      <c r="H15" s="212">
        <v>0</v>
      </c>
      <c r="I15" s="212">
        <v>2.0000000000000001E-4</v>
      </c>
      <c r="J15" s="212">
        <v>18.34494368</v>
      </c>
    </row>
    <row r="16" spans="1:13" x14ac:dyDescent="0.25">
      <c r="A16" s="200" t="s">
        <v>37</v>
      </c>
      <c r="B16" s="212">
        <v>34.757685000000002</v>
      </c>
      <c r="C16" s="212">
        <v>0</v>
      </c>
      <c r="D16" s="212">
        <v>18.289079000000001</v>
      </c>
      <c r="E16" s="212">
        <v>2.2330000000000001</v>
      </c>
      <c r="F16" s="212">
        <v>0</v>
      </c>
      <c r="G16" s="212">
        <v>5.1642200000000006E-3</v>
      </c>
      <c r="H16" s="212">
        <v>0</v>
      </c>
      <c r="I16" s="212">
        <v>3.8500000000000001E-3</v>
      </c>
      <c r="J16" s="212">
        <v>21.53045651</v>
      </c>
    </row>
    <row r="17" spans="1:10" x14ac:dyDescent="0.25">
      <c r="A17" s="200" t="s">
        <v>20</v>
      </c>
      <c r="B17" s="212">
        <v>8.3126172399999998</v>
      </c>
      <c r="C17" s="212">
        <v>0</v>
      </c>
      <c r="D17" s="212">
        <v>14.77781991</v>
      </c>
      <c r="E17" s="212">
        <v>0</v>
      </c>
      <c r="F17" s="212">
        <v>9.0000000000000006E-5</v>
      </c>
      <c r="G17" s="212">
        <v>0</v>
      </c>
      <c r="H17" s="212">
        <v>0</v>
      </c>
      <c r="I17" s="212">
        <v>1.6899999999999999E-4</v>
      </c>
      <c r="J17" s="212">
        <v>14.92298443</v>
      </c>
    </row>
    <row r="18" spans="1:10" x14ac:dyDescent="0.25">
      <c r="A18" s="200" t="s">
        <v>114</v>
      </c>
      <c r="B18" s="212">
        <v>0.26436199999999999</v>
      </c>
      <c r="C18" s="212">
        <v>0</v>
      </c>
      <c r="D18" s="212">
        <v>14.3134567</v>
      </c>
      <c r="E18" s="212">
        <v>0</v>
      </c>
      <c r="F18" s="212">
        <v>0</v>
      </c>
      <c r="G18" s="212">
        <v>1.2031479999999999E-2</v>
      </c>
      <c r="H18" s="212">
        <v>0</v>
      </c>
      <c r="I18" s="212">
        <v>1.2031479999999999E-2</v>
      </c>
      <c r="J18" s="212">
        <v>15.12157794</v>
      </c>
    </row>
    <row r="19" spans="1:10" x14ac:dyDescent="0.25">
      <c r="A19" s="200" t="s">
        <v>80</v>
      </c>
      <c r="B19" s="212">
        <v>464.40332986999999</v>
      </c>
      <c r="C19" s="212">
        <v>0</v>
      </c>
      <c r="D19" s="212">
        <v>13.580992519999999</v>
      </c>
      <c r="E19" s="212">
        <v>0</v>
      </c>
      <c r="F19" s="212">
        <v>1.9164500000000001E-2</v>
      </c>
      <c r="G19" s="212">
        <v>0.46553760999999999</v>
      </c>
      <c r="H19" s="212">
        <v>0</v>
      </c>
      <c r="I19" s="212">
        <v>0.33994280999999998</v>
      </c>
      <c r="J19" s="212">
        <v>14.874553689999999</v>
      </c>
    </row>
    <row r="20" spans="1:10" x14ac:dyDescent="0.25">
      <c r="A20" s="200" t="s">
        <v>215</v>
      </c>
      <c r="B20" s="212">
        <v>25.157941999999998</v>
      </c>
      <c r="C20" s="212">
        <v>0</v>
      </c>
      <c r="D20" s="212">
        <v>10.87601495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10.905681210000001</v>
      </c>
    </row>
    <row r="21" spans="1:10" x14ac:dyDescent="0.25">
      <c r="A21" s="200" t="s">
        <v>210</v>
      </c>
      <c r="B21" s="212">
        <v>20.05506033</v>
      </c>
      <c r="C21" s="212">
        <v>0</v>
      </c>
      <c r="D21" s="212">
        <v>9.3555811099999993</v>
      </c>
      <c r="E21" s="212">
        <v>0</v>
      </c>
      <c r="F21" s="212">
        <v>1.9699999999999999E-4</v>
      </c>
      <c r="G21" s="212">
        <v>6.5198599999999997E-3</v>
      </c>
      <c r="H21" s="212">
        <v>0</v>
      </c>
      <c r="I21" s="212">
        <v>1.9158599999999999E-3</v>
      </c>
      <c r="J21" s="212">
        <v>9.3639229299999993</v>
      </c>
    </row>
    <row r="22" spans="1:10" x14ac:dyDescent="0.25">
      <c r="A22" s="200" t="s">
        <v>197</v>
      </c>
      <c r="B22" s="212">
        <v>2.49E-3</v>
      </c>
      <c r="C22" s="212">
        <v>0</v>
      </c>
      <c r="D22" s="212">
        <v>8.7639905299999992</v>
      </c>
      <c r="E22" s="212">
        <v>0</v>
      </c>
      <c r="F22" s="212">
        <v>0</v>
      </c>
      <c r="G22" s="212">
        <v>8.9999999999999993E-3</v>
      </c>
      <c r="H22" s="212">
        <v>0</v>
      </c>
      <c r="I22" s="212">
        <v>1.3998010000000001</v>
      </c>
      <c r="J22" s="212">
        <v>8.774480070000001</v>
      </c>
    </row>
    <row r="23" spans="1:10" x14ac:dyDescent="0.25">
      <c r="A23" s="200" t="s">
        <v>183</v>
      </c>
      <c r="B23" s="212">
        <v>5.1539250000000001</v>
      </c>
      <c r="C23" s="212">
        <v>0</v>
      </c>
      <c r="D23" s="212">
        <v>7.6242014400000002</v>
      </c>
      <c r="E23" s="212">
        <v>0.19927014000000001</v>
      </c>
      <c r="F23" s="212">
        <v>0</v>
      </c>
      <c r="G23" s="212">
        <v>0</v>
      </c>
      <c r="H23" s="212">
        <v>0</v>
      </c>
      <c r="I23" s="212">
        <v>0</v>
      </c>
      <c r="J23" s="212">
        <v>7.4249312999999999</v>
      </c>
    </row>
    <row r="24" spans="1:10" x14ac:dyDescent="0.25">
      <c r="A24" s="200" t="s">
        <v>171</v>
      </c>
      <c r="B24" s="212">
        <v>0.65755144999999993</v>
      </c>
      <c r="C24" s="212">
        <v>0</v>
      </c>
      <c r="D24" s="212">
        <v>7.2870938000000001</v>
      </c>
      <c r="E24" s="212">
        <v>0</v>
      </c>
      <c r="F24" s="212">
        <v>3.4489999999999998E-3</v>
      </c>
      <c r="G24" s="212">
        <v>7.0256599999999995E-3</v>
      </c>
      <c r="H24" s="212">
        <v>0</v>
      </c>
      <c r="I24" s="212">
        <v>6.7495000000000003E-3</v>
      </c>
      <c r="J24" s="212">
        <v>7.9640143600000002</v>
      </c>
    </row>
    <row r="25" spans="1:10" x14ac:dyDescent="0.25">
      <c r="A25" s="200" t="s">
        <v>26</v>
      </c>
      <c r="B25" s="212">
        <v>8.1327385900000007</v>
      </c>
      <c r="C25" s="212">
        <v>0</v>
      </c>
      <c r="D25" s="212">
        <v>5.9459757400000006</v>
      </c>
      <c r="E25" s="212">
        <v>1.8799999999999999E-4</v>
      </c>
      <c r="F25" s="212">
        <v>0</v>
      </c>
      <c r="G25" s="212">
        <v>2.5000000000000001E-4</v>
      </c>
      <c r="H25" s="212">
        <v>0</v>
      </c>
      <c r="I25" s="212">
        <v>2.5000000000000001E-4</v>
      </c>
      <c r="J25" s="212">
        <v>6.05855049</v>
      </c>
    </row>
    <row r="26" spans="1:10" x14ac:dyDescent="0.25">
      <c r="A26" s="200" t="s">
        <v>220</v>
      </c>
      <c r="B26" s="212">
        <v>1.1122571299999999</v>
      </c>
      <c r="C26" s="212">
        <v>0</v>
      </c>
      <c r="D26" s="212">
        <v>5.2468422199999996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6.22660372</v>
      </c>
    </row>
    <row r="27" spans="1:10" x14ac:dyDescent="0.25">
      <c r="A27" s="200" t="s">
        <v>217</v>
      </c>
      <c r="B27" s="212">
        <v>0.22202188</v>
      </c>
      <c r="C27" s="212">
        <v>0</v>
      </c>
      <c r="D27" s="212">
        <v>3.5997997499999999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3.5997997499999999</v>
      </c>
    </row>
    <row r="28" spans="1:10" x14ac:dyDescent="0.25">
      <c r="A28" s="200" t="s">
        <v>168</v>
      </c>
      <c r="B28" s="212">
        <v>3.0090297700000002</v>
      </c>
      <c r="C28" s="212">
        <v>0</v>
      </c>
      <c r="D28" s="212">
        <v>3.08479869</v>
      </c>
      <c r="E28" s="212">
        <v>0</v>
      </c>
      <c r="F28" s="212">
        <v>0.13584617999999998</v>
      </c>
      <c r="G28" s="212">
        <v>0</v>
      </c>
      <c r="H28" s="212">
        <v>0</v>
      </c>
      <c r="I28" s="212">
        <v>0.13584617999999998</v>
      </c>
      <c r="J28" s="212">
        <v>3.75239316</v>
      </c>
    </row>
    <row r="29" spans="1:10" x14ac:dyDescent="0.25">
      <c r="A29" s="200" t="s">
        <v>33</v>
      </c>
      <c r="B29" s="212">
        <v>4.1817073799999998</v>
      </c>
      <c r="C29" s="212">
        <v>7.2612942999999994</v>
      </c>
      <c r="D29" s="212">
        <v>2.91478415</v>
      </c>
      <c r="E29" s="212">
        <v>0</v>
      </c>
      <c r="F29" s="212">
        <v>0</v>
      </c>
      <c r="G29" s="212">
        <v>7.9999999999999996E-6</v>
      </c>
      <c r="H29" s="212">
        <v>0</v>
      </c>
      <c r="I29" s="212">
        <v>3.1367012000000001</v>
      </c>
      <c r="J29" s="212">
        <v>5.3440738899999998</v>
      </c>
    </row>
    <row r="30" spans="1:10" x14ac:dyDescent="0.25">
      <c r="A30" s="200" t="s">
        <v>229</v>
      </c>
      <c r="B30" s="212">
        <v>0.31723299999999999</v>
      </c>
      <c r="C30" s="212">
        <v>0</v>
      </c>
      <c r="D30" s="212">
        <v>2.6218829399999999</v>
      </c>
      <c r="E30" s="212">
        <v>0</v>
      </c>
      <c r="F30" s="212">
        <v>2.3599999999999999E-4</v>
      </c>
      <c r="G30" s="212">
        <v>1.3696E-2</v>
      </c>
      <c r="H30" s="212">
        <v>0</v>
      </c>
      <c r="I30" s="212">
        <v>1.3932E-2</v>
      </c>
      <c r="J30" s="212">
        <v>6.2261788099999995</v>
      </c>
    </row>
    <row r="31" spans="1:10" x14ac:dyDescent="0.25">
      <c r="A31" s="200" t="s">
        <v>130</v>
      </c>
      <c r="B31" s="212">
        <v>0.1914283</v>
      </c>
      <c r="C31" s="212">
        <v>0</v>
      </c>
      <c r="D31" s="212">
        <v>2.4818322200000003</v>
      </c>
      <c r="E31" s="212">
        <v>0</v>
      </c>
      <c r="F31" s="212">
        <v>6.4976000000000001E-3</v>
      </c>
      <c r="G31" s="212">
        <v>3.1505200000000004E-2</v>
      </c>
      <c r="H31" s="212">
        <v>0</v>
      </c>
      <c r="I31" s="212">
        <v>3.8002800000000003E-2</v>
      </c>
      <c r="J31" s="212">
        <v>2.5638282299999999</v>
      </c>
    </row>
    <row r="32" spans="1:10" x14ac:dyDescent="0.25">
      <c r="A32" s="200" t="s">
        <v>189</v>
      </c>
      <c r="B32" s="212">
        <v>1.2344783100000001</v>
      </c>
      <c r="C32" s="212">
        <v>0</v>
      </c>
      <c r="D32" s="212">
        <v>2.2508159999999999</v>
      </c>
      <c r="E32" s="212">
        <v>0</v>
      </c>
      <c r="F32" s="212">
        <v>0</v>
      </c>
      <c r="G32" s="212">
        <v>7.1066889999999994E-2</v>
      </c>
      <c r="H32" s="212">
        <v>0</v>
      </c>
      <c r="I32" s="212">
        <v>11.740069289999999</v>
      </c>
      <c r="J32" s="212">
        <v>2.5712025999999999</v>
      </c>
    </row>
    <row r="33" spans="1:10" x14ac:dyDescent="0.25">
      <c r="A33" s="200" t="s">
        <v>143</v>
      </c>
      <c r="B33" s="212">
        <v>0.93613325000000003</v>
      </c>
      <c r="C33" s="212">
        <v>2.0000000000000002E-5</v>
      </c>
      <c r="D33" s="212">
        <v>2.06352132</v>
      </c>
      <c r="E33" s="212">
        <v>6.0000000000000002E-5</v>
      </c>
      <c r="F33" s="212">
        <v>3.9126100000000004E-3</v>
      </c>
      <c r="G33" s="212">
        <v>2.415E-3</v>
      </c>
      <c r="H33" s="212">
        <v>0</v>
      </c>
      <c r="I33" s="212">
        <v>1.16285E-2</v>
      </c>
      <c r="J33" s="212">
        <v>2.63502087</v>
      </c>
    </row>
    <row r="34" spans="1:10" x14ac:dyDescent="0.25">
      <c r="A34" s="200" t="s">
        <v>196</v>
      </c>
      <c r="B34" s="212">
        <v>2.0093999199999999</v>
      </c>
      <c r="C34" s="212">
        <v>0</v>
      </c>
      <c r="D34" s="212">
        <v>1.6741442</v>
      </c>
      <c r="E34" s="212">
        <v>0</v>
      </c>
      <c r="F34" s="212">
        <v>0</v>
      </c>
      <c r="G34" s="212">
        <v>1.5E-3</v>
      </c>
      <c r="H34" s="212">
        <v>0</v>
      </c>
      <c r="I34" s="212">
        <v>5.8306999999999998E-2</v>
      </c>
      <c r="J34" s="212">
        <v>2.0498894700000001</v>
      </c>
    </row>
    <row r="35" spans="1:10" x14ac:dyDescent="0.25">
      <c r="A35" s="200" t="s">
        <v>211</v>
      </c>
      <c r="B35" s="212">
        <v>0.23725154000000001</v>
      </c>
      <c r="C35" s="212">
        <v>0</v>
      </c>
      <c r="D35" s="212">
        <v>1.6383644399999999</v>
      </c>
      <c r="E35" s="212">
        <v>0</v>
      </c>
      <c r="F35" s="212">
        <v>1.4500000000000001E-2</v>
      </c>
      <c r="G35" s="212">
        <v>2.7730000000000001E-2</v>
      </c>
      <c r="H35" s="212">
        <v>0</v>
      </c>
      <c r="I35" s="212">
        <v>4.9301999999999999E-2</v>
      </c>
      <c r="J35" s="212">
        <v>1.7009166599999999</v>
      </c>
    </row>
    <row r="36" spans="1:10" x14ac:dyDescent="0.25">
      <c r="A36" s="200" t="s">
        <v>222</v>
      </c>
      <c r="B36" s="212">
        <v>0.20624999999999999</v>
      </c>
      <c r="C36" s="212">
        <v>0</v>
      </c>
      <c r="D36" s="212">
        <v>1.6167546699999999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1.6172496699999999</v>
      </c>
    </row>
    <row r="37" spans="1:10" x14ac:dyDescent="0.25">
      <c r="A37" s="200" t="s">
        <v>187</v>
      </c>
      <c r="B37" s="212">
        <v>0</v>
      </c>
      <c r="C37" s="212">
        <v>0</v>
      </c>
      <c r="D37" s="212">
        <v>1.5752077900000001</v>
      </c>
      <c r="E37" s="212">
        <v>0</v>
      </c>
      <c r="F37" s="212">
        <v>0</v>
      </c>
      <c r="G37" s="212">
        <v>0</v>
      </c>
      <c r="H37" s="212">
        <v>0</v>
      </c>
      <c r="I37" s="212">
        <v>0</v>
      </c>
      <c r="J37" s="212">
        <v>1.5912950100000001</v>
      </c>
    </row>
    <row r="38" spans="1:10" x14ac:dyDescent="0.25">
      <c r="A38" s="200" t="s">
        <v>258</v>
      </c>
      <c r="B38" s="212">
        <v>0.38197418999999999</v>
      </c>
      <c r="C38" s="212">
        <v>0.44222534000000002</v>
      </c>
      <c r="D38" s="212">
        <v>1.26923118</v>
      </c>
      <c r="E38" s="212">
        <v>0.23253119</v>
      </c>
      <c r="F38" s="212">
        <v>0.11310886000000001</v>
      </c>
      <c r="G38" s="212">
        <v>1.9075870500000001</v>
      </c>
      <c r="H38" s="212">
        <v>0.11677778</v>
      </c>
      <c r="I38" s="212">
        <v>1.5033469799999999</v>
      </c>
      <c r="J38" s="212">
        <v>1.06991371</v>
      </c>
    </row>
    <row r="39" spans="1:10" x14ac:dyDescent="0.25">
      <c r="A39" s="200" t="s">
        <v>145</v>
      </c>
      <c r="B39" s="212">
        <v>22.634000440000001</v>
      </c>
      <c r="C39" s="212">
        <v>8.6696307299999997</v>
      </c>
      <c r="D39" s="212">
        <v>1.2256001200000002</v>
      </c>
      <c r="E39" s="212">
        <v>0</v>
      </c>
      <c r="F39" s="212">
        <v>0</v>
      </c>
      <c r="G39" s="212">
        <v>0</v>
      </c>
      <c r="H39" s="212">
        <v>0</v>
      </c>
      <c r="I39" s="212">
        <v>12.68630269</v>
      </c>
      <c r="J39" s="212">
        <v>1.4602283200000001</v>
      </c>
    </row>
    <row r="40" spans="1:10" x14ac:dyDescent="0.25">
      <c r="A40" s="200" t="s">
        <v>201</v>
      </c>
      <c r="B40" s="212">
        <v>4.6486700800000005</v>
      </c>
      <c r="C40" s="212">
        <v>0</v>
      </c>
      <c r="D40" s="212">
        <v>1.20543628</v>
      </c>
      <c r="E40" s="212">
        <v>0</v>
      </c>
      <c r="F40" s="212">
        <v>0</v>
      </c>
      <c r="G40" s="212">
        <v>0</v>
      </c>
      <c r="H40" s="212">
        <v>0</v>
      </c>
      <c r="I40" s="212">
        <v>0</v>
      </c>
      <c r="J40" s="212">
        <v>1.3003799299999999</v>
      </c>
    </row>
    <row r="41" spans="1:10" x14ac:dyDescent="0.25">
      <c r="A41" s="200" t="s">
        <v>209</v>
      </c>
      <c r="B41" s="212">
        <v>0.37724400000000002</v>
      </c>
      <c r="C41" s="212">
        <v>0</v>
      </c>
      <c r="D41" s="212">
        <v>1.0352092500000001</v>
      </c>
      <c r="E41" s="212">
        <v>0</v>
      </c>
      <c r="F41" s="212">
        <v>6.9999999999999999E-4</v>
      </c>
      <c r="G41" s="212">
        <v>0.14084199999999999</v>
      </c>
      <c r="H41" s="212">
        <v>0</v>
      </c>
      <c r="I41" s="212">
        <v>0.25894087999999998</v>
      </c>
      <c r="J41" s="212">
        <v>89.162260769999989</v>
      </c>
    </row>
    <row r="42" spans="1:10" x14ac:dyDescent="0.25">
      <c r="A42" s="200" t="s">
        <v>0</v>
      </c>
      <c r="B42" s="212">
        <v>147.06950399999999</v>
      </c>
      <c r="C42" s="212">
        <v>0</v>
      </c>
      <c r="D42" s="212">
        <v>1.0127269999999999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8.9872358999999999</v>
      </c>
    </row>
    <row r="43" spans="1:10" x14ac:dyDescent="0.25">
      <c r="A43" s="200" t="s">
        <v>21</v>
      </c>
      <c r="B43" s="212">
        <v>52.233964659999998</v>
      </c>
      <c r="C43" s="212">
        <v>0</v>
      </c>
      <c r="D43" s="212">
        <v>0.96250000000000002</v>
      </c>
      <c r="E43" s="212">
        <v>0</v>
      </c>
      <c r="F43" s="212">
        <v>1.0000000000000001E-5</v>
      </c>
      <c r="G43" s="212">
        <v>5.0000000000000002E-5</v>
      </c>
      <c r="H43" s="212">
        <v>0</v>
      </c>
      <c r="I43" s="212">
        <v>6.0000000000000002E-5</v>
      </c>
      <c r="J43" s="212">
        <v>7.9986379300000001</v>
      </c>
    </row>
    <row r="44" spans="1:10" x14ac:dyDescent="0.25">
      <c r="A44" s="200" t="s">
        <v>216</v>
      </c>
      <c r="B44" s="212">
        <v>0.35722884000000005</v>
      </c>
      <c r="C44" s="212">
        <v>0</v>
      </c>
      <c r="D44" s="212">
        <v>0.92952325000000002</v>
      </c>
      <c r="E44" s="212">
        <v>0</v>
      </c>
      <c r="F44" s="212">
        <v>0</v>
      </c>
      <c r="G44" s="212">
        <v>2.5457080000000003E-2</v>
      </c>
      <c r="H44" s="212">
        <v>0</v>
      </c>
      <c r="I44" s="212">
        <v>2.8607080000000003E-2</v>
      </c>
      <c r="J44" s="212">
        <v>1.45090809</v>
      </c>
    </row>
    <row r="45" spans="1:10" x14ac:dyDescent="0.25">
      <c r="A45" s="200" t="s">
        <v>105</v>
      </c>
      <c r="B45" s="212">
        <v>1.1339859999999999</v>
      </c>
      <c r="C45" s="212">
        <v>0</v>
      </c>
      <c r="D45" s="212">
        <v>0.82072000000000001</v>
      </c>
      <c r="E45" s="212">
        <v>2.9999999999999997E-4</v>
      </c>
      <c r="F45" s="212">
        <v>1.79408E-3</v>
      </c>
      <c r="G45" s="212">
        <v>0.11444783</v>
      </c>
      <c r="H45" s="212">
        <v>0</v>
      </c>
      <c r="I45" s="212">
        <v>1.467768E-2</v>
      </c>
      <c r="J45" s="212">
        <v>0.83729600000000004</v>
      </c>
    </row>
    <row r="46" spans="1:10" x14ac:dyDescent="0.25">
      <c r="A46" s="200" t="s">
        <v>92</v>
      </c>
      <c r="B46" s="212">
        <v>0</v>
      </c>
      <c r="C46" s="212">
        <v>0</v>
      </c>
      <c r="D46" s="212">
        <v>0.81097200000000003</v>
      </c>
      <c r="E46" s="212">
        <v>0</v>
      </c>
      <c r="F46" s="212">
        <v>0</v>
      </c>
      <c r="G46" s="212">
        <v>0</v>
      </c>
      <c r="H46" s="212">
        <v>0</v>
      </c>
      <c r="I46" s="212">
        <v>5.0000000000000002E-5</v>
      </c>
      <c r="J46" s="212">
        <v>0.81097200000000003</v>
      </c>
    </row>
    <row r="47" spans="1:10" x14ac:dyDescent="0.25">
      <c r="A47" s="200" t="s">
        <v>10</v>
      </c>
      <c r="B47" s="212">
        <v>1.66044014</v>
      </c>
      <c r="C47" s="212">
        <v>0</v>
      </c>
      <c r="D47" s="212">
        <v>0.69729318000000007</v>
      </c>
      <c r="E47" s="212">
        <v>0</v>
      </c>
      <c r="F47" s="212">
        <v>0</v>
      </c>
      <c r="G47" s="212">
        <v>5.9725899999999998E-3</v>
      </c>
      <c r="H47" s="212">
        <v>0</v>
      </c>
      <c r="I47" s="212">
        <v>5.9725899999999998E-3</v>
      </c>
      <c r="J47" s="212">
        <v>0.69729318000000007</v>
      </c>
    </row>
    <row r="48" spans="1:10" x14ac:dyDescent="0.25">
      <c r="A48" s="200" t="s">
        <v>200</v>
      </c>
      <c r="B48" s="212">
        <v>0.39287690000000003</v>
      </c>
      <c r="C48" s="212">
        <v>0</v>
      </c>
      <c r="D48" s="212">
        <v>0.61679887</v>
      </c>
      <c r="E48" s="212">
        <v>0</v>
      </c>
      <c r="F48" s="212">
        <v>8.8839860000000007E-2</v>
      </c>
      <c r="G48" s="212">
        <v>1.389E-3</v>
      </c>
      <c r="H48" s="212">
        <v>0</v>
      </c>
      <c r="I48" s="212">
        <v>0.66145385999999995</v>
      </c>
      <c r="J48" s="212">
        <v>0.65472461999999998</v>
      </c>
    </row>
    <row r="49" spans="1:10" x14ac:dyDescent="0.25">
      <c r="A49" s="200" t="s">
        <v>180</v>
      </c>
      <c r="B49" s="212">
        <v>1.0222751700000001</v>
      </c>
      <c r="C49" s="212">
        <v>0</v>
      </c>
      <c r="D49" s="212">
        <v>0.56180368000000003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0.57363058999999994</v>
      </c>
    </row>
    <row r="50" spans="1:10" x14ac:dyDescent="0.25">
      <c r="A50" s="200" t="s">
        <v>36</v>
      </c>
      <c r="B50" s="212">
        <v>1.1503600000000001E-2</v>
      </c>
      <c r="C50" s="212">
        <v>0</v>
      </c>
      <c r="D50" s="212">
        <v>0.56085801000000002</v>
      </c>
      <c r="E50" s="212">
        <v>1.2600000000000001E-3</v>
      </c>
      <c r="F50" s="212">
        <v>0</v>
      </c>
      <c r="G50" s="212">
        <v>4.0499999999999998E-4</v>
      </c>
      <c r="H50" s="212">
        <v>0</v>
      </c>
      <c r="I50" s="212">
        <v>4.0999999999999999E-4</v>
      </c>
      <c r="J50" s="212">
        <v>0.56667168000000001</v>
      </c>
    </row>
    <row r="51" spans="1:10" x14ac:dyDescent="0.25">
      <c r="A51" s="200" t="s">
        <v>98</v>
      </c>
      <c r="B51" s="212">
        <v>3.7499999999999999E-3</v>
      </c>
      <c r="C51" s="212">
        <v>0</v>
      </c>
      <c r="D51" s="212">
        <v>0.50321850000000001</v>
      </c>
      <c r="E51" s="212">
        <v>0</v>
      </c>
      <c r="F51" s="212">
        <v>0</v>
      </c>
      <c r="G51" s="212">
        <v>2.0825000000000001E-3</v>
      </c>
      <c r="H51" s="212">
        <v>0</v>
      </c>
      <c r="I51" s="212">
        <v>2.0825000000000001E-3</v>
      </c>
      <c r="J51" s="212">
        <v>0.50321850000000001</v>
      </c>
    </row>
    <row r="52" spans="1:10" x14ac:dyDescent="0.25">
      <c r="A52" s="200" t="s">
        <v>182</v>
      </c>
      <c r="B52" s="212">
        <v>0</v>
      </c>
      <c r="C52" s="212">
        <v>0</v>
      </c>
      <c r="D52" s="212">
        <v>0.49047459999999998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0.56527260000000001</v>
      </c>
    </row>
    <row r="53" spans="1:10" x14ac:dyDescent="0.25">
      <c r="A53" s="200" t="s">
        <v>128</v>
      </c>
      <c r="B53" s="212">
        <v>2.3692000000000001E-2</v>
      </c>
      <c r="C53" s="212">
        <v>0</v>
      </c>
      <c r="D53" s="212">
        <v>0.43174000000000001</v>
      </c>
      <c r="E53" s="212">
        <v>0</v>
      </c>
      <c r="F53" s="212">
        <v>0</v>
      </c>
      <c r="G53" s="212">
        <v>0</v>
      </c>
      <c r="H53" s="212">
        <v>0</v>
      </c>
      <c r="I53" s="212">
        <v>0</v>
      </c>
      <c r="J53" s="212">
        <v>0.44084517000000001</v>
      </c>
    </row>
    <row r="54" spans="1:10" x14ac:dyDescent="0.25">
      <c r="A54" s="200" t="s">
        <v>30</v>
      </c>
      <c r="B54" s="212">
        <v>0</v>
      </c>
      <c r="C54" s="212">
        <v>0</v>
      </c>
      <c r="D54" s="212">
        <v>0.42967499999999997</v>
      </c>
      <c r="E54" s="212">
        <v>0</v>
      </c>
      <c r="F54" s="212">
        <v>3.0000000000000001E-5</v>
      </c>
      <c r="G54" s="212">
        <v>1.05E-4</v>
      </c>
      <c r="H54" s="212">
        <v>0</v>
      </c>
      <c r="I54" s="212">
        <v>1.35E-4</v>
      </c>
      <c r="J54" s="212">
        <v>0.51917528000000002</v>
      </c>
    </row>
    <row r="55" spans="1:10" x14ac:dyDescent="0.25">
      <c r="A55" s="200" t="s">
        <v>151</v>
      </c>
      <c r="B55" s="212">
        <v>957.90275667999992</v>
      </c>
      <c r="C55" s="212">
        <v>86.492384829999992</v>
      </c>
      <c r="D55" s="212">
        <v>0.39825300000000002</v>
      </c>
      <c r="E55" s="212">
        <v>0</v>
      </c>
      <c r="F55" s="212">
        <v>0</v>
      </c>
      <c r="G55" s="212">
        <v>111.60640873</v>
      </c>
      <c r="H55" s="212">
        <v>0</v>
      </c>
      <c r="I55" s="212">
        <v>187.77596030000001</v>
      </c>
      <c r="J55" s="212">
        <v>0.39825300000000002</v>
      </c>
    </row>
    <row r="56" spans="1:10" x14ac:dyDescent="0.25">
      <c r="A56" s="200" t="s">
        <v>39</v>
      </c>
      <c r="B56" s="212">
        <v>0</v>
      </c>
      <c r="C56" s="212">
        <v>0</v>
      </c>
      <c r="D56" s="212">
        <v>0.37688513000000001</v>
      </c>
      <c r="E56" s="212">
        <v>0</v>
      </c>
      <c r="F56" s="212">
        <v>0</v>
      </c>
      <c r="G56" s="212">
        <v>6.5416500000000002E-2</v>
      </c>
      <c r="H56" s="212">
        <v>0</v>
      </c>
      <c r="I56" s="212">
        <v>6.5416500000000002E-2</v>
      </c>
      <c r="J56" s="212">
        <v>0.39997187000000001</v>
      </c>
    </row>
    <row r="57" spans="1:10" x14ac:dyDescent="0.25">
      <c r="A57" s="200" t="s">
        <v>147</v>
      </c>
      <c r="B57" s="212">
        <v>0.20608411999999998</v>
      </c>
      <c r="C57" s="212">
        <v>0</v>
      </c>
      <c r="D57" s="212">
        <v>0.30519860999999998</v>
      </c>
      <c r="E57" s="212">
        <v>0</v>
      </c>
      <c r="F57" s="212">
        <v>0</v>
      </c>
      <c r="G57" s="212">
        <v>7.3122300000000001E-2</v>
      </c>
      <c r="H57" s="212">
        <v>0</v>
      </c>
      <c r="I57" s="212">
        <v>5.97723E-2</v>
      </c>
      <c r="J57" s="212">
        <v>0.50297196</v>
      </c>
    </row>
    <row r="58" spans="1:10" x14ac:dyDescent="0.25">
      <c r="A58" s="200" t="s">
        <v>232</v>
      </c>
      <c r="B58" s="212">
        <v>0.16014999999999999</v>
      </c>
      <c r="C58" s="212">
        <v>0</v>
      </c>
      <c r="D58" s="212">
        <v>0.25586821999999998</v>
      </c>
      <c r="E58" s="212">
        <v>0</v>
      </c>
      <c r="F58" s="212">
        <v>1E-4</v>
      </c>
      <c r="G58" s="212">
        <v>1.87112E-3</v>
      </c>
      <c r="H58" s="212">
        <v>0</v>
      </c>
      <c r="I58" s="212">
        <v>1.0661120000000001E-2</v>
      </c>
      <c r="J58" s="212">
        <v>0.26111822000000001</v>
      </c>
    </row>
    <row r="59" spans="1:10" x14ac:dyDescent="0.25">
      <c r="A59" s="200" t="s">
        <v>75</v>
      </c>
      <c r="B59" s="212">
        <v>9.9049999999999999E-2</v>
      </c>
      <c r="C59" s="212">
        <v>2.0999999999999999E-3</v>
      </c>
      <c r="D59" s="212">
        <v>0.24129271999999999</v>
      </c>
      <c r="E59" s="212">
        <v>0</v>
      </c>
      <c r="F59" s="212">
        <v>0</v>
      </c>
      <c r="G59" s="212">
        <v>8.7757934199999994</v>
      </c>
      <c r="H59" s="212">
        <v>0</v>
      </c>
      <c r="I59" s="212">
        <v>9.375793419999999</v>
      </c>
      <c r="J59" s="212">
        <v>2.8283088700000003</v>
      </c>
    </row>
    <row r="60" spans="1:10" x14ac:dyDescent="0.25">
      <c r="A60" s="200" t="s">
        <v>241</v>
      </c>
      <c r="B60" s="212">
        <v>2.3259999999999999E-3</v>
      </c>
      <c r="C60" s="212">
        <v>0</v>
      </c>
      <c r="D60" s="212">
        <v>0.20941497000000001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0.20941497000000001</v>
      </c>
    </row>
    <row r="61" spans="1:10" x14ac:dyDescent="0.25">
      <c r="A61" s="200" t="s">
        <v>239</v>
      </c>
      <c r="B61" s="212">
        <v>0</v>
      </c>
      <c r="C61" s="212">
        <v>0</v>
      </c>
      <c r="D61" s="212">
        <v>0.20178122000000001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0.20194253000000001</v>
      </c>
    </row>
    <row r="62" spans="1:10" x14ac:dyDescent="0.25">
      <c r="A62" s="200" t="s">
        <v>202</v>
      </c>
      <c r="B62" s="212">
        <v>9.2745999999999995E-2</v>
      </c>
      <c r="C62" s="212">
        <v>0</v>
      </c>
      <c r="D62" s="212">
        <v>0.18587824</v>
      </c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0.27600563</v>
      </c>
    </row>
    <row r="63" spans="1:10" x14ac:dyDescent="0.25">
      <c r="A63" s="200" t="s">
        <v>247</v>
      </c>
      <c r="B63" s="212">
        <v>5.0080000000000003E-3</v>
      </c>
      <c r="C63" s="212">
        <v>0</v>
      </c>
      <c r="D63" s="212">
        <v>0.18082500000000001</v>
      </c>
      <c r="E63" s="212">
        <v>0</v>
      </c>
      <c r="F63" s="212">
        <v>0</v>
      </c>
      <c r="G63" s="212">
        <v>2.006E-3</v>
      </c>
      <c r="H63" s="212">
        <v>0</v>
      </c>
      <c r="I63" s="212">
        <v>2.006E-3</v>
      </c>
      <c r="J63" s="212">
        <v>0.18082500000000001</v>
      </c>
    </row>
    <row r="64" spans="1:10" x14ac:dyDescent="0.25">
      <c r="A64" s="200" t="s">
        <v>27</v>
      </c>
      <c r="B64" s="212">
        <v>0</v>
      </c>
      <c r="C64" s="212">
        <v>0</v>
      </c>
      <c r="D64" s="212">
        <v>0.16059514000000003</v>
      </c>
      <c r="E64" s="212">
        <v>0</v>
      </c>
      <c r="F64" s="212">
        <v>3.0000000000000001E-5</v>
      </c>
      <c r="G64" s="212">
        <v>1.7000000000000001E-4</v>
      </c>
      <c r="H64" s="212">
        <v>0</v>
      </c>
      <c r="I64" s="212">
        <v>3.68E-4</v>
      </c>
      <c r="J64" s="212">
        <v>0.32236740000000003</v>
      </c>
    </row>
    <row r="65" spans="1:10" x14ac:dyDescent="0.25">
      <c r="A65" s="200" t="s">
        <v>172</v>
      </c>
      <c r="B65" s="212">
        <v>0.82689376000000003</v>
      </c>
      <c r="C65" s="212">
        <v>0</v>
      </c>
      <c r="D65" s="212">
        <v>0.13908453000000001</v>
      </c>
      <c r="E65" s="212">
        <v>5.0000000000000001E-4</v>
      </c>
      <c r="F65" s="212">
        <v>1.9200999999999999E-2</v>
      </c>
      <c r="G65" s="212">
        <v>9.5529920000000004E-2</v>
      </c>
      <c r="H65" s="212">
        <v>0</v>
      </c>
      <c r="I65" s="212">
        <v>0.27633494000000003</v>
      </c>
      <c r="J65" s="212">
        <v>0.23466952999999999</v>
      </c>
    </row>
    <row r="66" spans="1:10" x14ac:dyDescent="0.25">
      <c r="A66" s="200" t="s">
        <v>227</v>
      </c>
      <c r="B66" s="212">
        <v>1.9519499999999999E-2</v>
      </c>
      <c r="C66" s="212">
        <v>0</v>
      </c>
      <c r="D66" s="212">
        <v>0.13580747000000001</v>
      </c>
      <c r="E66" s="212">
        <v>0</v>
      </c>
      <c r="F66" s="212">
        <v>0</v>
      </c>
      <c r="G66" s="212">
        <v>0</v>
      </c>
      <c r="H66" s="212">
        <v>0</v>
      </c>
      <c r="I66" s="212">
        <v>0</v>
      </c>
      <c r="J66" s="212">
        <v>0.16308038</v>
      </c>
    </row>
    <row r="67" spans="1:10" x14ac:dyDescent="0.25">
      <c r="A67" s="200" t="s">
        <v>228</v>
      </c>
      <c r="B67" s="212">
        <v>7.5357229999999997E-2</v>
      </c>
      <c r="C67" s="212">
        <v>0</v>
      </c>
      <c r="D67" s="212">
        <v>0.12977084</v>
      </c>
      <c r="E67" s="212">
        <v>0</v>
      </c>
      <c r="F67" s="212">
        <v>1.9E-3</v>
      </c>
      <c r="G67" s="212">
        <v>0</v>
      </c>
      <c r="H67" s="212">
        <v>0</v>
      </c>
      <c r="I67" s="212">
        <v>1.9E-3</v>
      </c>
      <c r="J67" s="212">
        <v>0.69392723000000001</v>
      </c>
    </row>
    <row r="68" spans="1:10" x14ac:dyDescent="0.25">
      <c r="A68" s="200" t="s">
        <v>97</v>
      </c>
      <c r="B68" s="212">
        <v>9.7499999999999996E-4</v>
      </c>
      <c r="C68" s="212">
        <v>0</v>
      </c>
      <c r="D68" s="212">
        <v>0.124454</v>
      </c>
      <c r="E68" s="212">
        <v>0</v>
      </c>
      <c r="F68" s="212">
        <v>0</v>
      </c>
      <c r="G68" s="212">
        <v>81.594180170000001</v>
      </c>
      <c r="H68" s="212">
        <v>0</v>
      </c>
      <c r="I68" s="212">
        <v>81.583380169999998</v>
      </c>
      <c r="J68" s="212">
        <v>0.12752980999999999</v>
      </c>
    </row>
    <row r="69" spans="1:10" x14ac:dyDescent="0.25">
      <c r="A69" s="200" t="s">
        <v>178</v>
      </c>
      <c r="B69" s="212">
        <v>3.6178732</v>
      </c>
      <c r="C69" s="212">
        <v>0</v>
      </c>
      <c r="D69" s="212">
        <v>0.12237434</v>
      </c>
      <c r="E69" s="212">
        <v>0</v>
      </c>
      <c r="F69" s="212">
        <v>8.3619999999999996E-3</v>
      </c>
      <c r="G69" s="212">
        <v>0.39601999999999998</v>
      </c>
      <c r="H69" s="212">
        <v>0</v>
      </c>
      <c r="I69" s="212">
        <v>3.5742469100000003</v>
      </c>
      <c r="J69" s="212">
        <v>0.50556385999999998</v>
      </c>
    </row>
    <row r="70" spans="1:10" x14ac:dyDescent="0.25">
      <c r="A70" s="200" t="s">
        <v>250</v>
      </c>
      <c r="B70" s="212">
        <v>8.5027948699999989</v>
      </c>
      <c r="C70" s="212">
        <v>1.9999999999999999E-6</v>
      </c>
      <c r="D70" s="212">
        <v>0.12207961000000001</v>
      </c>
      <c r="E70" s="212">
        <v>1.3999999999999999E-4</v>
      </c>
      <c r="F70" s="212">
        <v>1.4027049999999999E-2</v>
      </c>
      <c r="G70" s="212">
        <v>3.5374320000000001E-2</v>
      </c>
      <c r="H70" s="212">
        <v>0</v>
      </c>
      <c r="I70" s="212">
        <v>5.0311370000000001E-2</v>
      </c>
      <c r="J70" s="212">
        <v>0.28806535999999999</v>
      </c>
    </row>
    <row r="71" spans="1:10" x14ac:dyDescent="0.25">
      <c r="A71" s="200" t="s">
        <v>249</v>
      </c>
      <c r="B71" s="212">
        <v>112.54354434</v>
      </c>
      <c r="C71" s="212">
        <v>0</v>
      </c>
      <c r="D71" s="212">
        <v>0.12152188999999999</v>
      </c>
      <c r="E71" s="212">
        <v>4.3249999999999999E-3</v>
      </c>
      <c r="F71" s="212">
        <v>2.7E-4</v>
      </c>
      <c r="G71" s="212">
        <v>2.7391619999999998E-2</v>
      </c>
      <c r="H71" s="212">
        <v>0</v>
      </c>
      <c r="I71" s="212">
        <v>27.964850460000001</v>
      </c>
      <c r="J71" s="212">
        <v>0.12811092999999998</v>
      </c>
    </row>
    <row r="72" spans="1:10" x14ac:dyDescent="0.25">
      <c r="A72" s="200" t="s">
        <v>199</v>
      </c>
      <c r="B72" s="212">
        <v>0.1215962</v>
      </c>
      <c r="C72" s="212">
        <v>0</v>
      </c>
      <c r="D72" s="212">
        <v>0.11424255999999999</v>
      </c>
      <c r="E72" s="212">
        <v>0</v>
      </c>
      <c r="F72" s="212">
        <v>9.8440000000000003E-3</v>
      </c>
      <c r="G72" s="212">
        <v>0</v>
      </c>
      <c r="H72" s="212">
        <v>0</v>
      </c>
      <c r="I72" s="212">
        <v>5.0625400000000001E-2</v>
      </c>
      <c r="J72" s="212">
        <v>0.15593530999999999</v>
      </c>
    </row>
    <row r="73" spans="1:10" x14ac:dyDescent="0.25">
      <c r="A73" s="200" t="s">
        <v>246</v>
      </c>
      <c r="B73" s="212">
        <v>3.9920999999999998E-2</v>
      </c>
      <c r="C73" s="212">
        <v>0</v>
      </c>
      <c r="D73" s="212">
        <v>0.112626</v>
      </c>
      <c r="E73" s="212">
        <v>0</v>
      </c>
      <c r="F73" s="212">
        <v>0</v>
      </c>
      <c r="G73" s="212">
        <v>0</v>
      </c>
      <c r="H73" s="212">
        <v>0</v>
      </c>
      <c r="I73" s="212">
        <v>5.0000000000000001E-4</v>
      </c>
      <c r="J73" s="212">
        <v>0.11481582000000001</v>
      </c>
    </row>
    <row r="74" spans="1:10" x14ac:dyDescent="0.25">
      <c r="A74" s="200" t="s">
        <v>7</v>
      </c>
      <c r="B74" s="212">
        <v>0</v>
      </c>
      <c r="C74" s="212">
        <v>0</v>
      </c>
      <c r="D74" s="212">
        <v>0.1052973</v>
      </c>
      <c r="E74" s="212">
        <v>0</v>
      </c>
      <c r="F74" s="212">
        <v>0</v>
      </c>
      <c r="G74" s="212">
        <v>0</v>
      </c>
      <c r="H74" s="212">
        <v>0</v>
      </c>
      <c r="I74" s="212">
        <v>0</v>
      </c>
      <c r="J74" s="212">
        <v>0.1052973</v>
      </c>
    </row>
    <row r="75" spans="1:10" x14ac:dyDescent="0.25">
      <c r="A75" s="200" t="s">
        <v>237</v>
      </c>
      <c r="B75" s="212">
        <v>1.581121</v>
      </c>
      <c r="C75" s="212">
        <v>0</v>
      </c>
      <c r="D75" s="212">
        <v>0.103617</v>
      </c>
      <c r="E75" s="212">
        <v>0</v>
      </c>
      <c r="F75" s="212">
        <v>5.0000000000000002E-5</v>
      </c>
      <c r="G75" s="212">
        <v>1.6161100000000001E-2</v>
      </c>
      <c r="H75" s="212">
        <v>0</v>
      </c>
      <c r="I75" s="212">
        <v>1.8832169999999999E-2</v>
      </c>
      <c r="J75" s="212">
        <v>0.1245743</v>
      </c>
    </row>
    <row r="76" spans="1:10" x14ac:dyDescent="0.25">
      <c r="A76" s="200" t="s">
        <v>148</v>
      </c>
      <c r="B76" s="212">
        <v>0.38215500000000002</v>
      </c>
      <c r="C76" s="212">
        <v>0</v>
      </c>
      <c r="D76" s="212">
        <v>0.10334105</v>
      </c>
      <c r="E76" s="212">
        <v>0</v>
      </c>
      <c r="F76" s="212">
        <v>0</v>
      </c>
      <c r="G76" s="212">
        <v>9.0000000000000006E-5</v>
      </c>
      <c r="H76" s="212">
        <v>0</v>
      </c>
      <c r="I76" s="212">
        <v>3.1145000000000001E-4</v>
      </c>
      <c r="J76" s="212">
        <v>0.17067432000000002</v>
      </c>
    </row>
    <row r="77" spans="1:10" x14ac:dyDescent="0.25">
      <c r="A77" s="200" t="s">
        <v>135</v>
      </c>
      <c r="B77" s="212">
        <v>0.14201551999999998</v>
      </c>
      <c r="C77" s="212">
        <v>0</v>
      </c>
      <c r="D77" s="212">
        <v>0.1010993</v>
      </c>
      <c r="E77" s="212">
        <v>1.5E-5</v>
      </c>
      <c r="F77" s="212">
        <v>0</v>
      </c>
      <c r="G77" s="212">
        <v>7.5843100000000004E-3</v>
      </c>
      <c r="H77" s="212">
        <v>0</v>
      </c>
      <c r="I77" s="212">
        <v>7.6853100000000008E-3</v>
      </c>
      <c r="J77" s="212">
        <v>0.79443485000000003</v>
      </c>
    </row>
    <row r="78" spans="1:10" x14ac:dyDescent="0.25">
      <c r="A78" s="200" t="s">
        <v>219</v>
      </c>
      <c r="B78" s="212">
        <v>0</v>
      </c>
      <c r="C78" s="212">
        <v>0</v>
      </c>
      <c r="D78" s="212">
        <v>9.7178810000000004E-2</v>
      </c>
      <c r="E78" s="212">
        <v>0</v>
      </c>
      <c r="F78" s="212">
        <v>0</v>
      </c>
      <c r="G78" s="212">
        <v>0</v>
      </c>
      <c r="H78" s="212">
        <v>0</v>
      </c>
      <c r="I78" s="212">
        <v>0</v>
      </c>
      <c r="J78" s="212">
        <v>9.7178810000000004E-2</v>
      </c>
    </row>
    <row r="79" spans="1:10" x14ac:dyDescent="0.25">
      <c r="A79" s="200" t="s">
        <v>66</v>
      </c>
      <c r="B79" s="212">
        <v>1.9440709599999999</v>
      </c>
      <c r="C79" s="212">
        <v>4.2243627999999998</v>
      </c>
      <c r="D79" s="212">
        <v>9.0999999999999998E-2</v>
      </c>
      <c r="E79" s="212">
        <v>0</v>
      </c>
      <c r="F79" s="212">
        <v>0</v>
      </c>
      <c r="G79" s="212">
        <v>0</v>
      </c>
      <c r="H79" s="212">
        <v>0</v>
      </c>
      <c r="I79" s="212">
        <v>0</v>
      </c>
      <c r="J79" s="212">
        <v>0.19486800000000001</v>
      </c>
    </row>
    <row r="80" spans="1:10" x14ac:dyDescent="0.25">
      <c r="A80" s="200" t="s">
        <v>221</v>
      </c>
      <c r="B80" s="212">
        <v>7.7510000000000001E-3</v>
      </c>
      <c r="C80" s="212">
        <v>0</v>
      </c>
      <c r="D80" s="212">
        <v>7.77003E-2</v>
      </c>
      <c r="E80" s="212">
        <v>0</v>
      </c>
      <c r="F80" s="212">
        <v>0</v>
      </c>
      <c r="G80" s="212">
        <v>0</v>
      </c>
      <c r="H80" s="212">
        <v>0</v>
      </c>
      <c r="I80" s="212">
        <v>0</v>
      </c>
      <c r="J80" s="212">
        <v>0.13520220000000002</v>
      </c>
    </row>
    <row r="81" spans="1:10" x14ac:dyDescent="0.25">
      <c r="A81" s="200" t="s">
        <v>212</v>
      </c>
      <c r="B81" s="212">
        <v>3.0221999999999999E-2</v>
      </c>
      <c r="C81" s="212">
        <v>0</v>
      </c>
      <c r="D81" s="212">
        <v>7.3891820000000011E-2</v>
      </c>
      <c r="E81" s="212">
        <v>0</v>
      </c>
      <c r="F81" s="212">
        <v>0</v>
      </c>
      <c r="G81" s="212">
        <v>8.0151890000000003E-2</v>
      </c>
      <c r="H81" s="212">
        <v>0</v>
      </c>
      <c r="I81" s="212">
        <v>8.0151890000000003E-2</v>
      </c>
      <c r="J81" s="212">
        <v>2.6309842000000003</v>
      </c>
    </row>
    <row r="82" spans="1:10" x14ac:dyDescent="0.25">
      <c r="A82" s="200" t="s">
        <v>3</v>
      </c>
      <c r="B82" s="212">
        <v>0.93047981000000002</v>
      </c>
      <c r="C82" s="212">
        <v>0</v>
      </c>
      <c r="D82" s="212">
        <v>6.2914819999999996E-2</v>
      </c>
      <c r="E82" s="212">
        <v>0</v>
      </c>
      <c r="F82" s="212">
        <v>0</v>
      </c>
      <c r="G82" s="212">
        <v>0.17873900000000001</v>
      </c>
      <c r="H82" s="212">
        <v>0</v>
      </c>
      <c r="I82" s="212">
        <v>0.179289</v>
      </c>
      <c r="J82" s="212">
        <v>0.18782801999999998</v>
      </c>
    </row>
    <row r="83" spans="1:10" x14ac:dyDescent="0.25">
      <c r="A83" s="200" t="s">
        <v>242</v>
      </c>
      <c r="B83" s="212">
        <v>0.65734174999999995</v>
      </c>
      <c r="C83" s="212">
        <v>0</v>
      </c>
      <c r="D83" s="212">
        <v>5.9518429999999997E-2</v>
      </c>
      <c r="E83" s="212">
        <v>0</v>
      </c>
      <c r="F83" s="212">
        <v>0.29245031999999999</v>
      </c>
      <c r="G83" s="212">
        <v>4.4999999999999998E-2</v>
      </c>
      <c r="H83" s="212">
        <v>0</v>
      </c>
      <c r="I83" s="212">
        <v>0.36645632</v>
      </c>
      <c r="J83" s="212">
        <v>0.14467645999999998</v>
      </c>
    </row>
    <row r="84" spans="1:10" x14ac:dyDescent="0.25">
      <c r="A84" s="200" t="s">
        <v>230</v>
      </c>
      <c r="B84" s="212">
        <v>3.2156999999999998E-2</v>
      </c>
      <c r="C84" s="212">
        <v>0</v>
      </c>
      <c r="D84" s="212">
        <v>5.5405239999999994E-2</v>
      </c>
      <c r="E84" s="212">
        <v>2.5000000000000001E-4</v>
      </c>
      <c r="F84" s="212">
        <v>0</v>
      </c>
      <c r="G84" s="212">
        <v>8.9899999999999997E-3</v>
      </c>
      <c r="H84" s="212">
        <v>0</v>
      </c>
      <c r="I84" s="212">
        <v>1.3982709999999999E-2</v>
      </c>
      <c r="J84" s="212">
        <v>0.12048324000000001</v>
      </c>
    </row>
    <row r="85" spans="1:10" x14ac:dyDescent="0.25">
      <c r="A85" s="200" t="s">
        <v>122</v>
      </c>
      <c r="B85" s="212">
        <v>4.5495000000000001E-2</v>
      </c>
      <c r="C85" s="212">
        <v>0</v>
      </c>
      <c r="D85" s="212">
        <v>4.4700719999999999E-2</v>
      </c>
      <c r="E85" s="212">
        <v>0</v>
      </c>
      <c r="F85" s="212">
        <v>2.9583999999999999E-3</v>
      </c>
      <c r="G85" s="212">
        <v>3.3552E-3</v>
      </c>
      <c r="H85" s="212">
        <v>0</v>
      </c>
      <c r="I85" s="212">
        <v>6.3135999999999999E-3</v>
      </c>
      <c r="J85" s="212">
        <v>0.87349745999999995</v>
      </c>
    </row>
    <row r="86" spans="1:10" x14ac:dyDescent="0.25">
      <c r="A86" s="200" t="s">
        <v>160</v>
      </c>
      <c r="B86" s="212">
        <v>0.23981131</v>
      </c>
      <c r="C86" s="212">
        <v>0</v>
      </c>
      <c r="D86" s="212">
        <v>4.2835980000000003E-2</v>
      </c>
      <c r="E86" s="212">
        <v>0</v>
      </c>
      <c r="F86" s="212">
        <v>1.5E-3</v>
      </c>
      <c r="G86" s="212">
        <v>3.0846999999999999E-2</v>
      </c>
      <c r="H86" s="212">
        <v>0</v>
      </c>
      <c r="I86" s="212">
        <v>3.2347000000000001E-2</v>
      </c>
      <c r="J86" s="212">
        <v>9.6919929999999987E-2</v>
      </c>
    </row>
    <row r="87" spans="1:10" x14ac:dyDescent="0.25">
      <c r="A87" s="200" t="s">
        <v>214</v>
      </c>
      <c r="B87" s="212">
        <v>6.9602999999999998E-2</v>
      </c>
      <c r="C87" s="212">
        <v>0</v>
      </c>
      <c r="D87" s="212">
        <v>3.6776070000000001E-2</v>
      </c>
      <c r="E87" s="212">
        <v>0</v>
      </c>
      <c r="F87" s="212">
        <v>0</v>
      </c>
      <c r="G87" s="212">
        <v>1E-4</v>
      </c>
      <c r="H87" s="212">
        <v>0</v>
      </c>
      <c r="I87" s="212">
        <v>6.777E-3</v>
      </c>
      <c r="J87" s="212">
        <v>0.72020032999999994</v>
      </c>
    </row>
    <row r="88" spans="1:10" x14ac:dyDescent="0.25">
      <c r="A88" s="200" t="s">
        <v>24</v>
      </c>
      <c r="B88" s="212">
        <v>0</v>
      </c>
      <c r="C88" s="212">
        <v>0</v>
      </c>
      <c r="D88" s="212">
        <v>3.5002999999999999E-2</v>
      </c>
      <c r="E88" s="212">
        <v>0</v>
      </c>
      <c r="F88" s="212">
        <v>3.5E-4</v>
      </c>
      <c r="G88" s="212">
        <v>5.0000000000000002E-5</v>
      </c>
      <c r="H88" s="212">
        <v>0</v>
      </c>
      <c r="I88" s="212">
        <v>4.2499999999999998E-4</v>
      </c>
      <c r="J88" s="212">
        <v>8.3342960000000008E-2</v>
      </c>
    </row>
    <row r="89" spans="1:10" x14ac:dyDescent="0.25">
      <c r="A89" s="200" t="s">
        <v>150</v>
      </c>
      <c r="B89" s="212">
        <v>4.6550000000000003E-3</v>
      </c>
      <c r="C89" s="212">
        <v>0</v>
      </c>
      <c r="D89" s="212">
        <v>2.9661529999999998E-2</v>
      </c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9.5661529999999995E-2</v>
      </c>
    </row>
    <row r="90" spans="1:10" x14ac:dyDescent="0.25">
      <c r="A90" s="200" t="s">
        <v>181</v>
      </c>
      <c r="B90" s="212">
        <v>0.56169999999999998</v>
      </c>
      <c r="C90" s="212">
        <v>0</v>
      </c>
      <c r="D90" s="212">
        <v>2.731306E-2</v>
      </c>
      <c r="E90" s="212">
        <v>0</v>
      </c>
      <c r="F90" s="212">
        <v>0</v>
      </c>
      <c r="G90" s="212">
        <v>0</v>
      </c>
      <c r="H90" s="212">
        <v>0</v>
      </c>
      <c r="I90" s="212">
        <v>1.3198919999999999E-2</v>
      </c>
      <c r="J90" s="212">
        <v>2.8163610000000002E-2</v>
      </c>
    </row>
    <row r="91" spans="1:10" x14ac:dyDescent="0.25">
      <c r="A91" s="200" t="s">
        <v>11</v>
      </c>
      <c r="B91" s="212">
        <v>12.635119679999999</v>
      </c>
      <c r="C91" s="212">
        <v>34.351222540000002</v>
      </c>
      <c r="D91" s="212">
        <v>2.7203990000000001E-2</v>
      </c>
      <c r="E91" s="212">
        <v>1.3638000000000001E-2</v>
      </c>
      <c r="F91" s="212">
        <v>0</v>
      </c>
      <c r="G91" s="212">
        <v>24.583662399999998</v>
      </c>
      <c r="H91" s="212">
        <v>0</v>
      </c>
      <c r="I91" s="212">
        <v>24.583662399999998</v>
      </c>
      <c r="J91" s="212">
        <v>1.356599E-2</v>
      </c>
    </row>
    <row r="92" spans="1:10" x14ac:dyDescent="0.25">
      <c r="A92" s="200" t="s">
        <v>194</v>
      </c>
      <c r="B92" s="212">
        <v>0.28319800000000001</v>
      </c>
      <c r="C92" s="212">
        <v>0</v>
      </c>
      <c r="D92" s="212">
        <v>2.4745349999999999E-2</v>
      </c>
      <c r="E92" s="212">
        <v>0</v>
      </c>
      <c r="F92" s="212">
        <v>0</v>
      </c>
      <c r="G92" s="212">
        <v>0</v>
      </c>
      <c r="H92" s="212">
        <v>0</v>
      </c>
      <c r="I92" s="212">
        <v>1.1999999999999999E-3</v>
      </c>
      <c r="J92" s="212">
        <v>0.20373295000000002</v>
      </c>
    </row>
    <row r="93" spans="1:10" x14ac:dyDescent="0.25">
      <c r="A93" s="200" t="s">
        <v>206</v>
      </c>
      <c r="B93" s="212">
        <v>0.37993399999999999</v>
      </c>
      <c r="C93" s="212">
        <v>0</v>
      </c>
      <c r="D93" s="212">
        <v>2.449658E-2</v>
      </c>
      <c r="E93" s="212">
        <v>0</v>
      </c>
      <c r="F93" s="212">
        <v>0</v>
      </c>
      <c r="G93" s="212">
        <v>3.7929600000000002E-3</v>
      </c>
      <c r="H93" s="212">
        <v>0</v>
      </c>
      <c r="I93" s="212">
        <v>1.8389599999999999E-3</v>
      </c>
      <c r="J93" s="212">
        <v>0.29578696999999998</v>
      </c>
    </row>
    <row r="94" spans="1:10" x14ac:dyDescent="0.25">
      <c r="A94" s="200" t="s">
        <v>233</v>
      </c>
      <c r="B94" s="212">
        <v>1.159372E-2</v>
      </c>
      <c r="C94" s="212">
        <v>0</v>
      </c>
      <c r="D94" s="212">
        <v>2.3856860000000001E-2</v>
      </c>
      <c r="E94" s="212">
        <v>0</v>
      </c>
      <c r="F94" s="212">
        <v>0</v>
      </c>
      <c r="G94" s="212">
        <v>4.8959999999999997E-4</v>
      </c>
      <c r="H94" s="212">
        <v>0</v>
      </c>
      <c r="I94" s="212">
        <v>5.8960000000000002E-4</v>
      </c>
      <c r="J94" s="212">
        <v>3.9656860000000002E-2</v>
      </c>
    </row>
    <row r="95" spans="1:10" x14ac:dyDescent="0.25">
      <c r="A95" s="200" t="s">
        <v>203</v>
      </c>
      <c r="B95" s="212">
        <v>5.2311999999999997E-2</v>
      </c>
      <c r="C95" s="212">
        <v>0</v>
      </c>
      <c r="D95" s="212">
        <v>2.3845769999999999E-2</v>
      </c>
      <c r="E95" s="212">
        <v>0</v>
      </c>
      <c r="F95" s="212">
        <v>0</v>
      </c>
      <c r="G95" s="212">
        <v>0</v>
      </c>
      <c r="H95" s="212">
        <v>0</v>
      </c>
      <c r="I95" s="212">
        <v>0</v>
      </c>
      <c r="J95" s="212">
        <v>2.4753770000000001E-2</v>
      </c>
    </row>
    <row r="96" spans="1:10" x14ac:dyDescent="0.25">
      <c r="A96" s="200" t="s">
        <v>4</v>
      </c>
      <c r="B96" s="212">
        <v>0.47289868000000002</v>
      </c>
      <c r="C96" s="212">
        <v>0</v>
      </c>
      <c r="D96" s="212">
        <v>1.9925790000000002E-2</v>
      </c>
      <c r="E96" s="212">
        <v>0</v>
      </c>
      <c r="F96" s="212">
        <v>0</v>
      </c>
      <c r="G96" s="212">
        <v>0</v>
      </c>
      <c r="H96" s="212">
        <v>0</v>
      </c>
      <c r="I96" s="212">
        <v>0</v>
      </c>
      <c r="J96" s="212">
        <v>2.5369269999999999E-2</v>
      </c>
    </row>
    <row r="97" spans="1:10" x14ac:dyDescent="0.25">
      <c r="A97" s="200" t="s">
        <v>133</v>
      </c>
      <c r="B97" s="212">
        <v>3.3038738300000001</v>
      </c>
      <c r="C97" s="212">
        <v>0</v>
      </c>
      <c r="D97" s="212">
        <v>1.9917069999999999E-2</v>
      </c>
      <c r="E97" s="212">
        <v>0</v>
      </c>
      <c r="F97" s="212">
        <v>4.4999999999999999E-4</v>
      </c>
      <c r="G97" s="212">
        <v>5.2291499999999993E-3</v>
      </c>
      <c r="H97" s="212">
        <v>0</v>
      </c>
      <c r="I97" s="212">
        <v>7.0781500000000001E-3</v>
      </c>
      <c r="J97" s="212">
        <v>2.622114E-2</v>
      </c>
    </row>
    <row r="98" spans="1:10" x14ac:dyDescent="0.25">
      <c r="A98" s="200" t="s">
        <v>126</v>
      </c>
      <c r="B98" s="212">
        <v>8.0340999999999996E-2</v>
      </c>
      <c r="C98" s="212">
        <v>0</v>
      </c>
      <c r="D98" s="212">
        <v>1.7798689999999999E-2</v>
      </c>
      <c r="E98" s="212">
        <v>0</v>
      </c>
      <c r="F98" s="212">
        <v>0</v>
      </c>
      <c r="G98" s="212">
        <v>0</v>
      </c>
      <c r="H98" s="212">
        <v>0</v>
      </c>
      <c r="I98" s="212">
        <v>0</v>
      </c>
      <c r="J98" s="212">
        <v>1.7798689999999999E-2</v>
      </c>
    </row>
    <row r="99" spans="1:10" x14ac:dyDescent="0.25">
      <c r="A99" s="200" t="s">
        <v>251</v>
      </c>
      <c r="B99" s="212">
        <v>0.10856916</v>
      </c>
      <c r="C99" s="212">
        <v>0</v>
      </c>
      <c r="D99" s="212">
        <v>1.368899E-2</v>
      </c>
      <c r="E99" s="212">
        <v>0</v>
      </c>
      <c r="F99" s="212">
        <v>1.2899999999999999E-3</v>
      </c>
      <c r="G99" s="212">
        <v>4.522E-3</v>
      </c>
      <c r="H99" s="212">
        <v>0</v>
      </c>
      <c r="I99" s="212">
        <v>6.3610000000000003E-3</v>
      </c>
      <c r="J99" s="212">
        <v>0.14261756</v>
      </c>
    </row>
    <row r="100" spans="1:10" x14ac:dyDescent="0.25">
      <c r="A100" s="200" t="s">
        <v>185</v>
      </c>
      <c r="B100" s="212">
        <v>0.113029</v>
      </c>
      <c r="C100" s="212">
        <v>0</v>
      </c>
      <c r="D100" s="212">
        <v>1.2556930000000001E-2</v>
      </c>
      <c r="E100" s="212">
        <v>0</v>
      </c>
      <c r="F100" s="212">
        <v>0</v>
      </c>
      <c r="G100" s="212">
        <v>0</v>
      </c>
      <c r="H100" s="212">
        <v>0</v>
      </c>
      <c r="I100" s="212">
        <v>0</v>
      </c>
      <c r="J100" s="212">
        <v>5.7399930000000002E-2</v>
      </c>
    </row>
    <row r="101" spans="1:10" x14ac:dyDescent="0.25">
      <c r="A101" s="200" t="s">
        <v>59</v>
      </c>
      <c r="B101" s="212">
        <v>1.2E-2</v>
      </c>
      <c r="C101" s="212">
        <v>0</v>
      </c>
      <c r="D101" s="212">
        <v>1.22738E-2</v>
      </c>
      <c r="E101" s="212">
        <v>0</v>
      </c>
      <c r="F101" s="212">
        <v>0</v>
      </c>
      <c r="G101" s="212">
        <v>1.907242E-2</v>
      </c>
      <c r="H101" s="212">
        <v>0</v>
      </c>
      <c r="I101" s="212">
        <v>1.907242E-2</v>
      </c>
      <c r="J101" s="212">
        <v>8.9822369999999999E-2</v>
      </c>
    </row>
    <row r="102" spans="1:10" x14ac:dyDescent="0.25">
      <c r="A102" s="200" t="s">
        <v>169</v>
      </c>
      <c r="B102" s="212">
        <v>1.9942679999999999</v>
      </c>
      <c r="C102" s="212">
        <v>0</v>
      </c>
      <c r="D102" s="212">
        <v>1.1605049999999999E-2</v>
      </c>
      <c r="E102" s="212">
        <v>0</v>
      </c>
      <c r="F102" s="212">
        <v>0</v>
      </c>
      <c r="G102" s="212">
        <v>0</v>
      </c>
      <c r="H102" s="212">
        <v>0</v>
      </c>
      <c r="I102" s="212">
        <v>0.21710583</v>
      </c>
      <c r="J102" s="212">
        <v>1.7605050000000001E-2</v>
      </c>
    </row>
    <row r="103" spans="1:10" x14ac:dyDescent="0.25">
      <c r="A103" s="200" t="s">
        <v>213</v>
      </c>
      <c r="B103" s="212">
        <v>5.0000000000000001E-3</v>
      </c>
      <c r="C103" s="212">
        <v>0</v>
      </c>
      <c r="D103" s="212">
        <v>1.0842129999999998E-2</v>
      </c>
      <c r="E103" s="212">
        <v>0</v>
      </c>
      <c r="F103" s="212">
        <v>0</v>
      </c>
      <c r="G103" s="212">
        <v>0</v>
      </c>
      <c r="H103" s="212">
        <v>0</v>
      </c>
      <c r="I103" s="212">
        <v>0</v>
      </c>
      <c r="J103" s="212">
        <v>1.0842129999999998E-2</v>
      </c>
    </row>
    <row r="104" spans="1:10" x14ac:dyDescent="0.25">
      <c r="A104" s="200" t="s">
        <v>204</v>
      </c>
      <c r="B104" s="212">
        <v>0.30981999999999998</v>
      </c>
      <c r="C104" s="212">
        <v>0</v>
      </c>
      <c r="D104" s="212">
        <v>1.056576E-2</v>
      </c>
      <c r="E104" s="212">
        <v>0</v>
      </c>
      <c r="F104" s="212">
        <v>0</v>
      </c>
      <c r="G104" s="212">
        <v>6.7186410000000002E-2</v>
      </c>
      <c r="H104" s="212">
        <v>0</v>
      </c>
      <c r="I104" s="212">
        <v>0.71933541000000001</v>
      </c>
      <c r="J104" s="212">
        <v>0.14638776000000001</v>
      </c>
    </row>
    <row r="105" spans="1:10" x14ac:dyDescent="0.25">
      <c r="A105" s="200" t="s">
        <v>198</v>
      </c>
      <c r="B105" s="212">
        <v>0.20069582999999999</v>
      </c>
      <c r="C105" s="212">
        <v>0</v>
      </c>
      <c r="D105" s="212">
        <v>1.0052040000000002E-2</v>
      </c>
      <c r="E105" s="212">
        <v>0</v>
      </c>
      <c r="F105" s="212">
        <v>0</v>
      </c>
      <c r="G105" s="212">
        <v>0.110886</v>
      </c>
      <c r="H105" s="212">
        <v>0</v>
      </c>
      <c r="I105" s="212">
        <v>0.110886</v>
      </c>
      <c r="J105" s="212">
        <v>0.4395405</v>
      </c>
    </row>
    <row r="106" spans="1:10" x14ac:dyDescent="0.25">
      <c r="A106" s="200" t="s">
        <v>174</v>
      </c>
      <c r="B106" s="212">
        <v>6.9188E-2</v>
      </c>
      <c r="C106" s="212">
        <v>0</v>
      </c>
      <c r="D106" s="212">
        <v>8.1553500000000004E-3</v>
      </c>
      <c r="E106" s="212">
        <v>1.9599999999999999E-4</v>
      </c>
      <c r="F106" s="212">
        <v>0</v>
      </c>
      <c r="G106" s="212">
        <v>8.7616599999999992E-3</v>
      </c>
      <c r="H106" s="212">
        <v>0</v>
      </c>
      <c r="I106" s="212">
        <v>8.7616599999999992E-3</v>
      </c>
      <c r="J106" s="212">
        <v>0.40167772999999996</v>
      </c>
    </row>
    <row r="107" spans="1:10" x14ac:dyDescent="0.25">
      <c r="A107" s="200" t="s">
        <v>256</v>
      </c>
      <c r="B107" s="212">
        <v>4.0772448700000004</v>
      </c>
      <c r="C107" s="212">
        <v>0</v>
      </c>
      <c r="D107" s="212">
        <v>6.72253E-3</v>
      </c>
      <c r="E107" s="212">
        <v>1.36E-4</v>
      </c>
      <c r="F107" s="212">
        <v>2.4250000000000001E-3</v>
      </c>
      <c r="G107" s="212">
        <v>8.4192729999999993E-2</v>
      </c>
      <c r="H107" s="212">
        <v>0</v>
      </c>
      <c r="I107" s="212">
        <v>0.10111808</v>
      </c>
      <c r="J107" s="212">
        <v>5.4100800000000004E-2</v>
      </c>
    </row>
    <row r="108" spans="1:10" x14ac:dyDescent="0.25">
      <c r="A108" s="200" t="s">
        <v>35</v>
      </c>
      <c r="B108" s="212">
        <v>43.394711950000001</v>
      </c>
      <c r="C108" s="212">
        <v>0</v>
      </c>
      <c r="D108" s="212">
        <v>6.5669999999999999E-3</v>
      </c>
      <c r="E108" s="212">
        <v>5.0000000000000001E-4</v>
      </c>
      <c r="F108" s="212">
        <v>1.6000000000000001E-4</v>
      </c>
      <c r="G108" s="212">
        <v>1.2041959999999999E-2</v>
      </c>
      <c r="H108" s="212">
        <v>0</v>
      </c>
      <c r="I108" s="212">
        <v>1.236696E-2</v>
      </c>
      <c r="J108" s="212">
        <v>0.1041238</v>
      </c>
    </row>
    <row r="109" spans="1:10" x14ac:dyDescent="0.25">
      <c r="A109" s="200" t="s">
        <v>73</v>
      </c>
      <c r="B109" s="212">
        <v>0</v>
      </c>
      <c r="C109" s="212">
        <v>0</v>
      </c>
      <c r="D109" s="212">
        <v>5.0000000000000001E-3</v>
      </c>
      <c r="E109" s="212">
        <v>0</v>
      </c>
      <c r="F109" s="212">
        <v>0</v>
      </c>
      <c r="G109" s="212">
        <v>0</v>
      </c>
      <c r="H109" s="212">
        <v>0</v>
      </c>
      <c r="I109" s="212">
        <v>0</v>
      </c>
      <c r="J109" s="212">
        <v>5.0000000000000001E-3</v>
      </c>
    </row>
    <row r="110" spans="1:10" x14ac:dyDescent="0.25">
      <c r="A110" s="200" t="s">
        <v>238</v>
      </c>
      <c r="B110" s="212">
        <v>7.0555999999999994E-2</v>
      </c>
      <c r="C110" s="212">
        <v>0</v>
      </c>
      <c r="D110" s="212">
        <v>4.5280399999999997E-3</v>
      </c>
      <c r="E110" s="212">
        <v>1.56E-3</v>
      </c>
      <c r="F110" s="212">
        <v>7.2000000000000005E-4</v>
      </c>
      <c r="G110" s="212">
        <v>1.2451E-2</v>
      </c>
      <c r="H110" s="212">
        <v>0</v>
      </c>
      <c r="I110" s="212">
        <v>1.8631000000000002E-2</v>
      </c>
      <c r="J110" s="212">
        <v>0.16102804000000001</v>
      </c>
    </row>
    <row r="111" spans="1:10" x14ac:dyDescent="0.25">
      <c r="A111" s="200" t="s">
        <v>144</v>
      </c>
      <c r="B111" s="212">
        <v>1E-3</v>
      </c>
      <c r="C111" s="212">
        <v>0</v>
      </c>
      <c r="D111" s="212">
        <v>4.2260200000000005E-3</v>
      </c>
      <c r="E111" s="212">
        <v>0</v>
      </c>
      <c r="F111" s="212">
        <v>0</v>
      </c>
      <c r="G111" s="212">
        <v>6.9875000000000007E-2</v>
      </c>
      <c r="H111" s="212">
        <v>0</v>
      </c>
      <c r="I111" s="212">
        <v>0.14183399999999999</v>
      </c>
      <c r="J111" s="212">
        <v>2.0256429999999999E-2</v>
      </c>
    </row>
    <row r="112" spans="1:10" x14ac:dyDescent="0.25">
      <c r="A112" s="200" t="s">
        <v>25</v>
      </c>
      <c r="B112" s="212">
        <v>0.44832407000000002</v>
      </c>
      <c r="C112" s="212">
        <v>0</v>
      </c>
      <c r="D112" s="212">
        <v>3.8283899999999997E-3</v>
      </c>
      <c r="E112" s="212">
        <v>0</v>
      </c>
      <c r="F112" s="212">
        <v>0</v>
      </c>
      <c r="G112" s="212">
        <v>0</v>
      </c>
      <c r="H112" s="212">
        <v>0</v>
      </c>
      <c r="I112" s="212">
        <v>0</v>
      </c>
      <c r="J112" s="212">
        <v>3.6872220000000004E-2</v>
      </c>
    </row>
    <row r="113" spans="1:10" x14ac:dyDescent="0.25">
      <c r="A113" s="200" t="s">
        <v>134</v>
      </c>
      <c r="B113" s="212">
        <v>0.22601299999999999</v>
      </c>
      <c r="C113" s="212">
        <v>0</v>
      </c>
      <c r="D113" s="212">
        <v>3.4644899999999998E-3</v>
      </c>
      <c r="E113" s="212">
        <v>0</v>
      </c>
      <c r="F113" s="212">
        <v>0</v>
      </c>
      <c r="G113" s="212">
        <v>1.8810000000000001E-3</v>
      </c>
      <c r="H113" s="212">
        <v>0</v>
      </c>
      <c r="I113" s="212">
        <v>2.0309999999999998E-3</v>
      </c>
      <c r="J113" s="212">
        <v>1.8926749999999999E-2</v>
      </c>
    </row>
    <row r="114" spans="1:10" x14ac:dyDescent="0.25">
      <c r="A114" s="200" t="s">
        <v>235</v>
      </c>
      <c r="B114" s="212">
        <v>4.6375980000000004E-2</v>
      </c>
      <c r="C114" s="212">
        <v>0</v>
      </c>
      <c r="D114" s="212">
        <v>3.2264499999999996E-3</v>
      </c>
      <c r="E114" s="212">
        <v>2.0000000000000001E-4</v>
      </c>
      <c r="F114" s="212">
        <v>2.3E-3</v>
      </c>
      <c r="G114" s="212">
        <v>1.4549999999999999E-3</v>
      </c>
      <c r="H114" s="212">
        <v>0</v>
      </c>
      <c r="I114" s="212">
        <v>1.2338999999999999E-2</v>
      </c>
      <c r="J114" s="212">
        <v>2.4567349999999998E-2</v>
      </c>
    </row>
    <row r="115" spans="1:10" x14ac:dyDescent="0.25">
      <c r="A115" s="200" t="s">
        <v>236</v>
      </c>
      <c r="B115" s="212">
        <v>2.1562000000000001E-2</v>
      </c>
      <c r="C115" s="212">
        <v>0</v>
      </c>
      <c r="D115" s="212">
        <v>3.1870000000000002E-3</v>
      </c>
      <c r="E115" s="212">
        <v>0</v>
      </c>
      <c r="F115" s="212">
        <v>1.2E-4</v>
      </c>
      <c r="G115" s="212">
        <v>4.0769200000000004E-3</v>
      </c>
      <c r="H115" s="212">
        <v>0</v>
      </c>
      <c r="I115" s="212">
        <v>1.5569919999999999E-2</v>
      </c>
      <c r="J115" s="212">
        <v>2.2998580000000001E-2</v>
      </c>
    </row>
    <row r="116" spans="1:10" x14ac:dyDescent="0.25">
      <c r="A116" s="200" t="s">
        <v>23</v>
      </c>
      <c r="B116" s="212">
        <v>2.7216200000000002</v>
      </c>
      <c r="C116" s="212">
        <v>0</v>
      </c>
      <c r="D116" s="212">
        <v>2.6679999999999998E-3</v>
      </c>
      <c r="E116" s="212">
        <v>0</v>
      </c>
      <c r="F116" s="212">
        <v>0</v>
      </c>
      <c r="G116" s="212">
        <v>1.2138230000000001</v>
      </c>
      <c r="H116" s="212">
        <v>0</v>
      </c>
      <c r="I116" s="212">
        <v>0.83366300000000004</v>
      </c>
      <c r="J116" s="212">
        <v>1.01398257</v>
      </c>
    </row>
    <row r="117" spans="1:10" x14ac:dyDescent="0.25">
      <c r="A117" s="200" t="s">
        <v>50</v>
      </c>
      <c r="B117" s="212">
        <v>1.075256</v>
      </c>
      <c r="C117" s="212">
        <v>0.431838</v>
      </c>
      <c r="D117" s="212">
        <v>2.5563999999999999E-3</v>
      </c>
      <c r="E117" s="212">
        <v>0</v>
      </c>
      <c r="F117" s="212">
        <v>0</v>
      </c>
      <c r="G117" s="212">
        <v>0</v>
      </c>
      <c r="H117" s="212">
        <v>0</v>
      </c>
      <c r="I117" s="212">
        <v>0</v>
      </c>
      <c r="J117" s="212">
        <v>2.5563999999999999E-3</v>
      </c>
    </row>
    <row r="118" spans="1:10" x14ac:dyDescent="0.25">
      <c r="A118" s="200" t="s">
        <v>107</v>
      </c>
      <c r="B118" s="212">
        <v>1.2479809799999999</v>
      </c>
      <c r="C118" s="212">
        <v>0</v>
      </c>
      <c r="D118" s="212">
        <v>2.4710000000000001E-3</v>
      </c>
      <c r="E118" s="212">
        <v>2.4710000000000001E-3</v>
      </c>
      <c r="F118" s="212">
        <v>1.25E-4</v>
      </c>
      <c r="G118" s="212">
        <v>2.0296000000000002E-2</v>
      </c>
      <c r="H118" s="212">
        <v>0</v>
      </c>
      <c r="I118" s="212">
        <v>2.1795999999999999E-2</v>
      </c>
      <c r="J118" s="212">
        <v>0.26248003000000003</v>
      </c>
    </row>
    <row r="119" spans="1:10" x14ac:dyDescent="0.25">
      <c r="A119" s="200" t="s">
        <v>22</v>
      </c>
      <c r="B119" s="212">
        <v>9.98E-5</v>
      </c>
      <c r="C119" s="212">
        <v>0</v>
      </c>
      <c r="D119" s="212">
        <v>9.0899999999999998E-4</v>
      </c>
      <c r="E119" s="212">
        <v>5.1999999999999997E-5</v>
      </c>
      <c r="F119" s="212">
        <v>0</v>
      </c>
      <c r="G119" s="212">
        <v>10.926608740000001</v>
      </c>
      <c r="H119" s="212">
        <v>0</v>
      </c>
      <c r="I119" s="212">
        <v>10.926608740000001</v>
      </c>
      <c r="J119" s="212">
        <v>8.0626229999999993E-2</v>
      </c>
    </row>
    <row r="120" spans="1:10" x14ac:dyDescent="0.25">
      <c r="A120" s="200" t="s">
        <v>240</v>
      </c>
      <c r="B120" s="212">
        <v>2.8259809500000004</v>
      </c>
      <c r="C120" s="212">
        <v>0</v>
      </c>
      <c r="D120" s="212">
        <v>8.4029999999999999E-4</v>
      </c>
      <c r="E120" s="212">
        <v>0</v>
      </c>
      <c r="F120" s="212">
        <v>0</v>
      </c>
      <c r="G120" s="212">
        <v>9.6990010000000001E-2</v>
      </c>
      <c r="H120" s="212">
        <v>0</v>
      </c>
      <c r="I120" s="212">
        <v>0.15365793</v>
      </c>
      <c r="J120" s="212">
        <v>1.4977000000000001E-2</v>
      </c>
    </row>
    <row r="121" spans="1:10" x14ac:dyDescent="0.25">
      <c r="A121" s="200" t="s">
        <v>104</v>
      </c>
      <c r="B121" s="212">
        <v>6.2417249999999997</v>
      </c>
      <c r="C121" s="212">
        <v>0</v>
      </c>
      <c r="D121" s="212">
        <v>8.0890999999999992E-4</v>
      </c>
      <c r="E121" s="212">
        <v>0</v>
      </c>
      <c r="F121" s="212">
        <v>6.0000000000000002E-5</v>
      </c>
      <c r="G121" s="212">
        <v>2.1284799999999999E-3</v>
      </c>
      <c r="H121" s="212">
        <v>0</v>
      </c>
      <c r="I121" s="212">
        <v>2.26348E-3</v>
      </c>
      <c r="J121" s="212">
        <v>0.15620893</v>
      </c>
    </row>
    <row r="122" spans="1:10" x14ac:dyDescent="0.25">
      <c r="A122" s="200" t="s">
        <v>94</v>
      </c>
      <c r="B122" s="212">
        <v>2.5000000000000001E-4</v>
      </c>
      <c r="C122" s="212">
        <v>0</v>
      </c>
      <c r="D122" s="212">
        <v>3.1199999999999999E-4</v>
      </c>
      <c r="E122" s="212">
        <v>0</v>
      </c>
      <c r="F122" s="212">
        <v>0</v>
      </c>
      <c r="G122" s="212">
        <v>0</v>
      </c>
      <c r="H122" s="212">
        <v>0</v>
      </c>
      <c r="I122" s="212">
        <v>9.9999999999999995E-7</v>
      </c>
      <c r="J122" s="212">
        <v>3.1199999999999999E-4</v>
      </c>
    </row>
    <row r="123" spans="1:10" x14ac:dyDescent="0.25">
      <c r="A123" s="200" t="s">
        <v>32</v>
      </c>
      <c r="B123" s="212">
        <v>0.39145632000000002</v>
      </c>
      <c r="C123" s="212">
        <v>0</v>
      </c>
      <c r="D123" s="212">
        <v>2.1000000000000001E-4</v>
      </c>
      <c r="E123" s="212">
        <v>2.1000000000000001E-4</v>
      </c>
      <c r="F123" s="212">
        <v>0</v>
      </c>
      <c r="G123" s="212">
        <v>2.1000000000000001E-2</v>
      </c>
      <c r="H123" s="212">
        <v>0</v>
      </c>
      <c r="I123" s="212">
        <v>2.1014000000000001E-2</v>
      </c>
      <c r="J123" s="212">
        <v>0.25372474</v>
      </c>
    </row>
    <row r="124" spans="1:10" x14ac:dyDescent="0.25">
      <c r="A124" s="200" t="s">
        <v>141</v>
      </c>
      <c r="B124" s="212">
        <v>5.3281000000000005E-3</v>
      </c>
      <c r="C124" s="212">
        <v>0</v>
      </c>
      <c r="D124" s="212">
        <v>2.1000000000000001E-4</v>
      </c>
      <c r="E124" s="212">
        <v>0</v>
      </c>
      <c r="F124" s="212">
        <v>6.0000000000000002E-5</v>
      </c>
      <c r="G124" s="212">
        <v>0</v>
      </c>
      <c r="H124" s="212">
        <v>0</v>
      </c>
      <c r="I124" s="212">
        <v>3.2699999999999998E-4</v>
      </c>
      <c r="J124" s="212">
        <v>2.1000000000000001E-4</v>
      </c>
    </row>
    <row r="125" spans="1:10" x14ac:dyDescent="0.25">
      <c r="A125" s="200" t="s">
        <v>88</v>
      </c>
      <c r="B125" s="212">
        <v>0</v>
      </c>
      <c r="C125" s="212">
        <v>0</v>
      </c>
      <c r="D125" s="212">
        <v>1.2E-4</v>
      </c>
      <c r="E125" s="212">
        <v>1.2E-4</v>
      </c>
      <c r="F125" s="212">
        <v>0</v>
      </c>
      <c r="G125" s="212">
        <v>0</v>
      </c>
      <c r="H125" s="212">
        <v>0</v>
      </c>
      <c r="I125" s="212">
        <v>0</v>
      </c>
      <c r="J125" s="212">
        <v>7.1663600000000008E-2</v>
      </c>
    </row>
    <row r="126" spans="1:10" x14ac:dyDescent="0.25">
      <c r="A126" s="200" t="s">
        <v>142</v>
      </c>
      <c r="B126" s="212">
        <v>4.6544510000000004E-2</v>
      </c>
      <c r="C126" s="212">
        <v>0</v>
      </c>
      <c r="D126" s="212">
        <v>1.1E-4</v>
      </c>
      <c r="E126" s="212">
        <v>0</v>
      </c>
      <c r="F126" s="212">
        <v>8.5285860000000005E-2</v>
      </c>
      <c r="G126" s="212">
        <v>1.1453079999999999E-2</v>
      </c>
      <c r="H126" s="212">
        <v>0</v>
      </c>
      <c r="I126" s="212">
        <v>9.6778940000000008E-2</v>
      </c>
      <c r="J126" s="212">
        <v>0.34032921000000005</v>
      </c>
    </row>
    <row r="127" spans="1:10" x14ac:dyDescent="0.25">
      <c r="A127" s="200" t="s">
        <v>28</v>
      </c>
      <c r="B127" s="212">
        <v>0</v>
      </c>
      <c r="C127" s="212">
        <v>0</v>
      </c>
      <c r="D127" s="212">
        <v>1E-4</v>
      </c>
      <c r="E127" s="212">
        <v>1E-4</v>
      </c>
      <c r="F127" s="212">
        <v>0</v>
      </c>
      <c r="G127" s="212">
        <v>0</v>
      </c>
      <c r="H127" s="212">
        <v>0</v>
      </c>
      <c r="I127" s="212">
        <v>0</v>
      </c>
      <c r="J127" s="212">
        <v>8.2890859999999997E-2</v>
      </c>
    </row>
    <row r="128" spans="1:10" x14ac:dyDescent="0.25">
      <c r="A128" s="200" t="s">
        <v>19</v>
      </c>
      <c r="B128" s="212">
        <v>0</v>
      </c>
      <c r="C128" s="212">
        <v>0</v>
      </c>
      <c r="D128" s="212">
        <v>4.0000000000000003E-5</v>
      </c>
      <c r="E128" s="212">
        <v>4.0000000000000003E-5</v>
      </c>
      <c r="F128" s="212">
        <v>0</v>
      </c>
      <c r="G128" s="212">
        <v>0</v>
      </c>
      <c r="H128" s="212">
        <v>0</v>
      </c>
      <c r="I128" s="212">
        <v>0.80488223000000003</v>
      </c>
      <c r="J128" s="212">
        <v>4.376853E-2</v>
      </c>
    </row>
    <row r="129" spans="1:10" x14ac:dyDescent="0.25">
      <c r="A129" s="200" t="s">
        <v>1</v>
      </c>
      <c r="B129" s="212">
        <v>12.560409099999999</v>
      </c>
      <c r="C129" s="212">
        <v>0</v>
      </c>
      <c r="D129" s="212">
        <v>0</v>
      </c>
      <c r="E129" s="212">
        <v>0</v>
      </c>
      <c r="F129" s="212">
        <v>2.2610128999999999</v>
      </c>
      <c r="G129" s="212">
        <v>79.241755819999995</v>
      </c>
      <c r="H129" s="212">
        <v>0</v>
      </c>
      <c r="I129" s="212">
        <v>73.258093849999995</v>
      </c>
      <c r="J129" s="212">
        <v>1.8025223400000001</v>
      </c>
    </row>
    <row r="130" spans="1:10" x14ac:dyDescent="0.25">
      <c r="A130" s="200" t="s">
        <v>132</v>
      </c>
      <c r="B130" s="212">
        <v>2.0018980000000002</v>
      </c>
      <c r="C130" s="212">
        <v>0</v>
      </c>
      <c r="D130" s="212">
        <v>0</v>
      </c>
      <c r="E130" s="212">
        <v>0</v>
      </c>
      <c r="F130" s="212">
        <v>0</v>
      </c>
      <c r="G130" s="212">
        <v>0</v>
      </c>
      <c r="H130" s="212">
        <v>0</v>
      </c>
      <c r="I130" s="212">
        <v>0.18961751000000002</v>
      </c>
      <c r="J130" s="212">
        <v>0.67302684999999995</v>
      </c>
    </row>
    <row r="131" spans="1:10" x14ac:dyDescent="0.25">
      <c r="A131" s="200" t="s">
        <v>103</v>
      </c>
      <c r="B131" s="212">
        <v>0.244759</v>
      </c>
      <c r="C131" s="212">
        <v>4.2904399999999995E-3</v>
      </c>
      <c r="D131" s="212">
        <v>0</v>
      </c>
      <c r="E131" s="212">
        <v>0</v>
      </c>
      <c r="F131" s="212">
        <v>0</v>
      </c>
      <c r="G131" s="212">
        <v>0.37150271999999995</v>
      </c>
      <c r="H131" s="212">
        <v>0</v>
      </c>
      <c r="I131" s="212">
        <v>0.37150271999999995</v>
      </c>
      <c r="J131" s="212">
        <v>0.62323824999999999</v>
      </c>
    </row>
    <row r="132" spans="1:10" x14ac:dyDescent="0.25">
      <c r="A132" s="200" t="s">
        <v>96</v>
      </c>
      <c r="B132" s="212">
        <v>8.0000000000000004E-4</v>
      </c>
      <c r="C132" s="212">
        <v>0</v>
      </c>
      <c r="D132" s="212">
        <v>0</v>
      </c>
      <c r="E132" s="212">
        <v>0</v>
      </c>
      <c r="F132" s="212">
        <v>0</v>
      </c>
      <c r="G132" s="212">
        <v>4.0000000000000003E-5</v>
      </c>
      <c r="H132" s="212">
        <v>0</v>
      </c>
      <c r="I132" s="212">
        <v>9.0000000000000006E-5</v>
      </c>
      <c r="J132" s="212">
        <v>0.59989243000000003</v>
      </c>
    </row>
    <row r="133" spans="1:10" x14ac:dyDescent="0.25">
      <c r="A133" s="200" t="s">
        <v>6</v>
      </c>
      <c r="B133" s="212">
        <v>0</v>
      </c>
      <c r="C133" s="212">
        <v>0</v>
      </c>
      <c r="D133" s="212">
        <v>0</v>
      </c>
      <c r="E133" s="212">
        <v>0</v>
      </c>
      <c r="F133" s="212">
        <v>0</v>
      </c>
      <c r="G133" s="212">
        <v>0</v>
      </c>
      <c r="H133" s="212">
        <v>0</v>
      </c>
      <c r="I133" s="212">
        <v>0</v>
      </c>
      <c r="J133" s="212">
        <v>0.52197046999999996</v>
      </c>
    </row>
    <row r="134" spans="1:10" x14ac:dyDescent="0.25">
      <c r="A134" s="200" t="s">
        <v>113</v>
      </c>
      <c r="B134" s="212">
        <v>1.3087E-4</v>
      </c>
      <c r="C134" s="212">
        <v>0</v>
      </c>
      <c r="D134" s="212">
        <v>0</v>
      </c>
      <c r="E134" s="212">
        <v>0</v>
      </c>
      <c r="F134" s="212">
        <v>0</v>
      </c>
      <c r="G134" s="212">
        <v>0</v>
      </c>
      <c r="H134" s="212">
        <v>0</v>
      </c>
      <c r="I134" s="212">
        <v>0</v>
      </c>
      <c r="J134" s="212">
        <v>0.41012406000000001</v>
      </c>
    </row>
    <row r="135" spans="1:10" x14ac:dyDescent="0.25">
      <c r="A135" s="200" t="s">
        <v>99</v>
      </c>
      <c r="B135" s="212">
        <v>0</v>
      </c>
      <c r="C135" s="212">
        <v>0</v>
      </c>
      <c r="D135" s="212">
        <v>0</v>
      </c>
      <c r="E135" s="212">
        <v>0</v>
      </c>
      <c r="F135" s="212">
        <v>3.3132000000000002E-4</v>
      </c>
      <c r="G135" s="212">
        <v>1.6796769999999999E-2</v>
      </c>
      <c r="H135" s="212">
        <v>0</v>
      </c>
      <c r="I135" s="212">
        <v>1.7128089999999999E-2</v>
      </c>
      <c r="J135" s="212">
        <v>0.36630628999999998</v>
      </c>
    </row>
    <row r="136" spans="1:10" x14ac:dyDescent="0.25">
      <c r="A136" s="200" t="s">
        <v>195</v>
      </c>
      <c r="B136" s="212">
        <v>1.9494975400000001</v>
      </c>
      <c r="C136" s="212">
        <v>0</v>
      </c>
      <c r="D136" s="212">
        <v>0</v>
      </c>
      <c r="E136" s="212">
        <v>0</v>
      </c>
      <c r="F136" s="212">
        <v>0</v>
      </c>
      <c r="G136" s="212">
        <v>5.3300000000000005E-4</v>
      </c>
      <c r="H136" s="212">
        <v>0</v>
      </c>
      <c r="I136" s="212">
        <v>1.7768839999999999</v>
      </c>
      <c r="J136" s="212">
        <v>0.28718804999999997</v>
      </c>
    </row>
    <row r="137" spans="1:10" x14ac:dyDescent="0.25">
      <c r="A137" s="200" t="s">
        <v>34</v>
      </c>
      <c r="B137" s="212">
        <v>0</v>
      </c>
      <c r="C137" s="212">
        <v>0</v>
      </c>
      <c r="D137" s="212">
        <v>0</v>
      </c>
      <c r="E137" s="212">
        <v>0</v>
      </c>
      <c r="F137" s="212">
        <v>0</v>
      </c>
      <c r="G137" s="212">
        <v>0</v>
      </c>
      <c r="H137" s="212">
        <v>0</v>
      </c>
      <c r="I137" s="212">
        <v>0</v>
      </c>
      <c r="J137" s="212">
        <v>0.1065097</v>
      </c>
    </row>
    <row r="138" spans="1:10" x14ac:dyDescent="0.25">
      <c r="A138" s="200" t="s">
        <v>170</v>
      </c>
      <c r="B138" s="212">
        <v>0.34655469999999999</v>
      </c>
      <c r="C138" s="212">
        <v>0</v>
      </c>
      <c r="D138" s="212">
        <v>0</v>
      </c>
      <c r="E138" s="212">
        <v>0</v>
      </c>
      <c r="F138" s="212">
        <v>0</v>
      </c>
      <c r="G138" s="212">
        <v>5.6443140000000003E-2</v>
      </c>
      <c r="H138" s="212">
        <v>0</v>
      </c>
      <c r="I138" s="212">
        <v>5.6443140000000003E-2</v>
      </c>
      <c r="J138" s="212">
        <v>0.10308325</v>
      </c>
    </row>
    <row r="139" spans="1:10" x14ac:dyDescent="0.25">
      <c r="A139" s="200" t="s">
        <v>136</v>
      </c>
      <c r="B139" s="212">
        <v>1.4028000000000001E-2</v>
      </c>
      <c r="C139" s="212">
        <v>0</v>
      </c>
      <c r="D139" s="212">
        <v>0</v>
      </c>
      <c r="E139" s="212">
        <v>0</v>
      </c>
      <c r="F139" s="212">
        <v>0</v>
      </c>
      <c r="G139" s="212">
        <v>0</v>
      </c>
      <c r="H139" s="212">
        <v>0</v>
      </c>
      <c r="I139" s="212">
        <v>5.0000000000000004E-6</v>
      </c>
      <c r="J139" s="212">
        <v>9.1967380000000001E-2</v>
      </c>
    </row>
    <row r="140" spans="1:10" x14ac:dyDescent="0.25">
      <c r="A140" s="200" t="s">
        <v>255</v>
      </c>
      <c r="B140" s="212">
        <v>7.6540000000000002E-3</v>
      </c>
      <c r="C140" s="212">
        <v>0</v>
      </c>
      <c r="D140" s="212">
        <v>0</v>
      </c>
      <c r="E140" s="212">
        <v>0</v>
      </c>
      <c r="F140" s="212">
        <v>0</v>
      </c>
      <c r="G140" s="212">
        <v>1.59195E-3</v>
      </c>
      <c r="H140" s="212">
        <v>0</v>
      </c>
      <c r="I140" s="212">
        <v>2.4409499999999999E-3</v>
      </c>
      <c r="J140" s="212">
        <v>8.6069190000000004E-2</v>
      </c>
    </row>
    <row r="141" spans="1:10" x14ac:dyDescent="0.25">
      <c r="A141" s="200" t="s">
        <v>116</v>
      </c>
      <c r="B141" s="212">
        <v>4.5893510000000005E-2</v>
      </c>
      <c r="C141" s="212">
        <v>0</v>
      </c>
      <c r="D141" s="212">
        <v>0</v>
      </c>
      <c r="E141" s="212">
        <v>0</v>
      </c>
      <c r="F141" s="212">
        <v>0</v>
      </c>
      <c r="G141" s="212">
        <v>0</v>
      </c>
      <c r="H141" s="212">
        <v>0</v>
      </c>
      <c r="I141" s="212">
        <v>7.3646199999999997E-3</v>
      </c>
      <c r="J141" s="212">
        <v>8.5323860000000001E-2</v>
      </c>
    </row>
    <row r="142" spans="1:10" x14ac:dyDescent="0.25">
      <c r="A142" s="200" t="s">
        <v>121</v>
      </c>
      <c r="B142" s="212">
        <v>0</v>
      </c>
      <c r="C142" s="212">
        <v>0</v>
      </c>
      <c r="D142" s="212">
        <v>0</v>
      </c>
      <c r="E142" s="212">
        <v>0</v>
      </c>
      <c r="F142" s="212">
        <v>1.14269E-2</v>
      </c>
      <c r="G142" s="212">
        <v>1.0125180000000001E-2</v>
      </c>
      <c r="H142" s="212">
        <v>0</v>
      </c>
      <c r="I142" s="212">
        <v>2.1552080000000001E-2</v>
      </c>
      <c r="J142" s="212">
        <v>6.8444339999999992E-2</v>
      </c>
    </row>
    <row r="143" spans="1:10" x14ac:dyDescent="0.25">
      <c r="A143" s="200" t="s">
        <v>5</v>
      </c>
      <c r="B143" s="212">
        <v>0</v>
      </c>
      <c r="C143" s="212">
        <v>0</v>
      </c>
      <c r="D143" s="212">
        <v>0</v>
      </c>
      <c r="E143" s="212">
        <v>0</v>
      </c>
      <c r="F143" s="212">
        <v>0</v>
      </c>
      <c r="G143" s="212">
        <v>0</v>
      </c>
      <c r="H143" s="212">
        <v>0</v>
      </c>
      <c r="I143" s="212">
        <v>0</v>
      </c>
      <c r="J143" s="212">
        <v>6.4201679999999997E-2</v>
      </c>
    </row>
    <row r="144" spans="1:10" x14ac:dyDescent="0.25">
      <c r="A144" s="200" t="s">
        <v>188</v>
      </c>
      <c r="B144" s="212">
        <v>6.5853110000000006E-2</v>
      </c>
      <c r="C144" s="212">
        <v>0</v>
      </c>
      <c r="D144" s="212">
        <v>0</v>
      </c>
      <c r="E144" s="212">
        <v>0</v>
      </c>
      <c r="F144" s="212">
        <v>0</v>
      </c>
      <c r="G144" s="212">
        <v>0</v>
      </c>
      <c r="H144" s="212">
        <v>0</v>
      </c>
      <c r="I144" s="212">
        <v>0</v>
      </c>
      <c r="J144" s="212">
        <v>5.8609000000000001E-2</v>
      </c>
    </row>
    <row r="145" spans="1:10" x14ac:dyDescent="0.25">
      <c r="A145" s="200" t="s">
        <v>117</v>
      </c>
      <c r="B145" s="212">
        <v>0.12517165</v>
      </c>
      <c r="C145" s="212">
        <v>0</v>
      </c>
      <c r="D145" s="212">
        <v>0</v>
      </c>
      <c r="E145" s="212">
        <v>0</v>
      </c>
      <c r="F145" s="212">
        <v>1.56E-3</v>
      </c>
      <c r="G145" s="212">
        <v>1.2700000000000001E-3</v>
      </c>
      <c r="H145" s="212">
        <v>0</v>
      </c>
      <c r="I145" s="212">
        <v>2.8300000000000001E-3</v>
      </c>
      <c r="J145" s="212">
        <v>4.6807040000000001E-2</v>
      </c>
    </row>
    <row r="146" spans="1:10" x14ac:dyDescent="0.25">
      <c r="A146" s="200" t="s">
        <v>89</v>
      </c>
      <c r="B146" s="212">
        <v>0</v>
      </c>
      <c r="C146" s="212">
        <v>0</v>
      </c>
      <c r="D146" s="212">
        <v>0</v>
      </c>
      <c r="E146" s="212">
        <v>0</v>
      </c>
      <c r="F146" s="212">
        <v>0</v>
      </c>
      <c r="G146" s="212">
        <v>0.116354</v>
      </c>
      <c r="H146" s="212">
        <v>0</v>
      </c>
      <c r="I146" s="212">
        <v>0.116354</v>
      </c>
      <c r="J146" s="212">
        <v>3.9712839999999999E-2</v>
      </c>
    </row>
    <row r="147" spans="1:10" x14ac:dyDescent="0.25">
      <c r="A147" s="200" t="s">
        <v>91</v>
      </c>
      <c r="B147" s="212">
        <v>0</v>
      </c>
      <c r="C147" s="212">
        <v>0</v>
      </c>
      <c r="D147" s="212">
        <v>0</v>
      </c>
      <c r="E147" s="212">
        <v>0</v>
      </c>
      <c r="F147" s="212">
        <v>0</v>
      </c>
      <c r="G147" s="212">
        <v>0.26640000000000003</v>
      </c>
      <c r="H147" s="212">
        <v>0</v>
      </c>
      <c r="I147" s="212">
        <v>0</v>
      </c>
      <c r="J147" s="212">
        <v>3.4455699999999999E-2</v>
      </c>
    </row>
    <row r="148" spans="1:10" x14ac:dyDescent="0.25">
      <c r="A148" s="200" t="s">
        <v>120</v>
      </c>
      <c r="B148" s="212">
        <v>5.1450000000000003E-2</v>
      </c>
      <c r="C148" s="212">
        <v>0</v>
      </c>
      <c r="D148" s="212">
        <v>0</v>
      </c>
      <c r="E148" s="212">
        <v>0</v>
      </c>
      <c r="F148" s="212">
        <v>1.0097E-2</v>
      </c>
      <c r="G148" s="212">
        <v>2.87142E-3</v>
      </c>
      <c r="H148" s="212">
        <v>0</v>
      </c>
      <c r="I148" s="212">
        <v>1.296842E-2</v>
      </c>
      <c r="J148" s="212">
        <v>3.3353940000000006E-2</v>
      </c>
    </row>
    <row r="149" spans="1:10" x14ac:dyDescent="0.25">
      <c r="A149" s="200" t="s">
        <v>179</v>
      </c>
      <c r="B149" s="212">
        <v>4.2500000000000003E-3</v>
      </c>
      <c r="C149" s="212">
        <v>0</v>
      </c>
      <c r="D149" s="212">
        <v>0</v>
      </c>
      <c r="E149" s="212">
        <v>0</v>
      </c>
      <c r="F149" s="212">
        <v>0</v>
      </c>
      <c r="G149" s="212">
        <v>0</v>
      </c>
      <c r="H149" s="212">
        <v>0</v>
      </c>
      <c r="I149" s="212">
        <v>1.8315603300000001</v>
      </c>
      <c r="J149" s="212">
        <v>2.5756000000000001E-2</v>
      </c>
    </row>
    <row r="150" spans="1:10" x14ac:dyDescent="0.25">
      <c r="A150" s="200" t="s">
        <v>159</v>
      </c>
      <c r="B150" s="212">
        <v>5.4662000000000002E-2</v>
      </c>
      <c r="C150" s="212">
        <v>0</v>
      </c>
      <c r="D150" s="212">
        <v>0</v>
      </c>
      <c r="E150" s="212">
        <v>0</v>
      </c>
      <c r="F150" s="212">
        <v>0</v>
      </c>
      <c r="G150" s="212">
        <v>0</v>
      </c>
      <c r="H150" s="212">
        <v>0</v>
      </c>
      <c r="I150" s="212">
        <v>0</v>
      </c>
      <c r="J150" s="212">
        <v>2.2649669999999997E-2</v>
      </c>
    </row>
    <row r="151" spans="1:10" x14ac:dyDescent="0.25">
      <c r="A151" s="200" t="s">
        <v>149</v>
      </c>
      <c r="B151" s="212">
        <v>1.4294567</v>
      </c>
      <c r="C151" s="212">
        <v>0</v>
      </c>
      <c r="D151" s="212">
        <v>0</v>
      </c>
      <c r="E151" s="212">
        <v>0</v>
      </c>
      <c r="F151" s="212">
        <v>3.0000000000000001E-5</v>
      </c>
      <c r="G151" s="212">
        <v>1.9718299999999999E-3</v>
      </c>
      <c r="H151" s="212">
        <v>0</v>
      </c>
      <c r="I151" s="212">
        <v>4.4808299999999999E-3</v>
      </c>
      <c r="J151" s="212">
        <v>2.2166999999999999E-2</v>
      </c>
    </row>
    <row r="152" spans="1:10" x14ac:dyDescent="0.25">
      <c r="A152" s="200" t="s">
        <v>193</v>
      </c>
      <c r="B152" s="212">
        <v>2.2335000000000001E-2</v>
      </c>
      <c r="C152" s="212">
        <v>0</v>
      </c>
      <c r="D152" s="212">
        <v>0</v>
      </c>
      <c r="E152" s="212">
        <v>0</v>
      </c>
      <c r="F152" s="212">
        <v>0</v>
      </c>
      <c r="G152" s="212">
        <v>0</v>
      </c>
      <c r="H152" s="212">
        <v>0</v>
      </c>
      <c r="I152" s="212">
        <v>0</v>
      </c>
      <c r="J152" s="212">
        <v>2.003274E-2</v>
      </c>
    </row>
    <row r="153" spans="1:10" x14ac:dyDescent="0.25">
      <c r="A153" s="200" t="s">
        <v>16</v>
      </c>
      <c r="B153" s="212">
        <v>1.3200000000000001E-4</v>
      </c>
      <c r="C153" s="212">
        <v>0</v>
      </c>
      <c r="D153" s="212">
        <v>0</v>
      </c>
      <c r="E153" s="212">
        <v>0</v>
      </c>
      <c r="F153" s="212">
        <v>0</v>
      </c>
      <c r="G153" s="212">
        <v>0</v>
      </c>
      <c r="H153" s="212">
        <v>0</v>
      </c>
      <c r="I153" s="212">
        <v>0</v>
      </c>
      <c r="J153" s="212">
        <v>1.99756E-2</v>
      </c>
    </row>
    <row r="154" spans="1:10" x14ac:dyDescent="0.25">
      <c r="A154" s="200" t="s">
        <v>173</v>
      </c>
      <c r="B154" s="212">
        <v>3.925733E-2</v>
      </c>
      <c r="C154" s="212">
        <v>0</v>
      </c>
      <c r="D154" s="212">
        <v>0</v>
      </c>
      <c r="E154" s="212">
        <v>0</v>
      </c>
      <c r="F154" s="212">
        <v>7.9999999999999996E-6</v>
      </c>
      <c r="G154" s="212">
        <v>3.1500000000000001E-4</v>
      </c>
      <c r="H154" s="212">
        <v>0</v>
      </c>
      <c r="I154" s="212">
        <v>3.2299999999999999E-4</v>
      </c>
      <c r="J154" s="212">
        <v>1.7266500000000001E-2</v>
      </c>
    </row>
    <row r="155" spans="1:10" x14ac:dyDescent="0.25">
      <c r="A155" s="200" t="s">
        <v>190</v>
      </c>
      <c r="B155" s="212">
        <v>0.03</v>
      </c>
      <c r="C155" s="212">
        <v>0</v>
      </c>
      <c r="D155" s="212">
        <v>0</v>
      </c>
      <c r="E155" s="212">
        <v>0</v>
      </c>
      <c r="F155" s="212">
        <v>0</v>
      </c>
      <c r="G155" s="212">
        <v>0</v>
      </c>
      <c r="H155" s="212">
        <v>0</v>
      </c>
      <c r="I155" s="212">
        <v>0</v>
      </c>
      <c r="J155" s="212">
        <v>1.4999999999999999E-2</v>
      </c>
    </row>
    <row r="156" spans="1:10" x14ac:dyDescent="0.25">
      <c r="A156" s="200" t="s">
        <v>225</v>
      </c>
      <c r="B156" s="212">
        <v>0</v>
      </c>
      <c r="C156" s="212">
        <v>0</v>
      </c>
      <c r="D156" s="212">
        <v>0</v>
      </c>
      <c r="E156" s="212">
        <v>0</v>
      </c>
      <c r="F156" s="212">
        <v>0</v>
      </c>
      <c r="G156" s="212">
        <v>0</v>
      </c>
      <c r="H156" s="212">
        <v>0</v>
      </c>
      <c r="I156" s="212">
        <v>0</v>
      </c>
      <c r="J156" s="212">
        <v>1.33058E-2</v>
      </c>
    </row>
    <row r="157" spans="1:10" x14ac:dyDescent="0.25">
      <c r="A157" s="200" t="s">
        <v>252</v>
      </c>
      <c r="B157" s="212">
        <v>1.0404999999999999E-2</v>
      </c>
      <c r="C157" s="212">
        <v>0</v>
      </c>
      <c r="D157" s="212">
        <v>0</v>
      </c>
      <c r="E157" s="212">
        <v>0</v>
      </c>
      <c r="F157" s="212">
        <v>0</v>
      </c>
      <c r="G157" s="212">
        <v>2.0235779999999998E-2</v>
      </c>
      <c r="H157" s="212">
        <v>0</v>
      </c>
      <c r="I157" s="212">
        <v>2.1006779999999999E-2</v>
      </c>
      <c r="J157" s="212">
        <v>1.2331680000000001E-2</v>
      </c>
    </row>
    <row r="158" spans="1:10" x14ac:dyDescent="0.25">
      <c r="A158" s="200" t="s">
        <v>243</v>
      </c>
      <c r="B158" s="212">
        <v>4.3719000000000001E-2</v>
      </c>
      <c r="C158" s="212">
        <v>0</v>
      </c>
      <c r="D158" s="212">
        <v>0</v>
      </c>
      <c r="E158" s="212">
        <v>0</v>
      </c>
      <c r="F158" s="212">
        <v>0</v>
      </c>
      <c r="G158" s="212">
        <v>0</v>
      </c>
      <c r="H158" s="212">
        <v>0</v>
      </c>
      <c r="I158" s="212">
        <v>0</v>
      </c>
      <c r="J158" s="212">
        <v>1.072E-2</v>
      </c>
    </row>
    <row r="159" spans="1:10" x14ac:dyDescent="0.25">
      <c r="A159" s="200" t="s">
        <v>234</v>
      </c>
      <c r="B159" s="212">
        <v>9.8999999999999994E-5</v>
      </c>
      <c r="C159" s="212">
        <v>0</v>
      </c>
      <c r="D159" s="212">
        <v>0</v>
      </c>
      <c r="E159" s="212">
        <v>0</v>
      </c>
      <c r="F159" s="212">
        <v>0</v>
      </c>
      <c r="G159" s="212">
        <v>1E-4</v>
      </c>
      <c r="H159" s="212">
        <v>0</v>
      </c>
      <c r="I159" s="212">
        <v>3.8210000000000002E-3</v>
      </c>
      <c r="J159" s="212">
        <v>1.0463999999999999E-2</v>
      </c>
    </row>
    <row r="160" spans="1:10" x14ac:dyDescent="0.25">
      <c r="A160" s="200" t="s">
        <v>207</v>
      </c>
      <c r="B160" s="212">
        <v>2.1196E-2</v>
      </c>
      <c r="C160" s="212">
        <v>0</v>
      </c>
      <c r="D160" s="212">
        <v>0</v>
      </c>
      <c r="E160" s="212">
        <v>0</v>
      </c>
      <c r="F160" s="212">
        <v>0</v>
      </c>
      <c r="G160" s="212">
        <v>0</v>
      </c>
      <c r="H160" s="212">
        <v>0</v>
      </c>
      <c r="I160" s="212">
        <v>0</v>
      </c>
      <c r="J160" s="212">
        <v>9.8383299999999993E-3</v>
      </c>
    </row>
    <row r="161" spans="1:10" x14ac:dyDescent="0.25">
      <c r="A161" s="200" t="s">
        <v>31</v>
      </c>
      <c r="B161" s="212">
        <v>0</v>
      </c>
      <c r="C161" s="212">
        <v>0</v>
      </c>
      <c r="D161" s="212">
        <v>0</v>
      </c>
      <c r="E161" s="212">
        <v>0</v>
      </c>
      <c r="F161" s="212">
        <v>0</v>
      </c>
      <c r="G161" s="212">
        <v>4.3000000000000002E-5</v>
      </c>
      <c r="H161" s="212">
        <v>0</v>
      </c>
      <c r="I161" s="212">
        <v>4.3000000000000002E-5</v>
      </c>
      <c r="J161" s="212">
        <v>9.2999999999999992E-3</v>
      </c>
    </row>
    <row r="162" spans="1:10" x14ac:dyDescent="0.25">
      <c r="A162" s="200" t="s">
        <v>146</v>
      </c>
      <c r="B162" s="212">
        <v>7.3160679999999992E-2</v>
      </c>
      <c r="C162" s="212">
        <v>0</v>
      </c>
      <c r="D162" s="212">
        <v>0</v>
      </c>
      <c r="E162" s="212">
        <v>0</v>
      </c>
      <c r="F162" s="212">
        <v>0</v>
      </c>
      <c r="G162" s="212">
        <v>0</v>
      </c>
      <c r="H162" s="212">
        <v>0</v>
      </c>
      <c r="I162" s="212">
        <v>1E-4</v>
      </c>
      <c r="J162" s="212">
        <v>7.0139E-3</v>
      </c>
    </row>
    <row r="163" spans="1:10" x14ac:dyDescent="0.25">
      <c r="A163" s="200" t="s">
        <v>231</v>
      </c>
      <c r="B163" s="212">
        <v>1.844666E-2</v>
      </c>
      <c r="C163" s="212">
        <v>0</v>
      </c>
      <c r="D163" s="212">
        <v>0</v>
      </c>
      <c r="E163" s="212">
        <v>0</v>
      </c>
      <c r="F163" s="212">
        <v>1E-3</v>
      </c>
      <c r="G163" s="212">
        <v>5.0000000000000001E-4</v>
      </c>
      <c r="H163" s="212">
        <v>0</v>
      </c>
      <c r="I163" s="212">
        <v>1.1507E-2</v>
      </c>
      <c r="J163" s="212">
        <v>7.0099999999999997E-3</v>
      </c>
    </row>
    <row r="164" spans="1:10" x14ac:dyDescent="0.25">
      <c r="A164" s="200" t="s">
        <v>176</v>
      </c>
      <c r="B164" s="212">
        <v>0</v>
      </c>
      <c r="C164" s="212">
        <v>0</v>
      </c>
      <c r="D164" s="212">
        <v>0</v>
      </c>
      <c r="E164" s="212">
        <v>0</v>
      </c>
      <c r="F164" s="212">
        <v>0</v>
      </c>
      <c r="G164" s="212">
        <v>0</v>
      </c>
      <c r="H164" s="212">
        <v>0</v>
      </c>
      <c r="I164" s="212">
        <v>0</v>
      </c>
      <c r="J164" s="212">
        <v>5.1980000000000004E-3</v>
      </c>
    </row>
    <row r="165" spans="1:10" x14ac:dyDescent="0.25">
      <c r="A165" s="200" t="s">
        <v>208</v>
      </c>
      <c r="B165" s="212">
        <v>2.2842000000000001E-2</v>
      </c>
      <c r="C165" s="212">
        <v>0</v>
      </c>
      <c r="D165" s="212">
        <v>0</v>
      </c>
      <c r="E165" s="212">
        <v>0</v>
      </c>
      <c r="F165" s="212">
        <v>0</v>
      </c>
      <c r="G165" s="212">
        <v>0</v>
      </c>
      <c r="H165" s="212">
        <v>0</v>
      </c>
      <c r="I165" s="212">
        <v>0</v>
      </c>
      <c r="J165" s="212">
        <v>4.4999999999999997E-3</v>
      </c>
    </row>
    <row r="166" spans="1:10" x14ac:dyDescent="0.25">
      <c r="A166" s="200" t="s">
        <v>119</v>
      </c>
      <c r="B166" s="212">
        <v>0</v>
      </c>
      <c r="C166" s="212">
        <v>0</v>
      </c>
      <c r="D166" s="212">
        <v>0</v>
      </c>
      <c r="E166" s="212">
        <v>0</v>
      </c>
      <c r="F166" s="212">
        <v>0</v>
      </c>
      <c r="G166" s="212">
        <v>0</v>
      </c>
      <c r="H166" s="212">
        <v>0</v>
      </c>
      <c r="I166" s="212">
        <v>0</v>
      </c>
      <c r="J166" s="212">
        <v>4.3334999999999997E-3</v>
      </c>
    </row>
    <row r="167" spans="1:10" x14ac:dyDescent="0.25">
      <c r="A167" s="200" t="s">
        <v>165</v>
      </c>
      <c r="B167" s="212">
        <v>1E-4</v>
      </c>
      <c r="C167" s="212">
        <v>0</v>
      </c>
      <c r="D167" s="212">
        <v>0</v>
      </c>
      <c r="E167" s="212">
        <v>0</v>
      </c>
      <c r="F167" s="212">
        <v>0</v>
      </c>
      <c r="G167" s="212">
        <v>0</v>
      </c>
      <c r="H167" s="212">
        <v>0</v>
      </c>
      <c r="I167" s="212">
        <v>0</v>
      </c>
      <c r="J167" s="212">
        <v>4.052E-3</v>
      </c>
    </row>
    <row r="168" spans="1:10" x14ac:dyDescent="0.25">
      <c r="A168" s="200" t="s">
        <v>155</v>
      </c>
      <c r="B168" s="212">
        <v>1.0392E-2</v>
      </c>
      <c r="C168" s="212">
        <v>0</v>
      </c>
      <c r="D168" s="212">
        <v>0</v>
      </c>
      <c r="E168" s="212">
        <v>0</v>
      </c>
      <c r="F168" s="212">
        <v>0</v>
      </c>
      <c r="G168" s="212">
        <v>0</v>
      </c>
      <c r="H168" s="212">
        <v>0</v>
      </c>
      <c r="I168" s="212">
        <v>0</v>
      </c>
      <c r="J168" s="212">
        <v>2.7499999999999998E-3</v>
      </c>
    </row>
    <row r="169" spans="1:10" x14ac:dyDescent="0.25">
      <c r="A169" s="200" t="s">
        <v>223</v>
      </c>
      <c r="B169" s="212">
        <v>0.27</v>
      </c>
      <c r="C169" s="212">
        <v>0</v>
      </c>
      <c r="D169" s="212">
        <v>0</v>
      </c>
      <c r="E169" s="212">
        <v>0</v>
      </c>
      <c r="F169" s="212">
        <v>0</v>
      </c>
      <c r="G169" s="212">
        <v>0</v>
      </c>
      <c r="H169" s="212">
        <v>0</v>
      </c>
      <c r="I169" s="212">
        <v>0</v>
      </c>
      <c r="J169" s="212">
        <v>2.4671999999999997E-3</v>
      </c>
    </row>
    <row r="170" spans="1:10" x14ac:dyDescent="0.25">
      <c r="A170" s="200" t="s">
        <v>87</v>
      </c>
      <c r="B170" s="212">
        <v>0.35053459000000003</v>
      </c>
      <c r="C170" s="212">
        <v>0</v>
      </c>
      <c r="D170" s="212">
        <v>0</v>
      </c>
      <c r="E170" s="212">
        <v>0</v>
      </c>
      <c r="F170" s="212">
        <v>0</v>
      </c>
      <c r="G170" s="212">
        <v>0</v>
      </c>
      <c r="H170" s="212">
        <v>0</v>
      </c>
      <c r="I170" s="212">
        <v>0</v>
      </c>
      <c r="J170" s="212">
        <v>1.6777000000000001E-3</v>
      </c>
    </row>
    <row r="171" spans="1:10" x14ac:dyDescent="0.25">
      <c r="A171" s="200" t="s">
        <v>44</v>
      </c>
      <c r="B171" s="212">
        <v>0</v>
      </c>
      <c r="C171" s="212">
        <v>0</v>
      </c>
      <c r="D171" s="212">
        <v>0</v>
      </c>
      <c r="E171" s="212">
        <v>0</v>
      </c>
      <c r="F171" s="212">
        <v>0</v>
      </c>
      <c r="G171" s="212">
        <v>1.5734160000000001E-2</v>
      </c>
      <c r="H171" s="212">
        <v>0</v>
      </c>
      <c r="I171" s="212">
        <v>1.5734160000000001E-2</v>
      </c>
      <c r="J171" s="212">
        <v>1.1490000000000001E-3</v>
      </c>
    </row>
    <row r="172" spans="1:10" x14ac:dyDescent="0.25">
      <c r="A172" s="200" t="s">
        <v>205</v>
      </c>
      <c r="B172" s="212">
        <v>0.14461399999999999</v>
      </c>
      <c r="C172" s="212">
        <v>2.0000000000000001E-4</v>
      </c>
      <c r="D172" s="212">
        <v>0</v>
      </c>
      <c r="E172" s="212">
        <v>0</v>
      </c>
      <c r="F172" s="212">
        <v>0</v>
      </c>
      <c r="G172" s="212">
        <v>0.13840567000000001</v>
      </c>
      <c r="H172" s="212">
        <v>0</v>
      </c>
      <c r="I172" s="212">
        <v>5.3683669999999996E-2</v>
      </c>
      <c r="J172" s="212">
        <v>8.567999999999999E-4</v>
      </c>
    </row>
    <row r="173" spans="1:10" x14ac:dyDescent="0.25">
      <c r="A173" s="200" t="s">
        <v>139</v>
      </c>
      <c r="B173" s="212">
        <v>9.7199999999999995E-2</v>
      </c>
      <c r="C173" s="212">
        <v>0</v>
      </c>
      <c r="D173" s="212">
        <v>0</v>
      </c>
      <c r="E173" s="212">
        <v>0</v>
      </c>
      <c r="F173" s="212">
        <v>0</v>
      </c>
      <c r="G173" s="212">
        <v>7.4999999999999997E-3</v>
      </c>
      <c r="H173" s="212">
        <v>0</v>
      </c>
      <c r="I173" s="212">
        <v>1.559E-2</v>
      </c>
      <c r="J173" s="212">
        <v>8.0000000000000004E-4</v>
      </c>
    </row>
    <row r="174" spans="1:10" x14ac:dyDescent="0.25">
      <c r="A174" s="200" t="s">
        <v>8</v>
      </c>
      <c r="B174" s="212">
        <v>1.5444</v>
      </c>
      <c r="C174" s="212">
        <v>0</v>
      </c>
      <c r="D174" s="212">
        <v>0</v>
      </c>
      <c r="E174" s="212">
        <v>0</v>
      </c>
      <c r="F174" s="212">
        <v>0</v>
      </c>
      <c r="G174" s="212">
        <v>0</v>
      </c>
      <c r="H174" s="212">
        <v>0</v>
      </c>
      <c r="I174" s="212">
        <v>0</v>
      </c>
      <c r="J174" s="212">
        <v>7.5000000000000002E-4</v>
      </c>
    </row>
    <row r="175" spans="1:10" x14ac:dyDescent="0.25">
      <c r="A175" s="200" t="s">
        <v>45</v>
      </c>
      <c r="B175" s="212">
        <v>0</v>
      </c>
      <c r="C175" s="212">
        <v>0</v>
      </c>
      <c r="D175" s="212">
        <v>0</v>
      </c>
      <c r="E175" s="212">
        <v>0</v>
      </c>
      <c r="F175" s="212">
        <v>0</v>
      </c>
      <c r="G175" s="212">
        <v>0</v>
      </c>
      <c r="H175" s="212">
        <v>0</v>
      </c>
      <c r="I175" s="212">
        <v>0</v>
      </c>
      <c r="J175" s="212">
        <v>5.4145000000000007E-4</v>
      </c>
    </row>
    <row r="176" spans="1:10" x14ac:dyDescent="0.25">
      <c r="A176" s="200" t="s">
        <v>156</v>
      </c>
      <c r="B176" s="212">
        <v>0</v>
      </c>
      <c r="C176" s="212">
        <v>0</v>
      </c>
      <c r="D176" s="212">
        <v>0</v>
      </c>
      <c r="E176" s="212">
        <v>0</v>
      </c>
      <c r="F176" s="212">
        <v>0</v>
      </c>
      <c r="G176" s="212">
        <v>0</v>
      </c>
      <c r="H176" s="212">
        <v>0</v>
      </c>
      <c r="I176" s="212">
        <v>0</v>
      </c>
      <c r="J176" s="212">
        <v>3.6000000000000002E-4</v>
      </c>
    </row>
    <row r="177" spans="1:10" x14ac:dyDescent="0.25">
      <c r="A177" s="200" t="s">
        <v>70</v>
      </c>
      <c r="B177" s="212">
        <v>0</v>
      </c>
      <c r="C177" s="212">
        <v>651.05618777999996</v>
      </c>
      <c r="D177" s="212">
        <v>0</v>
      </c>
      <c r="E177" s="212">
        <v>0</v>
      </c>
      <c r="F177" s="212">
        <v>0</v>
      </c>
      <c r="G177" s="212">
        <v>319.00070539999996</v>
      </c>
      <c r="H177" s="212">
        <v>0</v>
      </c>
      <c r="I177" s="212">
        <v>678.37116448999996</v>
      </c>
      <c r="J177" s="212">
        <v>0</v>
      </c>
    </row>
    <row r="178" spans="1:10" x14ac:dyDescent="0.25">
      <c r="A178" s="200" t="s">
        <v>609</v>
      </c>
      <c r="B178" s="212">
        <v>2.2879709999999998E-2</v>
      </c>
      <c r="C178" s="212">
        <v>0</v>
      </c>
      <c r="D178" s="212">
        <v>0</v>
      </c>
      <c r="E178" s="212">
        <v>0</v>
      </c>
      <c r="F178" s="212">
        <v>0</v>
      </c>
      <c r="G178" s="212">
        <v>152.67655318999999</v>
      </c>
      <c r="H178" s="212">
        <v>0</v>
      </c>
      <c r="I178" s="212">
        <v>152.67655318999999</v>
      </c>
      <c r="J178" s="212">
        <v>0</v>
      </c>
    </row>
    <row r="179" spans="1:10" x14ac:dyDescent="0.25">
      <c r="A179" s="200" t="s">
        <v>47</v>
      </c>
      <c r="B179" s="212">
        <v>24.492404219999997</v>
      </c>
      <c r="C179" s="212">
        <v>0.19772497</v>
      </c>
      <c r="D179" s="212">
        <v>0</v>
      </c>
      <c r="E179" s="212">
        <v>0</v>
      </c>
      <c r="F179" s="212">
        <v>0</v>
      </c>
      <c r="G179" s="212">
        <v>49.027169610000001</v>
      </c>
      <c r="H179" s="212">
        <v>0</v>
      </c>
      <c r="I179" s="212">
        <v>56.349390049999997</v>
      </c>
      <c r="J179" s="212">
        <v>0</v>
      </c>
    </row>
    <row r="180" spans="1:10" x14ac:dyDescent="0.25">
      <c r="A180" s="200" t="s">
        <v>68</v>
      </c>
      <c r="B180" s="212">
        <v>0</v>
      </c>
      <c r="C180" s="212">
        <v>15.3343585</v>
      </c>
      <c r="D180" s="212">
        <v>0</v>
      </c>
      <c r="E180" s="212">
        <v>0</v>
      </c>
      <c r="F180" s="212">
        <v>0</v>
      </c>
      <c r="G180" s="212">
        <v>0</v>
      </c>
      <c r="H180" s="212">
        <v>0</v>
      </c>
      <c r="I180" s="212">
        <v>44.147605390000003</v>
      </c>
      <c r="J180" s="212">
        <v>0</v>
      </c>
    </row>
    <row r="181" spans="1:10" x14ac:dyDescent="0.25">
      <c r="A181" s="200" t="s">
        <v>61</v>
      </c>
      <c r="B181" s="212">
        <v>7.3833738600000007</v>
      </c>
      <c r="C181" s="212">
        <v>32.651133950000002</v>
      </c>
      <c r="D181" s="212">
        <v>0</v>
      </c>
      <c r="E181" s="212">
        <v>0</v>
      </c>
      <c r="F181" s="212">
        <v>0</v>
      </c>
      <c r="G181" s="212">
        <v>7.1851661</v>
      </c>
      <c r="H181" s="212">
        <v>0</v>
      </c>
      <c r="I181" s="212">
        <v>7.1851661</v>
      </c>
      <c r="J181" s="212">
        <v>0</v>
      </c>
    </row>
    <row r="182" spans="1:10" x14ac:dyDescent="0.25">
      <c r="A182" s="200" t="s">
        <v>253</v>
      </c>
      <c r="B182" s="212">
        <v>0.10028780999999999</v>
      </c>
      <c r="C182" s="212">
        <v>0.27796736</v>
      </c>
      <c r="D182" s="212">
        <v>0</v>
      </c>
      <c r="E182" s="212">
        <v>0</v>
      </c>
      <c r="F182" s="212">
        <v>5.9699999999999996E-3</v>
      </c>
      <c r="G182" s="212">
        <v>1.16736208</v>
      </c>
      <c r="H182" s="212">
        <v>0</v>
      </c>
      <c r="I182" s="212">
        <v>5.7374537400000003</v>
      </c>
      <c r="J182" s="212">
        <v>0</v>
      </c>
    </row>
    <row r="183" spans="1:10" x14ac:dyDescent="0.25">
      <c r="A183" s="200" t="s">
        <v>125</v>
      </c>
      <c r="B183" s="212">
        <v>11.222276119999998</v>
      </c>
      <c r="C183" s="212">
        <v>2.395531E-2</v>
      </c>
      <c r="D183" s="212">
        <v>0</v>
      </c>
      <c r="E183" s="212">
        <v>0</v>
      </c>
      <c r="F183" s="212">
        <v>9.8320000000000005E-3</v>
      </c>
      <c r="G183" s="212">
        <v>0.23856959</v>
      </c>
      <c r="H183" s="212">
        <v>0</v>
      </c>
      <c r="I183" s="212">
        <v>3.2542882299999998</v>
      </c>
      <c r="J183" s="212">
        <v>0</v>
      </c>
    </row>
    <row r="184" spans="1:10" x14ac:dyDescent="0.25">
      <c r="A184" s="200" t="s">
        <v>72</v>
      </c>
      <c r="B184" s="212">
        <v>19.04607605</v>
      </c>
      <c r="C184" s="212">
        <v>0.4601962</v>
      </c>
      <c r="D184" s="212">
        <v>0</v>
      </c>
      <c r="E184" s="212">
        <v>0</v>
      </c>
      <c r="F184" s="212">
        <v>0</v>
      </c>
      <c r="G184" s="212">
        <v>2.7570424999999998</v>
      </c>
      <c r="H184" s="212">
        <v>0</v>
      </c>
      <c r="I184" s="212">
        <v>2.7570424999999998</v>
      </c>
      <c r="J184" s="212">
        <v>0</v>
      </c>
    </row>
    <row r="185" spans="1:10" x14ac:dyDescent="0.25">
      <c r="A185" s="200" t="s">
        <v>74</v>
      </c>
      <c r="B185" s="212">
        <v>1.6557930000000002E-2</v>
      </c>
      <c r="C185" s="212">
        <v>2.828261E-2</v>
      </c>
      <c r="D185" s="212">
        <v>0</v>
      </c>
      <c r="E185" s="212">
        <v>0</v>
      </c>
      <c r="F185" s="212">
        <v>1.9285E-2</v>
      </c>
      <c r="G185" s="212">
        <v>0.75593731000000008</v>
      </c>
      <c r="H185" s="212">
        <v>0</v>
      </c>
      <c r="I185" s="212">
        <v>1.1811225600000002</v>
      </c>
      <c r="J185" s="212">
        <v>0</v>
      </c>
    </row>
    <row r="186" spans="1:10" x14ac:dyDescent="0.25">
      <c r="A186" s="200" t="s">
        <v>60</v>
      </c>
      <c r="B186" s="212">
        <v>1.403718</v>
      </c>
      <c r="C186" s="212">
        <v>0</v>
      </c>
      <c r="D186" s="212">
        <v>0</v>
      </c>
      <c r="E186" s="212">
        <v>0</v>
      </c>
      <c r="F186" s="212">
        <v>0</v>
      </c>
      <c r="G186" s="212">
        <v>1.0619901100000002</v>
      </c>
      <c r="H186" s="212">
        <v>0</v>
      </c>
      <c r="I186" s="212">
        <v>1.0619901100000002</v>
      </c>
      <c r="J186" s="212">
        <v>0</v>
      </c>
    </row>
    <row r="187" spans="1:10" x14ac:dyDescent="0.25">
      <c r="A187" s="200" t="s">
        <v>77</v>
      </c>
      <c r="B187" s="212">
        <v>0.70781496999999993</v>
      </c>
      <c r="C187" s="212">
        <v>0</v>
      </c>
      <c r="D187" s="212">
        <v>0</v>
      </c>
      <c r="E187" s="212">
        <v>0</v>
      </c>
      <c r="F187" s="212">
        <v>0</v>
      </c>
      <c r="G187" s="212">
        <v>0.9137556</v>
      </c>
      <c r="H187" s="212">
        <v>0</v>
      </c>
      <c r="I187" s="212">
        <v>0.9137556</v>
      </c>
      <c r="J187" s="212">
        <v>0</v>
      </c>
    </row>
    <row r="188" spans="1:10" x14ac:dyDescent="0.25">
      <c r="A188" s="200" t="s">
        <v>40</v>
      </c>
      <c r="B188" s="212">
        <v>5.6609260000000002E-2</v>
      </c>
      <c r="C188" s="212">
        <v>7.108985000000001E-2</v>
      </c>
      <c r="D188" s="212">
        <v>0</v>
      </c>
      <c r="E188" s="212">
        <v>0</v>
      </c>
      <c r="F188" s="212">
        <v>0</v>
      </c>
      <c r="G188" s="212">
        <v>0.49728393999999998</v>
      </c>
      <c r="H188" s="212">
        <v>0</v>
      </c>
      <c r="I188" s="212">
        <v>0.79700373000000002</v>
      </c>
      <c r="J188" s="212">
        <v>0</v>
      </c>
    </row>
    <row r="189" spans="1:10" x14ac:dyDescent="0.25">
      <c r="A189" s="200" t="s">
        <v>127</v>
      </c>
      <c r="B189" s="212">
        <v>0</v>
      </c>
      <c r="C189" s="212">
        <v>4.9333460000000003E-2</v>
      </c>
      <c r="D189" s="212">
        <v>0</v>
      </c>
      <c r="E189" s="212">
        <v>0</v>
      </c>
      <c r="F189" s="212">
        <v>4.2918100000000001E-3</v>
      </c>
      <c r="G189" s="212">
        <v>0.32346272999999998</v>
      </c>
      <c r="H189" s="212">
        <v>0</v>
      </c>
      <c r="I189" s="212">
        <v>0.55506095999999994</v>
      </c>
      <c r="J189" s="212">
        <v>0</v>
      </c>
    </row>
    <row r="190" spans="1:10" x14ac:dyDescent="0.25">
      <c r="A190" s="200" t="s">
        <v>106</v>
      </c>
      <c r="B190" s="212">
        <v>0.24832699999999999</v>
      </c>
      <c r="C190" s="212">
        <v>0</v>
      </c>
      <c r="D190" s="212">
        <v>0</v>
      </c>
      <c r="E190" s="212">
        <v>0</v>
      </c>
      <c r="F190" s="212">
        <v>0</v>
      </c>
      <c r="G190" s="212">
        <v>0.50993100000000002</v>
      </c>
      <c r="H190" s="212">
        <v>0</v>
      </c>
      <c r="I190" s="212">
        <v>0.51566100000000004</v>
      </c>
      <c r="J190" s="212">
        <v>0</v>
      </c>
    </row>
    <row r="191" spans="1:10" x14ac:dyDescent="0.25">
      <c r="A191" s="200" t="s">
        <v>102</v>
      </c>
      <c r="B191" s="212">
        <v>4.5259999999999996E-3</v>
      </c>
      <c r="C191" s="212">
        <v>0</v>
      </c>
      <c r="D191" s="212">
        <v>0</v>
      </c>
      <c r="E191" s="212">
        <v>0</v>
      </c>
      <c r="F191" s="212">
        <v>0.26140000000000002</v>
      </c>
      <c r="G191" s="212">
        <v>0</v>
      </c>
      <c r="H191" s="212">
        <v>0</v>
      </c>
      <c r="I191" s="212">
        <v>0.26140000000000002</v>
      </c>
      <c r="J191" s="212">
        <v>0</v>
      </c>
    </row>
    <row r="192" spans="1:10" x14ac:dyDescent="0.25">
      <c r="A192" s="200" t="s">
        <v>93</v>
      </c>
      <c r="B192" s="212">
        <v>0</v>
      </c>
      <c r="C192" s="212">
        <v>0</v>
      </c>
      <c r="D192" s="212">
        <v>0</v>
      </c>
      <c r="E192" s="212">
        <v>0</v>
      </c>
      <c r="F192" s="212">
        <v>0</v>
      </c>
      <c r="G192" s="212">
        <v>0</v>
      </c>
      <c r="H192" s="212">
        <v>0</v>
      </c>
      <c r="I192" s="212">
        <v>5.7643670000000001E-2</v>
      </c>
      <c r="J192" s="212">
        <v>0</v>
      </c>
    </row>
    <row r="193" spans="1:10" x14ac:dyDescent="0.25">
      <c r="A193" s="200" t="s">
        <v>71</v>
      </c>
      <c r="B193" s="212">
        <v>5.2899999999999996E-4</v>
      </c>
      <c r="C193" s="212">
        <v>4.0000000000000002E-4</v>
      </c>
      <c r="D193" s="212">
        <v>0</v>
      </c>
      <c r="E193" s="212">
        <v>0</v>
      </c>
      <c r="F193" s="212">
        <v>0</v>
      </c>
      <c r="G193" s="212">
        <v>0</v>
      </c>
      <c r="H193" s="212">
        <v>0</v>
      </c>
      <c r="I193" s="212">
        <v>4.1098209999999996E-2</v>
      </c>
      <c r="J193" s="212">
        <v>0</v>
      </c>
    </row>
    <row r="194" spans="1:10" x14ac:dyDescent="0.25">
      <c r="A194" s="200" t="s">
        <v>224</v>
      </c>
      <c r="B194" s="212">
        <v>51.57535</v>
      </c>
      <c r="C194" s="212">
        <v>0</v>
      </c>
      <c r="D194" s="212">
        <v>0</v>
      </c>
      <c r="E194" s="212">
        <v>0</v>
      </c>
      <c r="F194" s="212">
        <v>0</v>
      </c>
      <c r="G194" s="212">
        <v>0</v>
      </c>
      <c r="H194" s="212">
        <v>0</v>
      </c>
      <c r="I194" s="212">
        <v>3.1E-2</v>
      </c>
      <c r="J194" s="212">
        <v>0</v>
      </c>
    </row>
    <row r="195" spans="1:10" x14ac:dyDescent="0.25">
      <c r="A195" s="200" t="s">
        <v>254</v>
      </c>
      <c r="B195" s="212">
        <v>1.099E-2</v>
      </c>
      <c r="C195" s="212">
        <v>0</v>
      </c>
      <c r="D195" s="212">
        <v>0</v>
      </c>
      <c r="E195" s="212">
        <v>0</v>
      </c>
      <c r="F195" s="212">
        <v>1.2E-5</v>
      </c>
      <c r="G195" s="212">
        <v>4.6759999999999996E-3</v>
      </c>
      <c r="H195" s="212">
        <v>0</v>
      </c>
      <c r="I195" s="212">
        <v>1.2766E-2</v>
      </c>
      <c r="J195" s="212">
        <v>0</v>
      </c>
    </row>
    <row r="196" spans="1:10" x14ac:dyDescent="0.25">
      <c r="A196" s="200" t="s">
        <v>163</v>
      </c>
      <c r="B196" s="212">
        <v>0.125393</v>
      </c>
      <c r="C196" s="212">
        <v>0</v>
      </c>
      <c r="D196" s="212">
        <v>0</v>
      </c>
      <c r="E196" s="212">
        <v>0</v>
      </c>
      <c r="F196" s="212">
        <v>0</v>
      </c>
      <c r="G196" s="212">
        <v>3.6751500000000003E-3</v>
      </c>
      <c r="H196" s="212">
        <v>0</v>
      </c>
      <c r="I196" s="212">
        <v>3.6751500000000003E-3</v>
      </c>
      <c r="J196" s="212">
        <v>0</v>
      </c>
    </row>
    <row r="197" spans="1:10" x14ac:dyDescent="0.25">
      <c r="A197" s="200" t="s">
        <v>67</v>
      </c>
      <c r="B197" s="212">
        <v>1.25E-3</v>
      </c>
      <c r="C197" s="212">
        <v>17.651148729999999</v>
      </c>
      <c r="D197" s="212">
        <v>0</v>
      </c>
      <c r="E197" s="212">
        <v>0</v>
      </c>
      <c r="F197" s="212">
        <v>0</v>
      </c>
      <c r="G197" s="212">
        <v>1.0000000000000001E-5</v>
      </c>
      <c r="H197" s="212">
        <v>0</v>
      </c>
      <c r="I197" s="212">
        <v>1.7899999999999999E-3</v>
      </c>
      <c r="J197" s="212">
        <v>0</v>
      </c>
    </row>
    <row r="198" spans="1:10" x14ac:dyDescent="0.25">
      <c r="A198" s="200" t="s">
        <v>111</v>
      </c>
      <c r="B198" s="212">
        <v>0</v>
      </c>
      <c r="C198" s="212">
        <v>0</v>
      </c>
      <c r="D198" s="212">
        <v>0</v>
      </c>
      <c r="E198" s="212">
        <v>0</v>
      </c>
      <c r="F198" s="212">
        <v>0</v>
      </c>
      <c r="G198" s="212">
        <v>6.4499999999999996E-4</v>
      </c>
      <c r="H198" s="212">
        <v>0</v>
      </c>
      <c r="I198" s="212">
        <v>6.4499999999999996E-4</v>
      </c>
      <c r="J198" s="212">
        <v>0</v>
      </c>
    </row>
    <row r="199" spans="1:10" x14ac:dyDescent="0.25">
      <c r="A199" s="200" t="s">
        <v>138</v>
      </c>
      <c r="B199" s="212">
        <v>1.37506591</v>
      </c>
      <c r="C199" s="212">
        <v>0</v>
      </c>
      <c r="D199" s="212">
        <v>0</v>
      </c>
      <c r="E199" s="212">
        <v>0</v>
      </c>
      <c r="F199" s="212">
        <v>0</v>
      </c>
      <c r="G199" s="212">
        <v>0</v>
      </c>
      <c r="H199" s="212">
        <v>0</v>
      </c>
      <c r="I199" s="212">
        <v>5.0000000000000001E-4</v>
      </c>
      <c r="J199" s="212">
        <v>0</v>
      </c>
    </row>
    <row r="200" spans="1:10" x14ac:dyDescent="0.25">
      <c r="A200" s="200" t="s">
        <v>100</v>
      </c>
      <c r="B200" s="212">
        <v>0</v>
      </c>
      <c r="C200" s="212">
        <v>0</v>
      </c>
      <c r="D200" s="212">
        <v>0</v>
      </c>
      <c r="E200" s="212">
        <v>0</v>
      </c>
      <c r="F200" s="212">
        <v>0</v>
      </c>
      <c r="G200" s="212">
        <v>2.05E-4</v>
      </c>
      <c r="H200" s="212">
        <v>0</v>
      </c>
      <c r="I200" s="212">
        <v>2.05E-4</v>
      </c>
      <c r="J200" s="212">
        <v>0</v>
      </c>
    </row>
    <row r="201" spans="1:10" x14ac:dyDescent="0.25">
      <c r="A201" s="200" t="s">
        <v>153</v>
      </c>
      <c r="B201" s="212">
        <v>0</v>
      </c>
      <c r="C201" s="212">
        <v>0</v>
      </c>
      <c r="D201" s="212">
        <v>0</v>
      </c>
      <c r="E201" s="212">
        <v>0</v>
      </c>
      <c r="F201" s="212">
        <v>0</v>
      </c>
      <c r="G201" s="212">
        <v>0</v>
      </c>
      <c r="H201" s="212">
        <v>0</v>
      </c>
      <c r="I201" s="212">
        <v>2.0000000000000001E-4</v>
      </c>
      <c r="J201" s="212">
        <v>0</v>
      </c>
    </row>
    <row r="202" spans="1:10" x14ac:dyDescent="0.25">
      <c r="A202" s="200" t="s">
        <v>53</v>
      </c>
      <c r="B202" s="212">
        <v>0</v>
      </c>
      <c r="C202" s="212">
        <v>0</v>
      </c>
      <c r="D202" s="212">
        <v>0</v>
      </c>
      <c r="E202" s="212">
        <v>0</v>
      </c>
      <c r="F202" s="212">
        <v>0</v>
      </c>
      <c r="G202" s="212">
        <v>0</v>
      </c>
      <c r="H202" s="212">
        <v>0</v>
      </c>
      <c r="I202" s="212">
        <v>1.2E-4</v>
      </c>
      <c r="J202" s="212">
        <v>0</v>
      </c>
    </row>
    <row r="203" spans="1:10" x14ac:dyDescent="0.25">
      <c r="A203" s="200" t="s">
        <v>140</v>
      </c>
      <c r="B203" s="212">
        <v>0.14982407</v>
      </c>
      <c r="C203" s="212">
        <v>1.0000000000000001E-5</v>
      </c>
      <c r="D203" s="212">
        <v>0</v>
      </c>
      <c r="E203" s="212">
        <v>0</v>
      </c>
      <c r="F203" s="212">
        <v>0</v>
      </c>
      <c r="G203" s="212">
        <v>1.0000000000000001E-5</v>
      </c>
      <c r="H203" s="212">
        <v>0</v>
      </c>
      <c r="I203" s="212">
        <v>1.0000000000000001E-5</v>
      </c>
      <c r="J203" s="212">
        <v>0</v>
      </c>
    </row>
    <row r="204" spans="1:10" x14ac:dyDescent="0.25">
      <c r="A204" s="200" t="s">
        <v>137</v>
      </c>
      <c r="B204" s="212">
        <v>0</v>
      </c>
      <c r="C204" s="212">
        <v>0</v>
      </c>
      <c r="D204" s="212">
        <v>0</v>
      </c>
      <c r="E204" s="212">
        <v>0</v>
      </c>
      <c r="F204" s="212">
        <v>0</v>
      </c>
      <c r="G204" s="212">
        <v>0</v>
      </c>
      <c r="H204" s="212">
        <v>0</v>
      </c>
      <c r="I204" s="212">
        <v>5.0000000000000004E-6</v>
      </c>
      <c r="J204" s="212">
        <v>0</v>
      </c>
    </row>
    <row r="205" spans="1:10" x14ac:dyDescent="0.25">
      <c r="A205" s="200" t="s">
        <v>260</v>
      </c>
      <c r="B205" s="212">
        <v>824.84318699999994</v>
      </c>
      <c r="C205" s="212">
        <v>0</v>
      </c>
      <c r="D205" s="212">
        <v>0</v>
      </c>
      <c r="E205" s="212">
        <v>0</v>
      </c>
      <c r="F205" s="212">
        <v>0</v>
      </c>
      <c r="G205" s="212">
        <v>0</v>
      </c>
      <c r="H205" s="212">
        <v>0</v>
      </c>
      <c r="I205" s="212">
        <v>0</v>
      </c>
      <c r="J205" s="212">
        <v>0</v>
      </c>
    </row>
    <row r="206" spans="1:10" x14ac:dyDescent="0.25">
      <c r="A206" s="200" t="s">
        <v>158</v>
      </c>
      <c r="B206" s="212">
        <v>5.8717499999999996</v>
      </c>
      <c r="C206" s="212">
        <v>0</v>
      </c>
      <c r="D206" s="212">
        <v>0</v>
      </c>
      <c r="E206" s="212">
        <v>0</v>
      </c>
      <c r="F206" s="212">
        <v>0</v>
      </c>
      <c r="G206" s="212">
        <v>0</v>
      </c>
      <c r="H206" s="212">
        <v>0</v>
      </c>
      <c r="I206" s="212">
        <v>0</v>
      </c>
      <c r="J206" s="212">
        <v>0</v>
      </c>
    </row>
    <row r="207" spans="1:10" x14ac:dyDescent="0.25">
      <c r="A207" s="200" t="s">
        <v>49</v>
      </c>
      <c r="B207" s="212">
        <v>3.7104711200000002</v>
      </c>
      <c r="C207" s="212">
        <v>0</v>
      </c>
      <c r="D207" s="212">
        <v>0</v>
      </c>
      <c r="E207" s="212">
        <v>0</v>
      </c>
      <c r="F207" s="212">
        <v>0</v>
      </c>
      <c r="G207" s="212">
        <v>0</v>
      </c>
      <c r="H207" s="212">
        <v>0</v>
      </c>
      <c r="I207" s="212">
        <v>0</v>
      </c>
      <c r="J207" s="212">
        <v>0</v>
      </c>
    </row>
    <row r="208" spans="1:10" x14ac:dyDescent="0.25">
      <c r="A208" s="200" t="s">
        <v>14</v>
      </c>
      <c r="B208" s="212">
        <v>2.8214389999999998</v>
      </c>
      <c r="C208" s="212">
        <v>0</v>
      </c>
      <c r="D208" s="212">
        <v>0</v>
      </c>
      <c r="E208" s="212">
        <v>0</v>
      </c>
      <c r="F208" s="212">
        <v>0</v>
      </c>
      <c r="G208" s="212">
        <v>0</v>
      </c>
      <c r="H208" s="212">
        <v>0</v>
      </c>
      <c r="I208" s="212">
        <v>0</v>
      </c>
      <c r="J208" s="212">
        <v>0</v>
      </c>
    </row>
    <row r="209" spans="1:10" x14ac:dyDescent="0.25">
      <c r="A209" s="200" t="s">
        <v>51</v>
      </c>
      <c r="B209" s="212">
        <v>2.2479290000000001</v>
      </c>
      <c r="C209" s="212">
        <v>0</v>
      </c>
      <c r="D209" s="212">
        <v>0</v>
      </c>
      <c r="E209" s="212">
        <v>0</v>
      </c>
      <c r="F209" s="212">
        <v>0</v>
      </c>
      <c r="G209" s="212">
        <v>0</v>
      </c>
      <c r="H209" s="212">
        <v>0</v>
      </c>
      <c r="I209" s="212">
        <v>0</v>
      </c>
      <c r="J209" s="212">
        <v>0</v>
      </c>
    </row>
    <row r="210" spans="1:10" x14ac:dyDescent="0.25">
      <c r="A210" s="200" t="s">
        <v>42</v>
      </c>
      <c r="B210" s="212">
        <v>0.68516250000000001</v>
      </c>
      <c r="C210" s="212">
        <v>0</v>
      </c>
      <c r="D210" s="212">
        <v>0</v>
      </c>
      <c r="E210" s="212">
        <v>0</v>
      </c>
      <c r="F210" s="212">
        <v>0</v>
      </c>
      <c r="G210" s="212">
        <v>0</v>
      </c>
      <c r="H210" s="212">
        <v>0</v>
      </c>
      <c r="I210" s="212">
        <v>0</v>
      </c>
      <c r="J210" s="212">
        <v>0</v>
      </c>
    </row>
    <row r="211" spans="1:10" x14ac:dyDescent="0.25">
      <c r="A211" s="200" t="s">
        <v>48</v>
      </c>
      <c r="B211" s="212">
        <v>0.34287000000000001</v>
      </c>
      <c r="C211" s="212">
        <v>0</v>
      </c>
      <c r="D211" s="212">
        <v>0</v>
      </c>
      <c r="E211" s="212">
        <v>0</v>
      </c>
      <c r="F211" s="212">
        <v>0</v>
      </c>
      <c r="G211" s="212">
        <v>0</v>
      </c>
      <c r="H211" s="212">
        <v>0</v>
      </c>
      <c r="I211" s="212">
        <v>0</v>
      </c>
      <c r="J211" s="212">
        <v>0</v>
      </c>
    </row>
    <row r="212" spans="1:10" x14ac:dyDescent="0.25">
      <c r="A212" s="200" t="s">
        <v>65</v>
      </c>
      <c r="B212" s="212">
        <v>0.17957799999999999</v>
      </c>
      <c r="C212" s="212">
        <v>0</v>
      </c>
      <c r="D212" s="212">
        <v>0</v>
      </c>
      <c r="E212" s="212">
        <v>0</v>
      </c>
      <c r="F212" s="212">
        <v>0</v>
      </c>
      <c r="G212" s="212">
        <v>0</v>
      </c>
      <c r="H212" s="212">
        <v>0</v>
      </c>
      <c r="I212" s="212">
        <v>0</v>
      </c>
      <c r="J212" s="212">
        <v>0</v>
      </c>
    </row>
    <row r="213" spans="1:10" x14ac:dyDescent="0.25">
      <c r="A213" s="200" t="s">
        <v>248</v>
      </c>
      <c r="B213" s="212">
        <v>0.143009</v>
      </c>
      <c r="C213" s="212">
        <v>0</v>
      </c>
      <c r="D213" s="212">
        <v>0</v>
      </c>
      <c r="E213" s="212">
        <v>0</v>
      </c>
      <c r="F213" s="212">
        <v>0</v>
      </c>
      <c r="G213" s="212">
        <v>0</v>
      </c>
      <c r="H213" s="212">
        <v>0</v>
      </c>
      <c r="I213" s="212">
        <v>0</v>
      </c>
      <c r="J213" s="212">
        <v>0</v>
      </c>
    </row>
    <row r="214" spans="1:10" x14ac:dyDescent="0.25">
      <c r="A214" s="200" t="s">
        <v>192</v>
      </c>
      <c r="B214" s="212">
        <v>9.3310000000000008E-3</v>
      </c>
      <c r="C214" s="212">
        <v>0</v>
      </c>
      <c r="D214" s="212">
        <v>0</v>
      </c>
      <c r="E214" s="212">
        <v>0</v>
      </c>
      <c r="F214" s="212">
        <v>0</v>
      </c>
      <c r="G214" s="212">
        <v>0</v>
      </c>
      <c r="H214" s="212">
        <v>0</v>
      </c>
      <c r="I214" s="212">
        <v>0</v>
      </c>
      <c r="J214" s="212">
        <v>0</v>
      </c>
    </row>
    <row r="215" spans="1:10" x14ac:dyDescent="0.25">
      <c r="A215" s="200" t="s">
        <v>12</v>
      </c>
      <c r="B215" s="212">
        <v>6.1309300000000006E-3</v>
      </c>
      <c r="C215" s="212">
        <v>0</v>
      </c>
      <c r="D215" s="212">
        <v>0</v>
      </c>
      <c r="E215" s="212">
        <v>0</v>
      </c>
      <c r="F215" s="212">
        <v>0</v>
      </c>
      <c r="G215" s="212">
        <v>0</v>
      </c>
      <c r="H215" s="212">
        <v>0</v>
      </c>
      <c r="I215" s="212">
        <v>0</v>
      </c>
      <c r="J215" s="212">
        <v>0</v>
      </c>
    </row>
    <row r="216" spans="1:10" x14ac:dyDescent="0.25">
      <c r="A216" s="200" t="s">
        <v>124</v>
      </c>
      <c r="B216" s="212">
        <v>4.0800000000000003E-3</v>
      </c>
      <c r="C216" s="212">
        <v>0</v>
      </c>
      <c r="D216" s="212">
        <v>0</v>
      </c>
      <c r="E216" s="212">
        <v>0</v>
      </c>
      <c r="F216" s="212">
        <v>0</v>
      </c>
      <c r="G216" s="212">
        <v>0</v>
      </c>
      <c r="H216" s="212">
        <v>0</v>
      </c>
      <c r="I216" s="212">
        <v>0</v>
      </c>
      <c r="J216" s="212">
        <v>0</v>
      </c>
    </row>
    <row r="217" spans="1:10" x14ac:dyDescent="0.25">
      <c r="A217" s="200" t="s">
        <v>63</v>
      </c>
      <c r="B217" s="212">
        <v>4.0370100000000006E-3</v>
      </c>
      <c r="C217" s="212">
        <v>0</v>
      </c>
      <c r="D217" s="212">
        <v>0</v>
      </c>
      <c r="E217" s="212">
        <v>0</v>
      </c>
      <c r="F217" s="212">
        <v>0</v>
      </c>
      <c r="G217" s="212">
        <v>0</v>
      </c>
      <c r="H217" s="212">
        <v>0</v>
      </c>
      <c r="I217" s="212">
        <v>0</v>
      </c>
      <c r="J217" s="212">
        <v>0</v>
      </c>
    </row>
    <row r="218" spans="1:10" x14ac:dyDescent="0.25">
      <c r="A218" s="200" t="s">
        <v>191</v>
      </c>
      <c r="B218" s="212">
        <v>4.4200000000000001E-4</v>
      </c>
      <c r="C218" s="212">
        <v>0</v>
      </c>
      <c r="D218" s="212">
        <v>0</v>
      </c>
      <c r="E218" s="212">
        <v>0</v>
      </c>
      <c r="F218" s="212">
        <v>0</v>
      </c>
      <c r="G218" s="212">
        <v>0</v>
      </c>
      <c r="H218" s="212">
        <v>0</v>
      </c>
      <c r="I218" s="212">
        <v>0</v>
      </c>
      <c r="J218" s="212">
        <v>0</v>
      </c>
    </row>
    <row r="219" spans="1:10" x14ac:dyDescent="0.25">
      <c r="A219" s="206" t="s">
        <v>58</v>
      </c>
      <c r="B219" s="213">
        <v>5.0000000000000002E-5</v>
      </c>
      <c r="C219" s="213">
        <v>0</v>
      </c>
      <c r="D219" s="213">
        <v>0</v>
      </c>
      <c r="E219" s="213">
        <v>0</v>
      </c>
      <c r="F219" s="213">
        <v>0</v>
      </c>
      <c r="G219" s="213">
        <v>0</v>
      </c>
      <c r="H219" s="213">
        <v>0</v>
      </c>
      <c r="I219" s="213">
        <v>0</v>
      </c>
      <c r="J219" s="213">
        <v>0</v>
      </c>
    </row>
    <row r="220" spans="1:10" x14ac:dyDescent="0.25">
      <c r="A220" s="126"/>
      <c r="B220" s="226">
        <f>SUBTOTAL(109,Table7[SACU])</f>
        <v>3091.8431879000004</v>
      </c>
      <c r="C220" s="226">
        <f>SUBTOTAL(109,Table7[BRIC])</f>
        <v>861.24827337000011</v>
      </c>
      <c r="D220" s="226">
        <f>SUBTOTAL(109,Table7[COMESA])</f>
        <v>996.39735284999983</v>
      </c>
      <c r="E220" s="226">
        <f>SUBTOTAL(109,Table7[COMESA excl. SADC])</f>
        <v>2.70722833</v>
      </c>
      <c r="F220" s="226">
        <f>SUBTOTAL(109,Table7[EFTA])</f>
        <v>5.130723839999999</v>
      </c>
      <c r="G220" s="226">
        <f>SUBTOTAL(109,Table7[EU])</f>
        <v>1375.5230916700004</v>
      </c>
      <c r="H220" s="226">
        <f>SUBTOTAL(109,Table7[MERCOSUR])</f>
        <v>0.11677778</v>
      </c>
      <c r="I220" s="226">
        <f>SUBTOTAL(109,Table7[OECD])</f>
        <v>1955.0476498400008</v>
      </c>
      <c r="J220" s="226">
        <f>SUBTOTAL(109,Table7[SADC excl. SACU])</f>
        <v>1171.4344720800009</v>
      </c>
    </row>
  </sheetData>
  <sortState xmlns:xlrd2="http://schemas.microsoft.com/office/spreadsheetml/2017/richdata2" ref="A3:I219">
    <sortCondition descending="1" ref="F3:F219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K1" sqref="K1:L1"/>
    </sheetView>
  </sheetViews>
  <sheetFormatPr defaultColWidth="9.1796875" defaultRowHeight="11.5" x14ac:dyDescent="0.25"/>
  <cols>
    <col min="1" max="1" width="26.6328125" style="2" customWidth="1"/>
    <col min="2" max="3" width="12.453125" style="2" customWidth="1"/>
    <col min="4" max="4" width="13.1796875" style="2" customWidth="1"/>
    <col min="5" max="5" width="12.453125" style="2" customWidth="1"/>
    <col min="6" max="6" width="12.90625" style="2" customWidth="1"/>
    <col min="7" max="9" width="12.453125" style="2" customWidth="1"/>
    <col min="10" max="16384" width="9.1796875" style="2"/>
  </cols>
  <sheetData>
    <row r="1" spans="1:16" x14ac:dyDescent="0.25">
      <c r="A1" s="65" t="s">
        <v>586</v>
      </c>
      <c r="K1" s="320" t="s">
        <v>313</v>
      </c>
      <c r="L1" s="320"/>
    </row>
    <row r="2" spans="1:16" x14ac:dyDescent="0.25">
      <c r="A2" s="343" t="s">
        <v>321</v>
      </c>
      <c r="B2" s="330">
        <v>44805</v>
      </c>
      <c r="C2" s="330"/>
      <c r="D2" s="330">
        <v>45139</v>
      </c>
      <c r="E2" s="330"/>
      <c r="F2" s="330">
        <v>45190</v>
      </c>
      <c r="G2" s="330"/>
      <c r="H2" s="324" t="s">
        <v>293</v>
      </c>
      <c r="I2" s="324" t="s">
        <v>605</v>
      </c>
    </row>
    <row r="3" spans="1:16" x14ac:dyDescent="0.25">
      <c r="A3" s="345"/>
      <c r="B3" s="14" t="s">
        <v>561</v>
      </c>
      <c r="C3" s="223" t="s">
        <v>295</v>
      </c>
      <c r="D3" s="14" t="s">
        <v>561</v>
      </c>
      <c r="E3" s="14" t="s">
        <v>295</v>
      </c>
      <c r="F3" s="14" t="s">
        <v>561</v>
      </c>
      <c r="G3" s="14" t="s">
        <v>295</v>
      </c>
      <c r="H3" s="318"/>
      <c r="I3" s="318"/>
    </row>
    <row r="4" spans="1:16" x14ac:dyDescent="0.25">
      <c r="A4" s="122" t="s">
        <v>319</v>
      </c>
      <c r="B4" s="219">
        <v>4603.8436237599999</v>
      </c>
      <c r="C4" s="22">
        <f>(B4/$B$13)*100</f>
        <v>40.510375330564997</v>
      </c>
      <c r="D4" s="219">
        <v>4501.7543648199999</v>
      </c>
      <c r="E4" s="22">
        <f>(D4/$D$13)*100</f>
        <v>36.642248402060019</v>
      </c>
      <c r="F4" s="219">
        <v>4547.5041984099998</v>
      </c>
      <c r="G4" s="22">
        <f>(F4/$F$13)*100</f>
        <v>40.930361676271566</v>
      </c>
      <c r="H4" s="22">
        <f t="shared" ref="H4:H13" si="0">((F4/D4)-1)*100</f>
        <v>1.0162667680742921</v>
      </c>
      <c r="I4" s="23">
        <f t="shared" ref="I4:I12" si="1">((F4/B4)-1)*100</f>
        <v>-1.22374758906314</v>
      </c>
    </row>
    <row r="5" spans="1:16" x14ac:dyDescent="0.25">
      <c r="A5" s="16" t="s">
        <v>630</v>
      </c>
      <c r="B5" s="219">
        <v>2510.4555562300002</v>
      </c>
      <c r="C5" s="22">
        <f t="shared" ref="C5:C12" si="2">(B5/$B$13)*100</f>
        <v>22.090128411121128</v>
      </c>
      <c r="D5" s="219">
        <v>2630.0040763500001</v>
      </c>
      <c r="E5" s="22">
        <f t="shared" ref="E5:E12" si="3">(D5/$D$13)*100</f>
        <v>21.407045976818946</v>
      </c>
      <c r="F5" s="219">
        <v>1998.9490261600001</v>
      </c>
      <c r="G5" s="22">
        <f t="shared" ref="G5:G12" si="4">(F5/$F$13)*100</f>
        <v>17.991782534640993</v>
      </c>
      <c r="H5" s="22">
        <f t="shared" si="0"/>
        <v>-23.99445141034905</v>
      </c>
      <c r="I5" s="23">
        <f t="shared" si="1"/>
        <v>-20.375048217867654</v>
      </c>
    </row>
    <row r="6" spans="1:16" x14ac:dyDescent="0.25">
      <c r="A6" s="16" t="s">
        <v>318</v>
      </c>
      <c r="B6" s="219">
        <v>1149.5356846700001</v>
      </c>
      <c r="C6" s="22">
        <f t="shared" si="2"/>
        <v>10.115052953042552</v>
      </c>
      <c r="D6" s="219">
        <v>2067.6455528399997</v>
      </c>
      <c r="E6" s="22">
        <f t="shared" si="3"/>
        <v>16.829701448539012</v>
      </c>
      <c r="F6" s="219">
        <v>1752.12149443</v>
      </c>
      <c r="G6" s="22">
        <f t="shared" si="4"/>
        <v>15.770181475118578</v>
      </c>
      <c r="H6" s="22">
        <f t="shared" si="0"/>
        <v>-15.260065148816915</v>
      </c>
      <c r="I6" s="23">
        <f t="shared" si="1"/>
        <v>52.419930742122681</v>
      </c>
    </row>
    <row r="7" spans="1:16" x14ac:dyDescent="0.25">
      <c r="A7" s="16" t="s">
        <v>317</v>
      </c>
      <c r="B7" s="219">
        <v>1386.26630998</v>
      </c>
      <c r="C7" s="22">
        <f t="shared" si="2"/>
        <v>12.198105130152593</v>
      </c>
      <c r="D7" s="219">
        <v>1364.9184889600001</v>
      </c>
      <c r="E7" s="22">
        <f t="shared" si="3"/>
        <v>11.109820365118145</v>
      </c>
      <c r="F7" s="219">
        <v>859.61770715</v>
      </c>
      <c r="G7" s="22">
        <f t="shared" si="4"/>
        <v>7.7370931662424356</v>
      </c>
      <c r="H7" s="22">
        <f t="shared" si="0"/>
        <v>-37.02058297964841</v>
      </c>
      <c r="I7" s="23">
        <f t="shared" si="1"/>
        <v>-37.990435101722852</v>
      </c>
    </row>
    <row r="8" spans="1:16" x14ac:dyDescent="0.25">
      <c r="A8" s="16" t="s">
        <v>316</v>
      </c>
      <c r="B8" s="219">
        <v>126.55107628</v>
      </c>
      <c r="C8" s="22">
        <f t="shared" si="2"/>
        <v>1.113554676820842</v>
      </c>
      <c r="D8" s="219">
        <v>242.88936841</v>
      </c>
      <c r="E8" s="22">
        <f t="shared" si="3"/>
        <v>1.9770098166727832</v>
      </c>
      <c r="F8" s="219">
        <v>590.48947352999994</v>
      </c>
      <c r="G8" s="22">
        <f t="shared" si="4"/>
        <v>5.3147719415112507</v>
      </c>
      <c r="H8" s="22">
        <f t="shared" si="0"/>
        <v>143.11046522762868</v>
      </c>
      <c r="I8" s="23">
        <f t="shared" si="1"/>
        <v>366.6017001890329</v>
      </c>
      <c r="L8" s="6"/>
    </row>
    <row r="9" spans="1:16" x14ac:dyDescent="0.25">
      <c r="A9" s="16" t="s">
        <v>662</v>
      </c>
      <c r="B9" s="219">
        <v>91.326716840000003</v>
      </c>
      <c r="C9" s="22">
        <f t="shared" si="2"/>
        <v>0.80360669893367698</v>
      </c>
      <c r="D9" s="219">
        <v>208.67269777000001</v>
      </c>
      <c r="E9" s="22">
        <f t="shared" si="3"/>
        <v>1.6985015633393108</v>
      </c>
      <c r="F9" s="219">
        <v>541.99764583000001</v>
      </c>
      <c r="G9" s="22">
        <f t="shared" si="4"/>
        <v>4.8783153799541648</v>
      </c>
      <c r="H9" s="22">
        <f t="shared" si="0"/>
        <v>159.73577359285986</v>
      </c>
      <c r="I9" s="23">
        <f t="shared" si="1"/>
        <v>493.47107241307464</v>
      </c>
    </row>
    <row r="10" spans="1:16" x14ac:dyDescent="0.25">
      <c r="A10" s="16" t="s">
        <v>315</v>
      </c>
      <c r="B10" s="219">
        <v>9.4800257800000001</v>
      </c>
      <c r="C10" s="22">
        <f t="shared" si="2"/>
        <v>8.3417125748850657E-2</v>
      </c>
      <c r="D10" s="219">
        <v>192.20744800999998</v>
      </c>
      <c r="E10" s="22">
        <f t="shared" si="3"/>
        <v>1.5644818628370594</v>
      </c>
      <c r="F10" s="219">
        <v>118.37168111</v>
      </c>
      <c r="G10" s="22">
        <f t="shared" si="4"/>
        <v>1.0654186359530131</v>
      </c>
      <c r="H10" s="22">
        <f t="shared" si="0"/>
        <v>-38.414623191999574</v>
      </c>
      <c r="I10" s="23">
        <f t="shared" si="1"/>
        <v>1148.6430296395249</v>
      </c>
    </row>
    <row r="11" spans="1:16" x14ac:dyDescent="0.25">
      <c r="A11" s="16" t="s">
        <v>597</v>
      </c>
      <c r="B11" s="219">
        <v>79.56690322</v>
      </c>
      <c r="C11" s="22">
        <f t="shared" si="2"/>
        <v>0.70012914789239844</v>
      </c>
      <c r="D11" s="219">
        <v>79.55997309</v>
      </c>
      <c r="E11" s="22">
        <f t="shared" si="3"/>
        <v>0.64758226695062149</v>
      </c>
      <c r="F11" s="219">
        <v>42.269425069999997</v>
      </c>
      <c r="G11" s="22">
        <f t="shared" si="4"/>
        <v>0.38045107392491856</v>
      </c>
      <c r="H11" s="22">
        <f t="shared" si="0"/>
        <v>-46.870991243066548</v>
      </c>
      <c r="I11" s="23">
        <f t="shared" si="1"/>
        <v>-46.875618681392737</v>
      </c>
      <c r="J11" s="6"/>
      <c r="K11" s="6"/>
      <c r="L11" s="6"/>
      <c r="M11" s="6"/>
      <c r="N11" s="6"/>
      <c r="O11" s="6"/>
      <c r="P11" s="6"/>
    </row>
    <row r="12" spans="1:16" x14ac:dyDescent="0.25">
      <c r="A12" s="106" t="s">
        <v>663</v>
      </c>
      <c r="B12" s="220">
        <v>3.2768637900000002</v>
      </c>
      <c r="C12" s="22">
        <f t="shared" si="2"/>
        <v>2.8833946781976511E-2</v>
      </c>
      <c r="D12" s="220">
        <v>1.18977971</v>
      </c>
      <c r="E12" s="22">
        <f t="shared" si="3"/>
        <v>9.6842697634156889E-3</v>
      </c>
      <c r="F12" s="220">
        <v>1.8573337599999999</v>
      </c>
      <c r="G12" s="22">
        <f t="shared" si="4"/>
        <v>1.6717157199531481E-2</v>
      </c>
      <c r="H12" s="22">
        <f t="shared" si="0"/>
        <v>56.107365455072333</v>
      </c>
      <c r="I12" s="23">
        <f t="shared" si="1"/>
        <v>-43.319775278178405</v>
      </c>
      <c r="J12" s="6"/>
      <c r="K12" s="6"/>
      <c r="L12" s="6"/>
      <c r="M12" s="6"/>
      <c r="N12" s="6"/>
      <c r="O12" s="6"/>
      <c r="P12" s="6"/>
    </row>
    <row r="13" spans="1:16" s="5" customFormat="1" x14ac:dyDescent="0.25">
      <c r="A13" s="139" t="s">
        <v>664</v>
      </c>
      <c r="B13" s="221">
        <v>11364.603724829993</v>
      </c>
      <c r="C13" s="140">
        <v>99.999999999999929</v>
      </c>
      <c r="D13" s="221">
        <v>12285.693594520015</v>
      </c>
      <c r="E13" s="140">
        <v>100.00000000000003</v>
      </c>
      <c r="F13" s="221">
        <v>11110.344527070991</v>
      </c>
      <c r="G13" s="140">
        <v>99.999999999999943</v>
      </c>
      <c r="H13" s="140">
        <f t="shared" si="0"/>
        <v>-9.5668108471570807</v>
      </c>
      <c r="I13" s="222">
        <f>((F13/B13)-1)*100</f>
        <v>-2.2372904846957642</v>
      </c>
    </row>
    <row r="14" spans="1:16" x14ac:dyDescent="0.25">
      <c r="J14" s="4"/>
    </row>
    <row r="15" spans="1:16" x14ac:dyDescent="0.25">
      <c r="A15" s="69"/>
      <c r="E15" s="69"/>
      <c r="F15" s="69"/>
      <c r="G15" s="3"/>
      <c r="H15" s="3"/>
      <c r="I15" s="3"/>
    </row>
    <row r="16" spans="1:16" x14ac:dyDescent="0.25">
      <c r="D16" s="12"/>
      <c r="E16" s="12"/>
      <c r="F16" s="12"/>
      <c r="G16" s="30"/>
      <c r="H16" s="3"/>
      <c r="I16" s="3"/>
    </row>
    <row r="17" spans="1:9" x14ac:dyDescent="0.25">
      <c r="A17" s="69"/>
      <c r="B17" s="69"/>
      <c r="C17" s="69"/>
      <c r="D17" s="69"/>
      <c r="E17" s="69"/>
      <c r="F17" s="69"/>
      <c r="G17" s="3"/>
      <c r="H17" s="3"/>
      <c r="I17" s="3"/>
    </row>
    <row r="18" spans="1:9" x14ac:dyDescent="0.25">
      <c r="A18" s="69"/>
      <c r="B18" s="69"/>
      <c r="C18" s="69"/>
      <c r="D18" s="69"/>
      <c r="E18" s="69"/>
      <c r="F18" s="69"/>
      <c r="G18" s="3"/>
      <c r="H18" s="3"/>
      <c r="I18" s="3"/>
    </row>
    <row r="19" spans="1:9" x14ac:dyDescent="0.25">
      <c r="A19" s="69"/>
      <c r="B19" s="69"/>
      <c r="C19" s="69"/>
      <c r="D19" s="69"/>
      <c r="E19" s="69"/>
      <c r="F19" s="69"/>
      <c r="G19" s="3"/>
      <c r="H19" s="3"/>
      <c r="I19" s="3"/>
    </row>
    <row r="20" spans="1:9" x14ac:dyDescent="0.25">
      <c r="A20" s="69"/>
      <c r="B20" s="69"/>
      <c r="C20" s="69"/>
      <c r="D20" s="69"/>
      <c r="E20" s="69"/>
      <c r="F20" s="69"/>
      <c r="G20" s="3"/>
      <c r="H20" s="3"/>
      <c r="I20" s="3"/>
    </row>
    <row r="21" spans="1:9" x14ac:dyDescent="0.25">
      <c r="A21" s="69"/>
      <c r="B21" s="69"/>
      <c r="C21" s="69"/>
      <c r="D21" s="69"/>
      <c r="E21" s="63"/>
      <c r="F21" s="63"/>
      <c r="G21" s="63"/>
      <c r="H21" s="3"/>
      <c r="I21" s="3"/>
    </row>
    <row r="22" spans="1:9" x14ac:dyDescent="0.25">
      <c r="A22" s="69"/>
      <c r="B22" s="69"/>
      <c r="C22" s="69"/>
      <c r="D22" s="69"/>
      <c r="E22" s="69"/>
      <c r="F22" s="69"/>
      <c r="G22" s="3"/>
      <c r="H22" s="3"/>
      <c r="I22" s="3"/>
    </row>
    <row r="23" spans="1:9" x14ac:dyDescent="0.25">
      <c r="A23" s="69"/>
      <c r="B23" s="69"/>
      <c r="C23" s="69"/>
      <c r="D23" s="69"/>
      <c r="E23" s="69"/>
      <c r="F23" s="69"/>
      <c r="G23" s="3"/>
      <c r="H23" s="3"/>
      <c r="I23" s="3"/>
    </row>
    <row r="24" spans="1:9" x14ac:dyDescent="0.25">
      <c r="A24" s="69"/>
      <c r="B24" s="69"/>
      <c r="C24" s="69"/>
      <c r="D24" s="69"/>
      <c r="E24" s="69"/>
      <c r="F24" s="69"/>
      <c r="G24" s="69"/>
      <c r="H24" s="69"/>
      <c r="I24" s="69"/>
    </row>
    <row r="25" spans="1:9" x14ac:dyDescent="0.25">
      <c r="A25" s="69"/>
      <c r="B25" s="69"/>
      <c r="C25" s="69"/>
      <c r="D25" s="69"/>
      <c r="E25" s="69"/>
      <c r="F25" s="69"/>
      <c r="G25" s="69"/>
      <c r="H25" s="69"/>
      <c r="I25" s="69"/>
    </row>
    <row r="26" spans="1:9" x14ac:dyDescent="0.25">
      <c r="A26" s="69"/>
      <c r="B26" s="69"/>
      <c r="C26" s="69"/>
      <c r="D26" s="69"/>
      <c r="E26" s="69"/>
      <c r="F26" s="69"/>
      <c r="G26" s="69"/>
      <c r="H26" s="69"/>
      <c r="I26" s="69"/>
    </row>
    <row r="27" spans="1:9" x14ac:dyDescent="0.25">
      <c r="A27" s="69"/>
      <c r="B27" s="69"/>
      <c r="C27" s="69"/>
      <c r="D27" s="69"/>
      <c r="E27" s="69"/>
      <c r="F27" s="69"/>
      <c r="G27" s="69"/>
      <c r="H27" s="69"/>
      <c r="I27" s="69"/>
    </row>
    <row r="28" spans="1:9" x14ac:dyDescent="0.25">
      <c r="A28" s="69"/>
      <c r="B28" s="69"/>
      <c r="C28" s="69"/>
      <c r="D28" s="69"/>
      <c r="E28" s="69"/>
      <c r="F28" s="69"/>
      <c r="G28" s="69"/>
      <c r="H28" s="69"/>
      <c r="I28" s="69"/>
    </row>
    <row r="29" spans="1:9" x14ac:dyDescent="0.25">
      <c r="A29" s="69"/>
      <c r="B29" s="69"/>
      <c r="C29" s="69"/>
      <c r="D29" s="69"/>
      <c r="E29" s="69"/>
      <c r="F29" s="69"/>
      <c r="G29" s="69"/>
      <c r="H29" s="69"/>
      <c r="I29" s="69"/>
    </row>
    <row r="30" spans="1:9" x14ac:dyDescent="0.25">
      <c r="A30" s="69"/>
      <c r="B30" s="69"/>
      <c r="C30" s="69"/>
      <c r="D30" s="69"/>
      <c r="E30" s="69"/>
      <c r="F30" s="69"/>
      <c r="G30" s="69"/>
      <c r="H30" s="69"/>
      <c r="I30" s="69"/>
    </row>
    <row r="31" spans="1:9" x14ac:dyDescent="0.25">
      <c r="A31" s="69"/>
      <c r="B31" s="69"/>
      <c r="C31" s="69"/>
      <c r="D31" s="69"/>
      <c r="E31" s="69"/>
      <c r="F31" s="69"/>
      <c r="G31" s="69"/>
      <c r="H31" s="69"/>
      <c r="I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  <c r="I32" s="69"/>
    </row>
    <row r="33" spans="1:9" x14ac:dyDescent="0.25">
      <c r="A33" s="69"/>
      <c r="B33" s="69"/>
      <c r="C33" s="69"/>
      <c r="D33" s="69"/>
      <c r="E33" s="69"/>
      <c r="F33" s="69"/>
      <c r="G33" s="69"/>
      <c r="H33" s="69"/>
      <c r="I33" s="69"/>
    </row>
    <row r="34" spans="1:9" x14ac:dyDescent="0.25">
      <c r="A34" s="69"/>
      <c r="B34" s="69"/>
      <c r="C34" s="69"/>
      <c r="D34" s="69"/>
      <c r="E34" s="69"/>
      <c r="F34" s="69"/>
      <c r="G34" s="69"/>
      <c r="H34" s="69"/>
      <c r="I34" s="69"/>
    </row>
    <row r="35" spans="1:9" x14ac:dyDescent="0.25">
      <c r="A35" s="69"/>
      <c r="B35" s="69"/>
      <c r="C35" s="69"/>
      <c r="D35" s="69"/>
      <c r="E35" s="69"/>
      <c r="F35" s="69"/>
      <c r="G35" s="69"/>
      <c r="H35" s="69"/>
      <c r="I35" s="69"/>
    </row>
    <row r="36" spans="1:9" x14ac:dyDescent="0.25">
      <c r="A36" s="69"/>
      <c r="B36" s="69"/>
      <c r="C36" s="69"/>
      <c r="D36" s="69"/>
      <c r="E36" s="69"/>
      <c r="F36" s="69"/>
      <c r="G36" s="69"/>
      <c r="H36" s="69"/>
      <c r="I36" s="69"/>
    </row>
    <row r="37" spans="1:9" x14ac:dyDescent="0.25">
      <c r="A37" s="69"/>
      <c r="B37" s="69"/>
      <c r="C37" s="69"/>
      <c r="D37" s="69"/>
      <c r="E37" s="69"/>
      <c r="F37" s="69"/>
      <c r="G37" s="69"/>
      <c r="H37" s="69"/>
      <c r="I37" s="69"/>
    </row>
    <row r="38" spans="1:9" x14ac:dyDescent="0.25">
      <c r="A38" s="69"/>
      <c r="B38" s="69"/>
      <c r="C38" s="69"/>
      <c r="D38" s="69"/>
      <c r="E38" s="69"/>
      <c r="F38" s="69"/>
      <c r="G38" s="69"/>
      <c r="H38" s="69"/>
      <c r="I38" s="69"/>
    </row>
    <row r="39" spans="1:9" x14ac:dyDescent="0.25">
      <c r="A39" s="69"/>
      <c r="B39" s="69"/>
      <c r="C39" s="69"/>
      <c r="D39" s="69"/>
      <c r="E39" s="69"/>
      <c r="F39" s="69"/>
      <c r="G39" s="69"/>
      <c r="H39" s="69"/>
      <c r="I39" s="69"/>
    </row>
    <row r="40" spans="1:9" x14ac:dyDescent="0.25">
      <c r="A40" s="69"/>
      <c r="B40" s="69"/>
      <c r="C40" s="69"/>
      <c r="D40" s="69"/>
      <c r="E40" s="69"/>
      <c r="F40" s="69"/>
      <c r="G40" s="69"/>
      <c r="H40" s="69"/>
      <c r="I40" s="69"/>
    </row>
    <row r="41" spans="1:9" x14ac:dyDescent="0.25">
      <c r="A41" s="69"/>
      <c r="B41" s="69"/>
      <c r="C41" s="69"/>
      <c r="D41" s="69"/>
      <c r="E41" s="69"/>
      <c r="F41" s="69"/>
      <c r="G41" s="69"/>
      <c r="H41" s="69"/>
      <c r="I41" s="69"/>
    </row>
    <row r="42" spans="1:9" x14ac:dyDescent="0.25">
      <c r="A42" s="69"/>
      <c r="B42" s="69"/>
      <c r="C42" s="69"/>
      <c r="D42" s="69"/>
      <c r="E42" s="69"/>
      <c r="F42" s="69"/>
      <c r="G42" s="69"/>
      <c r="H42" s="69"/>
      <c r="I42" s="69"/>
    </row>
    <row r="46" spans="1:9" s="5" customFormat="1" x14ac:dyDescent="0.25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49"/>
  <sheetViews>
    <sheetView zoomScaleNormal="100" workbookViewId="0">
      <selection activeCell="L1" sqref="L1:M1"/>
    </sheetView>
  </sheetViews>
  <sheetFormatPr defaultColWidth="6.6328125" defaultRowHeight="11.5" x14ac:dyDescent="0.25"/>
  <cols>
    <col min="1" max="1" width="50.08984375" style="2" customWidth="1"/>
    <col min="2" max="2" width="11.7265625" style="53" customWidth="1"/>
    <col min="3" max="3" width="8.08984375" style="53" customWidth="1"/>
    <col min="4" max="4" width="15" style="53" customWidth="1"/>
    <col min="5" max="5" width="7.90625" style="53" customWidth="1"/>
    <col min="6" max="6" width="5.08984375" style="53" bestFit="1" customWidth="1"/>
    <col min="7" max="7" width="7.54296875" style="53" customWidth="1"/>
    <col min="8" max="8" width="8.90625" style="53" customWidth="1"/>
    <col min="9" max="9" width="5.54296875" style="53" bestFit="1" customWidth="1"/>
    <col min="10" max="10" width="14.90625" style="2" bestFit="1" customWidth="1"/>
    <col min="11" max="11" width="7.81640625" style="2" customWidth="1"/>
    <col min="12" max="16384" width="6.6328125" style="2"/>
  </cols>
  <sheetData>
    <row r="1" spans="1:13" x14ac:dyDescent="0.25">
      <c r="A1" s="65" t="s">
        <v>515</v>
      </c>
      <c r="B1" s="70"/>
      <c r="C1" s="70"/>
      <c r="D1" s="70"/>
      <c r="E1" s="70"/>
      <c r="F1" s="70"/>
      <c r="G1" s="70"/>
      <c r="H1" s="70"/>
      <c r="I1" s="70"/>
      <c r="L1" s="320" t="s">
        <v>313</v>
      </c>
      <c r="M1" s="320"/>
    </row>
    <row r="2" spans="1:13" x14ac:dyDescent="0.25">
      <c r="A2" s="224" t="s">
        <v>320</v>
      </c>
      <c r="B2" s="224" t="s">
        <v>319</v>
      </c>
      <c r="C2" s="224" t="s">
        <v>318</v>
      </c>
      <c r="D2" s="224" t="s">
        <v>316</v>
      </c>
      <c r="E2" s="224" t="s">
        <v>663</v>
      </c>
      <c r="F2" s="224" t="s">
        <v>315</v>
      </c>
      <c r="G2" s="224" t="s">
        <v>317</v>
      </c>
      <c r="H2" s="224" t="s">
        <v>597</v>
      </c>
      <c r="I2" s="224" t="s">
        <v>630</v>
      </c>
      <c r="J2" s="224" t="s">
        <v>662</v>
      </c>
    </row>
    <row r="3" spans="1:13" x14ac:dyDescent="0.25">
      <c r="A3" s="200" t="s">
        <v>97</v>
      </c>
      <c r="B3" s="209">
        <v>22.608875079999997</v>
      </c>
      <c r="C3" s="209">
        <v>11.384363279999999</v>
      </c>
      <c r="D3" s="209">
        <v>314.72672867</v>
      </c>
      <c r="E3" s="209">
        <v>0</v>
      </c>
      <c r="F3" s="209">
        <v>4.054667E-2</v>
      </c>
      <c r="G3" s="209">
        <v>0.26195618999999998</v>
      </c>
      <c r="H3" s="209">
        <v>0</v>
      </c>
      <c r="I3" s="209">
        <v>0.30363934000000004</v>
      </c>
      <c r="J3" s="209">
        <v>314.72672867</v>
      </c>
    </row>
    <row r="4" spans="1:13" x14ac:dyDescent="0.25">
      <c r="A4" s="200" t="s">
        <v>68</v>
      </c>
      <c r="B4" s="209">
        <v>0</v>
      </c>
      <c r="C4" s="209">
        <v>0</v>
      </c>
      <c r="D4" s="209">
        <v>150.36247677</v>
      </c>
      <c r="E4" s="209">
        <v>0</v>
      </c>
      <c r="F4" s="209">
        <v>0</v>
      </c>
      <c r="G4" s="209">
        <v>0</v>
      </c>
      <c r="H4" s="209">
        <v>0</v>
      </c>
      <c r="I4" s="209">
        <v>0</v>
      </c>
      <c r="J4" s="209">
        <v>150.36247677</v>
      </c>
    </row>
    <row r="5" spans="1:13" x14ac:dyDescent="0.25">
      <c r="A5" s="200" t="s">
        <v>33</v>
      </c>
      <c r="B5" s="209">
        <v>84.838864920000006</v>
      </c>
      <c r="C5" s="209">
        <v>1.80363205</v>
      </c>
      <c r="D5" s="209">
        <v>32.3223506</v>
      </c>
      <c r="E5" s="209">
        <v>0</v>
      </c>
      <c r="F5" s="209">
        <v>1.5821129999999999E-2</v>
      </c>
      <c r="G5" s="209">
        <v>1.42128166</v>
      </c>
      <c r="H5" s="209">
        <v>0</v>
      </c>
      <c r="I5" s="209">
        <v>2.13672671</v>
      </c>
      <c r="J5" s="209">
        <v>34.888839409999996</v>
      </c>
    </row>
    <row r="6" spans="1:13" x14ac:dyDescent="0.25">
      <c r="A6" s="200" t="s">
        <v>106</v>
      </c>
      <c r="B6" s="209">
        <v>27.606731420000003</v>
      </c>
      <c r="C6" s="209">
        <v>1.0128379999999999E-2</v>
      </c>
      <c r="D6" s="209">
        <v>25.169537340000002</v>
      </c>
      <c r="E6" s="209">
        <v>7.7903999999999994E-4</v>
      </c>
      <c r="F6" s="209">
        <v>2.6150599999999998E-3</v>
      </c>
      <c r="G6" s="209">
        <v>0</v>
      </c>
      <c r="H6" s="209">
        <v>2.9482E-4</v>
      </c>
      <c r="I6" s="209">
        <v>2.600512E-2</v>
      </c>
      <c r="J6" s="209">
        <v>0</v>
      </c>
    </row>
    <row r="7" spans="1:13" x14ac:dyDescent="0.25">
      <c r="A7" s="200" t="s">
        <v>123</v>
      </c>
      <c r="B7" s="209">
        <v>47.711244950000001</v>
      </c>
      <c r="C7" s="209">
        <v>6.66930128</v>
      </c>
      <c r="D7" s="209">
        <v>16.578250319999999</v>
      </c>
      <c r="E7" s="209">
        <v>5.6052000000000001E-4</v>
      </c>
      <c r="F7" s="209">
        <v>0.33018205</v>
      </c>
      <c r="G7" s="209">
        <v>6.5765597599999994</v>
      </c>
      <c r="H7" s="209">
        <v>0</v>
      </c>
      <c r="I7" s="209">
        <v>68.220786400000009</v>
      </c>
      <c r="J7" s="209">
        <v>0</v>
      </c>
    </row>
    <row r="8" spans="1:13" x14ac:dyDescent="0.25">
      <c r="A8" s="200" t="s">
        <v>50</v>
      </c>
      <c r="B8" s="209">
        <v>23.82166299</v>
      </c>
      <c r="C8" s="209">
        <v>5.4381099999999995E-3</v>
      </c>
      <c r="D8" s="209">
        <v>8.3588029699999993</v>
      </c>
      <c r="E8" s="209">
        <v>0</v>
      </c>
      <c r="F8" s="209">
        <v>0</v>
      </c>
      <c r="G8" s="209">
        <v>0</v>
      </c>
      <c r="H8" s="209">
        <v>0</v>
      </c>
      <c r="I8" s="209">
        <v>0</v>
      </c>
      <c r="J8" s="209">
        <v>1.46790792</v>
      </c>
    </row>
    <row r="9" spans="1:13" x14ac:dyDescent="0.25">
      <c r="A9" s="200" t="s">
        <v>231</v>
      </c>
      <c r="B9" s="209">
        <v>23.142843280000001</v>
      </c>
      <c r="C9" s="209">
        <v>9.3224293100000004</v>
      </c>
      <c r="D9" s="209">
        <v>6.7592716699999995</v>
      </c>
      <c r="E9" s="209">
        <v>1.3500000000000001E-3</v>
      </c>
      <c r="F9" s="209">
        <v>1.0335500000000001E-3</v>
      </c>
      <c r="G9" s="209">
        <v>0.10663803999999999</v>
      </c>
      <c r="H9" s="209">
        <v>0</v>
      </c>
      <c r="I9" s="209">
        <v>0.13503757</v>
      </c>
      <c r="J9" s="209">
        <v>6.0201577100000003</v>
      </c>
    </row>
    <row r="10" spans="1:13" x14ac:dyDescent="0.25">
      <c r="A10" s="200" t="s">
        <v>35</v>
      </c>
      <c r="B10" s="209">
        <v>105.46739811</v>
      </c>
      <c r="C10" s="209">
        <v>0.72062168000000004</v>
      </c>
      <c r="D10" s="209">
        <v>3.77554436</v>
      </c>
      <c r="E10" s="209">
        <v>0</v>
      </c>
      <c r="F10" s="209">
        <v>0.16087263000000002</v>
      </c>
      <c r="G10" s="209">
        <v>2.7378858699999999</v>
      </c>
      <c r="H10" s="209">
        <v>0</v>
      </c>
      <c r="I10" s="209">
        <v>4.5364778299999999</v>
      </c>
      <c r="J10" s="209">
        <v>3.4794333100000001</v>
      </c>
    </row>
    <row r="11" spans="1:13" x14ac:dyDescent="0.25">
      <c r="A11" s="200" t="s">
        <v>152</v>
      </c>
      <c r="B11" s="209">
        <v>3.1860235600000002</v>
      </c>
      <c r="C11" s="209">
        <v>2.0833200000000001E-3</v>
      </c>
      <c r="D11" s="209">
        <v>3.7560354</v>
      </c>
      <c r="E11" s="209">
        <v>0</v>
      </c>
      <c r="F11" s="209">
        <v>0</v>
      </c>
      <c r="G11" s="209">
        <v>0</v>
      </c>
      <c r="H11" s="209">
        <v>0</v>
      </c>
      <c r="I11" s="209">
        <v>0</v>
      </c>
      <c r="J11" s="209">
        <v>3.7560354</v>
      </c>
    </row>
    <row r="12" spans="1:13" x14ac:dyDescent="0.25">
      <c r="A12" s="200" t="s">
        <v>39</v>
      </c>
      <c r="B12" s="209">
        <v>27.681336030000001</v>
      </c>
      <c r="C12" s="209">
        <v>1.9708763999999999</v>
      </c>
      <c r="D12" s="209">
        <v>3.4364547599999997</v>
      </c>
      <c r="E12" s="209">
        <v>0</v>
      </c>
      <c r="F12" s="209">
        <v>7.9018050400000002</v>
      </c>
      <c r="G12" s="209">
        <v>2.4389099999999999E-3</v>
      </c>
      <c r="H12" s="209">
        <v>0</v>
      </c>
      <c r="I12" s="209">
        <v>7.9024954999999997</v>
      </c>
      <c r="J12" s="209">
        <v>4.1264620299999999</v>
      </c>
    </row>
    <row r="13" spans="1:13" x14ac:dyDescent="0.25">
      <c r="A13" s="200" t="s">
        <v>143</v>
      </c>
      <c r="B13" s="209">
        <v>40.057601399999996</v>
      </c>
      <c r="C13" s="209">
        <v>4.9606227599999997</v>
      </c>
      <c r="D13" s="209">
        <v>2.3904709500000001</v>
      </c>
      <c r="E13" s="209">
        <v>0</v>
      </c>
      <c r="F13" s="209">
        <v>2.3716790000000001E-2</v>
      </c>
      <c r="G13" s="209">
        <v>0.45677059000000003</v>
      </c>
      <c r="H13" s="209">
        <v>0</v>
      </c>
      <c r="I13" s="209">
        <v>1.07942995</v>
      </c>
      <c r="J13" s="209">
        <v>0.19906595000000002</v>
      </c>
    </row>
    <row r="14" spans="1:13" x14ac:dyDescent="0.25">
      <c r="A14" s="200" t="s">
        <v>0</v>
      </c>
      <c r="B14" s="209">
        <v>1.5176130000000001</v>
      </c>
      <c r="C14" s="209">
        <v>0</v>
      </c>
      <c r="D14" s="209">
        <v>2.1929090000000002</v>
      </c>
      <c r="E14" s="209">
        <v>0</v>
      </c>
      <c r="F14" s="209">
        <v>0</v>
      </c>
      <c r="G14" s="209">
        <v>0</v>
      </c>
      <c r="H14" s="209">
        <v>0</v>
      </c>
      <c r="I14" s="209">
        <v>2.349E-2</v>
      </c>
      <c r="J14" s="209">
        <v>2.1929090000000002</v>
      </c>
    </row>
    <row r="15" spans="1:13" x14ac:dyDescent="0.25">
      <c r="A15" s="200" t="s">
        <v>235</v>
      </c>
      <c r="B15" s="209">
        <v>52.368979509999996</v>
      </c>
      <c r="C15" s="209">
        <v>28.694159859999999</v>
      </c>
      <c r="D15" s="209">
        <v>2.1398427599999996</v>
      </c>
      <c r="E15" s="209">
        <v>1.7096210000000001E-2</v>
      </c>
      <c r="F15" s="209">
        <v>0</v>
      </c>
      <c r="G15" s="209">
        <v>1.5981323500000002</v>
      </c>
      <c r="H15" s="209">
        <v>0</v>
      </c>
      <c r="I15" s="209">
        <v>0.52966780000000002</v>
      </c>
      <c r="J15" s="209">
        <v>1.88610963</v>
      </c>
    </row>
    <row r="16" spans="1:13" x14ac:dyDescent="0.25">
      <c r="A16" s="200" t="s">
        <v>25</v>
      </c>
      <c r="B16" s="209">
        <v>45.480457630000004</v>
      </c>
      <c r="C16" s="209">
        <v>2.8170999999999996E-4</v>
      </c>
      <c r="D16" s="209">
        <v>2.0586375100000001</v>
      </c>
      <c r="E16" s="209">
        <v>0</v>
      </c>
      <c r="F16" s="209">
        <v>0</v>
      </c>
      <c r="G16" s="209">
        <v>0.38175393000000002</v>
      </c>
      <c r="H16" s="209">
        <v>0</v>
      </c>
      <c r="I16" s="209">
        <v>0.38381114</v>
      </c>
      <c r="J16" s="209">
        <v>2.0587875100000002</v>
      </c>
    </row>
    <row r="17" spans="1:10" x14ac:dyDescent="0.25">
      <c r="A17" s="200" t="s">
        <v>168</v>
      </c>
      <c r="B17" s="209">
        <v>28.18685236</v>
      </c>
      <c r="C17" s="209">
        <v>5.0493483799999996</v>
      </c>
      <c r="D17" s="209">
        <v>1.86555497</v>
      </c>
      <c r="E17" s="209">
        <v>0</v>
      </c>
      <c r="F17" s="209">
        <v>3.2556139900000001</v>
      </c>
      <c r="G17" s="209">
        <v>0.78007064999999998</v>
      </c>
      <c r="H17" s="209">
        <v>0</v>
      </c>
      <c r="I17" s="209">
        <v>3.3488532799999997</v>
      </c>
      <c r="J17" s="209">
        <v>1.86555497</v>
      </c>
    </row>
    <row r="18" spans="1:10" x14ac:dyDescent="0.25">
      <c r="A18" s="200" t="s">
        <v>215</v>
      </c>
      <c r="B18" s="209">
        <v>7.8649207599999995</v>
      </c>
      <c r="C18" s="209">
        <v>1.80683646</v>
      </c>
      <c r="D18" s="209">
        <v>1.3443244599999999</v>
      </c>
      <c r="E18" s="209">
        <v>0</v>
      </c>
      <c r="F18" s="209">
        <v>0.642204</v>
      </c>
      <c r="G18" s="209">
        <v>0.34637804</v>
      </c>
      <c r="H18" s="209">
        <v>0</v>
      </c>
      <c r="I18" s="209">
        <v>1.69401606</v>
      </c>
      <c r="J18" s="209">
        <v>1.3443244599999999</v>
      </c>
    </row>
    <row r="19" spans="1:10" x14ac:dyDescent="0.25">
      <c r="A19" s="200" t="s">
        <v>2</v>
      </c>
      <c r="B19" s="209">
        <v>9.932801679999999</v>
      </c>
      <c r="C19" s="209">
        <v>32.842163620000001</v>
      </c>
      <c r="D19" s="209">
        <v>1.2673488700000002</v>
      </c>
      <c r="E19" s="209">
        <v>0</v>
      </c>
      <c r="F19" s="209">
        <v>0</v>
      </c>
      <c r="G19" s="209">
        <v>20.679844660000001</v>
      </c>
      <c r="H19" s="209">
        <v>33.21169862</v>
      </c>
      <c r="I19" s="209">
        <v>22.09633818</v>
      </c>
      <c r="J19" s="209">
        <v>0</v>
      </c>
    </row>
    <row r="20" spans="1:10" x14ac:dyDescent="0.25">
      <c r="A20" s="200" t="s">
        <v>212</v>
      </c>
      <c r="B20" s="209">
        <v>42.386882960000001</v>
      </c>
      <c r="C20" s="209">
        <v>10.78834837</v>
      </c>
      <c r="D20" s="209">
        <v>1.0722881599999998</v>
      </c>
      <c r="E20" s="209">
        <v>0</v>
      </c>
      <c r="F20" s="209">
        <v>1.46626E-3</v>
      </c>
      <c r="G20" s="209">
        <v>1.50135704</v>
      </c>
      <c r="H20" s="209">
        <v>3.78781E-3</v>
      </c>
      <c r="I20" s="209">
        <v>5.62759213</v>
      </c>
      <c r="J20" s="209">
        <v>1.56095297</v>
      </c>
    </row>
    <row r="21" spans="1:10" x14ac:dyDescent="0.25">
      <c r="A21" s="200" t="s">
        <v>233</v>
      </c>
      <c r="B21" s="209">
        <v>19.63412275</v>
      </c>
      <c r="C21" s="209">
        <v>4.6363119199999998</v>
      </c>
      <c r="D21" s="209">
        <v>0.99917166000000002</v>
      </c>
      <c r="E21" s="209">
        <v>0</v>
      </c>
      <c r="F21" s="209">
        <v>1.103586E-2</v>
      </c>
      <c r="G21" s="209">
        <v>2.472564E-2</v>
      </c>
      <c r="H21" s="209">
        <v>0</v>
      </c>
      <c r="I21" s="209">
        <v>0.15987446999999999</v>
      </c>
      <c r="J21" s="209">
        <v>0.88379313000000004</v>
      </c>
    </row>
    <row r="22" spans="1:10" x14ac:dyDescent="0.25">
      <c r="A22" s="200" t="s">
        <v>189</v>
      </c>
      <c r="B22" s="209">
        <v>39.219905279999999</v>
      </c>
      <c r="C22" s="209">
        <v>40.259346999999998</v>
      </c>
      <c r="D22" s="209">
        <v>0.98841272999999996</v>
      </c>
      <c r="E22" s="209">
        <v>0.98410692</v>
      </c>
      <c r="F22" s="209">
        <v>0.28450430999999998</v>
      </c>
      <c r="G22" s="209">
        <v>7.0542920199999992</v>
      </c>
      <c r="H22" s="209">
        <v>0.28844636000000001</v>
      </c>
      <c r="I22" s="209">
        <v>32.09430648</v>
      </c>
      <c r="J22" s="209">
        <v>1.0316121600000001</v>
      </c>
    </row>
    <row r="23" spans="1:10" x14ac:dyDescent="0.25">
      <c r="A23" s="200" t="s">
        <v>27</v>
      </c>
      <c r="B23" s="209">
        <v>32.46622704</v>
      </c>
      <c r="C23" s="209">
        <v>0.18225654999999999</v>
      </c>
      <c r="D23" s="209">
        <v>0.97010595999999993</v>
      </c>
      <c r="E23" s="209">
        <v>0</v>
      </c>
      <c r="F23" s="209">
        <v>0</v>
      </c>
      <c r="G23" s="209">
        <v>0.19115228000000001</v>
      </c>
      <c r="H23" s="209">
        <v>5.8240600000000007E-3</v>
      </c>
      <c r="I23" s="209">
        <v>0.24928506</v>
      </c>
      <c r="J23" s="209">
        <v>0.97025595999999992</v>
      </c>
    </row>
    <row r="24" spans="1:10" x14ac:dyDescent="0.25">
      <c r="A24" s="200" t="s">
        <v>232</v>
      </c>
      <c r="B24" s="209">
        <v>28.55741759</v>
      </c>
      <c r="C24" s="209">
        <v>9.4426277200000008</v>
      </c>
      <c r="D24" s="209">
        <v>0.91531858999999993</v>
      </c>
      <c r="E24" s="209">
        <v>0</v>
      </c>
      <c r="F24" s="209">
        <v>0</v>
      </c>
      <c r="G24" s="209">
        <v>0.11429633</v>
      </c>
      <c r="H24" s="209">
        <v>0</v>
      </c>
      <c r="I24" s="209">
        <v>0.16226177999999999</v>
      </c>
      <c r="J24" s="209">
        <v>0.10059533</v>
      </c>
    </row>
    <row r="25" spans="1:10" x14ac:dyDescent="0.25">
      <c r="A25" s="200" t="s">
        <v>105</v>
      </c>
      <c r="B25" s="209">
        <v>83.144822019999992</v>
      </c>
      <c r="C25" s="209">
        <v>40.766083399999999</v>
      </c>
      <c r="D25" s="209">
        <v>0.86203785999999993</v>
      </c>
      <c r="E25" s="209">
        <v>4.22786E-3</v>
      </c>
      <c r="F25" s="209">
        <v>2.2963619999999998</v>
      </c>
      <c r="G25" s="209">
        <v>35.505865790000001</v>
      </c>
      <c r="H25" s="209">
        <v>0.65301549000000003</v>
      </c>
      <c r="I25" s="209">
        <v>43.094298889999997</v>
      </c>
      <c r="J25" s="209">
        <v>0.85780999999999996</v>
      </c>
    </row>
    <row r="26" spans="1:10" x14ac:dyDescent="0.25">
      <c r="A26" s="200" t="s">
        <v>61</v>
      </c>
      <c r="B26" s="209">
        <v>3.9506922900000001</v>
      </c>
      <c r="C26" s="209">
        <v>3.5374000000000003E-2</v>
      </c>
      <c r="D26" s="209">
        <v>0.84297681000000002</v>
      </c>
      <c r="E26" s="209">
        <v>1.115381E-2</v>
      </c>
      <c r="F26" s="209">
        <v>0</v>
      </c>
      <c r="G26" s="209">
        <v>0</v>
      </c>
      <c r="H26" s="209">
        <v>0</v>
      </c>
      <c r="I26" s="209">
        <v>0</v>
      </c>
      <c r="J26" s="209">
        <v>0.83182299999999998</v>
      </c>
    </row>
    <row r="27" spans="1:10" x14ac:dyDescent="0.25">
      <c r="A27" s="200" t="s">
        <v>26</v>
      </c>
      <c r="B27" s="209">
        <v>96.594145499999996</v>
      </c>
      <c r="C27" s="209">
        <v>1.3968511499999998</v>
      </c>
      <c r="D27" s="209">
        <v>0.76125165000000006</v>
      </c>
      <c r="E27" s="209">
        <v>0</v>
      </c>
      <c r="F27" s="209">
        <v>0</v>
      </c>
      <c r="G27" s="209">
        <v>1.6870330000000003E-2</v>
      </c>
      <c r="H27" s="209">
        <v>1.3968511499999998</v>
      </c>
      <c r="I27" s="209">
        <v>2.745177E-2</v>
      </c>
      <c r="J27" s="209">
        <v>8.4200000000000004E-3</v>
      </c>
    </row>
    <row r="28" spans="1:10" x14ac:dyDescent="0.25">
      <c r="A28" s="200" t="s">
        <v>95</v>
      </c>
      <c r="B28" s="209">
        <v>0.54997003</v>
      </c>
      <c r="C28" s="209">
        <v>1.26650332</v>
      </c>
      <c r="D28" s="209">
        <v>0.4966584</v>
      </c>
      <c r="E28" s="209">
        <v>0</v>
      </c>
      <c r="F28" s="209">
        <v>0</v>
      </c>
      <c r="G28" s="209">
        <v>1.7519150000000001E-2</v>
      </c>
      <c r="H28" s="209">
        <v>0</v>
      </c>
      <c r="I28" s="209">
        <v>2.2977150000000002E-2</v>
      </c>
      <c r="J28" s="209">
        <v>0</v>
      </c>
    </row>
    <row r="29" spans="1:10" x14ac:dyDescent="0.25">
      <c r="A29" s="200" t="s">
        <v>253</v>
      </c>
      <c r="B29" s="209">
        <v>0.17773106</v>
      </c>
      <c r="C29" s="209">
        <v>0</v>
      </c>
      <c r="D29" s="209">
        <v>0.483987</v>
      </c>
      <c r="E29" s="209">
        <v>0</v>
      </c>
      <c r="F29" s="209">
        <v>0</v>
      </c>
      <c r="G29" s="209">
        <v>3.8277800000000002E-3</v>
      </c>
      <c r="H29" s="209">
        <v>0</v>
      </c>
      <c r="I29" s="209">
        <v>5.7573861399999995</v>
      </c>
      <c r="J29" s="209">
        <v>0.483987</v>
      </c>
    </row>
    <row r="30" spans="1:10" x14ac:dyDescent="0.25">
      <c r="A30" s="200" t="s">
        <v>146</v>
      </c>
      <c r="B30" s="209">
        <v>19.071547170000002</v>
      </c>
      <c r="C30" s="209">
        <v>0.55580799000000003</v>
      </c>
      <c r="D30" s="209">
        <v>0.44354955000000001</v>
      </c>
      <c r="E30" s="209">
        <v>0</v>
      </c>
      <c r="F30" s="209">
        <v>0</v>
      </c>
      <c r="G30" s="209">
        <v>2.8057113300000003</v>
      </c>
      <c r="H30" s="209">
        <v>0</v>
      </c>
      <c r="I30" s="209">
        <v>2.8057113300000003</v>
      </c>
      <c r="J30" s="209">
        <v>0.44354955000000001</v>
      </c>
    </row>
    <row r="31" spans="1:10" x14ac:dyDescent="0.25">
      <c r="A31" s="200" t="s">
        <v>234</v>
      </c>
      <c r="B31" s="209">
        <v>11.949793489999999</v>
      </c>
      <c r="C31" s="209">
        <v>4.5117410199999997</v>
      </c>
      <c r="D31" s="209">
        <v>0.35732491</v>
      </c>
      <c r="E31" s="209">
        <v>1.2E-4</v>
      </c>
      <c r="F31" s="209">
        <v>7.5182000000000005E-4</v>
      </c>
      <c r="G31" s="209">
        <v>3.4038600000000003E-3</v>
      </c>
      <c r="H31" s="209">
        <v>0</v>
      </c>
      <c r="I31" s="209">
        <v>2.749596E-2</v>
      </c>
      <c r="J31" s="209">
        <v>0.24006070000000002</v>
      </c>
    </row>
    <row r="32" spans="1:10" x14ac:dyDescent="0.25">
      <c r="A32" s="200" t="s">
        <v>236</v>
      </c>
      <c r="B32" s="209">
        <v>7.3539299000000007</v>
      </c>
      <c r="C32" s="209">
        <v>14.259185109999999</v>
      </c>
      <c r="D32" s="209">
        <v>0.34127617999999998</v>
      </c>
      <c r="E32" s="209">
        <v>2.5000000000000001E-4</v>
      </c>
      <c r="F32" s="209">
        <v>1.7934700000000001E-3</v>
      </c>
      <c r="G32" s="209">
        <v>1.451714E-2</v>
      </c>
      <c r="H32" s="209">
        <v>6.6060900000000002E-3</v>
      </c>
      <c r="I32" s="209">
        <v>6.6856910000000006E-2</v>
      </c>
      <c r="J32" s="209">
        <v>0.33156939000000002</v>
      </c>
    </row>
    <row r="33" spans="1:10" x14ac:dyDescent="0.25">
      <c r="A33" s="200" t="s">
        <v>116</v>
      </c>
      <c r="B33" s="209">
        <v>34.18290975</v>
      </c>
      <c r="C33" s="209">
        <v>0.54384129000000003</v>
      </c>
      <c r="D33" s="209">
        <v>0.25151600000000002</v>
      </c>
      <c r="E33" s="209">
        <v>0</v>
      </c>
      <c r="F33" s="209">
        <v>1.6110222199999999</v>
      </c>
      <c r="G33" s="209">
        <v>3.5962218399999997</v>
      </c>
      <c r="H33" s="209">
        <v>4.5249E-4</v>
      </c>
      <c r="I33" s="209">
        <v>8.4970568499999999</v>
      </c>
      <c r="J33" s="209">
        <v>0.25192235000000002</v>
      </c>
    </row>
    <row r="34" spans="1:10" x14ac:dyDescent="0.25">
      <c r="A34" s="200" t="s">
        <v>30</v>
      </c>
      <c r="B34" s="209">
        <v>17.857091489999998</v>
      </c>
      <c r="C34" s="209">
        <v>1.8746500000000001E-3</v>
      </c>
      <c r="D34" s="209">
        <v>0.2189017</v>
      </c>
      <c r="E34" s="209">
        <v>0.2189017</v>
      </c>
      <c r="F34" s="209">
        <v>3.5032440000000005E-2</v>
      </c>
      <c r="G34" s="209">
        <v>2.4071413800000001</v>
      </c>
      <c r="H34" s="209">
        <v>0</v>
      </c>
      <c r="I34" s="209">
        <v>2.45056626</v>
      </c>
      <c r="J34" s="209">
        <v>0</v>
      </c>
    </row>
    <row r="35" spans="1:10" x14ac:dyDescent="0.25">
      <c r="A35" s="200" t="s">
        <v>201</v>
      </c>
      <c r="B35" s="209">
        <v>14.72146991</v>
      </c>
      <c r="C35" s="209">
        <v>5.9719547199999994</v>
      </c>
      <c r="D35" s="209">
        <v>0.15479265</v>
      </c>
      <c r="E35" s="209">
        <v>0.15479265</v>
      </c>
      <c r="F35" s="209">
        <v>5.8679399999999994E-3</v>
      </c>
      <c r="G35" s="209">
        <v>6.8855844699999995</v>
      </c>
      <c r="H35" s="209">
        <v>6.5319929999999998E-2</v>
      </c>
      <c r="I35" s="209">
        <v>15.09124211</v>
      </c>
      <c r="J35" s="209">
        <v>0</v>
      </c>
    </row>
    <row r="36" spans="1:10" x14ac:dyDescent="0.25">
      <c r="A36" s="200" t="s">
        <v>134</v>
      </c>
      <c r="B36" s="209">
        <v>82.328941589999999</v>
      </c>
      <c r="C36" s="209">
        <v>0.32803037000000002</v>
      </c>
      <c r="D36" s="209">
        <v>0.14788609</v>
      </c>
      <c r="E36" s="209">
        <v>0.14788609</v>
      </c>
      <c r="F36" s="209">
        <v>4.1013999999999997E-4</v>
      </c>
      <c r="G36" s="209">
        <v>5.5462600700000007</v>
      </c>
      <c r="H36" s="209">
        <v>0</v>
      </c>
      <c r="I36" s="209">
        <v>9.6092652100000002</v>
      </c>
      <c r="J36" s="209">
        <v>5.0000000000000002E-5</v>
      </c>
    </row>
    <row r="37" spans="1:10" x14ac:dyDescent="0.25">
      <c r="A37" s="200" t="s">
        <v>222</v>
      </c>
      <c r="B37" s="209">
        <v>24.02473131</v>
      </c>
      <c r="C37" s="209">
        <v>1.2623361899999999</v>
      </c>
      <c r="D37" s="209">
        <v>0.14589107999999998</v>
      </c>
      <c r="E37" s="209">
        <v>0</v>
      </c>
      <c r="F37" s="209">
        <v>0</v>
      </c>
      <c r="G37" s="209">
        <v>0.97195140000000002</v>
      </c>
      <c r="H37" s="209">
        <v>0</v>
      </c>
      <c r="I37" s="209">
        <v>7.0826390999999997</v>
      </c>
      <c r="J37" s="209">
        <v>0.14589107999999998</v>
      </c>
    </row>
    <row r="38" spans="1:10" x14ac:dyDescent="0.25">
      <c r="A38" s="200" t="s">
        <v>254</v>
      </c>
      <c r="B38" s="209">
        <v>2.5950987200000002</v>
      </c>
      <c r="C38" s="209">
        <v>5.0968984900000001</v>
      </c>
      <c r="D38" s="209">
        <v>0.13751920000000001</v>
      </c>
      <c r="E38" s="209">
        <v>0</v>
      </c>
      <c r="F38" s="209">
        <v>1.3521400000000002E-3</v>
      </c>
      <c r="G38" s="209">
        <v>5.4159100000000002E-2</v>
      </c>
      <c r="H38" s="209">
        <v>0</v>
      </c>
      <c r="I38" s="209">
        <v>0.13462816</v>
      </c>
      <c r="J38" s="209">
        <v>0.13751920000000001</v>
      </c>
    </row>
    <row r="39" spans="1:10" x14ac:dyDescent="0.25">
      <c r="A39" s="200" t="s">
        <v>218</v>
      </c>
      <c r="B39" s="209">
        <v>235.70984577000002</v>
      </c>
      <c r="C39" s="209">
        <v>9.8622548499999994</v>
      </c>
      <c r="D39" s="209">
        <v>0.12996526</v>
      </c>
      <c r="E39" s="209">
        <v>0</v>
      </c>
      <c r="F39" s="209">
        <v>0</v>
      </c>
      <c r="G39" s="209">
        <v>14.960376910000001</v>
      </c>
      <c r="H39" s="209">
        <v>0</v>
      </c>
      <c r="I39" s="209">
        <v>102.00896584</v>
      </c>
      <c r="J39" s="209">
        <v>0.12996526</v>
      </c>
    </row>
    <row r="40" spans="1:10" x14ac:dyDescent="0.25">
      <c r="A40" s="200" t="s">
        <v>32</v>
      </c>
      <c r="B40" s="209">
        <v>19.808491309999997</v>
      </c>
      <c r="C40" s="209">
        <v>9.9279199999999998E-3</v>
      </c>
      <c r="D40" s="209">
        <v>0.10445921000000001</v>
      </c>
      <c r="E40" s="209">
        <v>2.6408400000000002E-3</v>
      </c>
      <c r="F40" s="209">
        <v>1.9779799999999998E-3</v>
      </c>
      <c r="G40" s="209">
        <v>9.0478139999999999E-2</v>
      </c>
      <c r="H40" s="209">
        <v>0</v>
      </c>
      <c r="I40" s="209">
        <v>9.4823460000000012E-2</v>
      </c>
      <c r="J40" s="209">
        <v>0.10191836999999999</v>
      </c>
    </row>
    <row r="41" spans="1:10" x14ac:dyDescent="0.25">
      <c r="A41" s="200" t="s">
        <v>93</v>
      </c>
      <c r="B41" s="209">
        <v>1.56674545</v>
      </c>
      <c r="C41" s="209">
        <v>7.0574600000000001E-2</v>
      </c>
      <c r="D41" s="209">
        <v>8.3419350000000003E-2</v>
      </c>
      <c r="E41" s="209">
        <v>0</v>
      </c>
      <c r="F41" s="209">
        <v>0</v>
      </c>
      <c r="G41" s="209">
        <v>4.5930019999999995E-2</v>
      </c>
      <c r="H41" s="209">
        <v>0</v>
      </c>
      <c r="I41" s="209">
        <v>6.4867580000000008E-2</v>
      </c>
      <c r="J41" s="209">
        <v>0</v>
      </c>
    </row>
    <row r="42" spans="1:10" x14ac:dyDescent="0.25">
      <c r="A42" s="200" t="s">
        <v>45</v>
      </c>
      <c r="B42" s="209">
        <v>0.52097390999999993</v>
      </c>
      <c r="C42" s="209">
        <v>0.20269697</v>
      </c>
      <c r="D42" s="209">
        <v>7.5840809999999995E-2</v>
      </c>
      <c r="E42" s="209">
        <v>0</v>
      </c>
      <c r="F42" s="209">
        <v>0</v>
      </c>
      <c r="G42" s="209">
        <v>0</v>
      </c>
      <c r="H42" s="209">
        <v>0</v>
      </c>
      <c r="I42" s="209">
        <v>2.4799000000000002E-4</v>
      </c>
      <c r="J42" s="209">
        <v>7.5840809999999995E-2</v>
      </c>
    </row>
    <row r="43" spans="1:10" x14ac:dyDescent="0.25">
      <c r="A43" s="200" t="s">
        <v>175</v>
      </c>
      <c r="B43" s="209">
        <v>75.802247170000001</v>
      </c>
      <c r="C43" s="209">
        <v>34.420398920000004</v>
      </c>
      <c r="D43" s="209">
        <v>7.4380009999999996E-2</v>
      </c>
      <c r="E43" s="209">
        <v>2.4322999999999999E-4</v>
      </c>
      <c r="F43" s="209">
        <v>5.507215E-2</v>
      </c>
      <c r="G43" s="209">
        <v>4.5242982400000002</v>
      </c>
      <c r="H43" s="209">
        <v>9.4814220000000005E-2</v>
      </c>
      <c r="I43" s="209">
        <v>13.906364230000001</v>
      </c>
      <c r="J43" s="209">
        <v>6.6373229999999991E-2</v>
      </c>
    </row>
    <row r="44" spans="1:10" x14ac:dyDescent="0.25">
      <c r="A44" s="200" t="s">
        <v>108</v>
      </c>
      <c r="B44" s="209">
        <v>97.764193019999993</v>
      </c>
      <c r="C44" s="209">
        <v>1.1070421799999999</v>
      </c>
      <c r="D44" s="209">
        <v>7.2268059999999995E-2</v>
      </c>
      <c r="E44" s="209">
        <v>7.2268059999999995E-2</v>
      </c>
      <c r="F44" s="209">
        <v>0.51196892999999999</v>
      </c>
      <c r="G44" s="209">
        <v>13.20304887</v>
      </c>
      <c r="H44" s="209">
        <v>0</v>
      </c>
      <c r="I44" s="209">
        <v>22.070011090000001</v>
      </c>
      <c r="J44" s="209">
        <v>3.0000000000000001E-5</v>
      </c>
    </row>
    <row r="45" spans="1:10" x14ac:dyDescent="0.25">
      <c r="A45" s="200" t="s">
        <v>196</v>
      </c>
      <c r="B45" s="209">
        <v>20.460697679999999</v>
      </c>
      <c r="C45" s="209">
        <v>7.9436947099999999</v>
      </c>
      <c r="D45" s="209">
        <v>6.4507900000000007E-2</v>
      </c>
      <c r="E45" s="209">
        <v>7.9709199999999994E-3</v>
      </c>
      <c r="F45" s="209">
        <v>0.38124880999999999</v>
      </c>
      <c r="G45" s="209">
        <v>46.253468460000001</v>
      </c>
      <c r="H45" s="209">
        <v>0.21700702999999999</v>
      </c>
      <c r="I45" s="209">
        <v>57.638375350000004</v>
      </c>
      <c r="J45" s="209">
        <v>8.7466499999999999E-3</v>
      </c>
    </row>
    <row r="46" spans="1:10" x14ac:dyDescent="0.25">
      <c r="A46" s="200" t="s">
        <v>145</v>
      </c>
      <c r="B46" s="209">
        <v>10.483034060000001</v>
      </c>
      <c r="C46" s="209">
        <v>3.4134330000000004E-2</v>
      </c>
      <c r="D46" s="209">
        <v>5.7521099999999999E-2</v>
      </c>
      <c r="E46" s="209">
        <v>0</v>
      </c>
      <c r="F46" s="209">
        <v>0</v>
      </c>
      <c r="G46" s="209">
        <v>13.90242241</v>
      </c>
      <c r="H46" s="209">
        <v>0</v>
      </c>
      <c r="I46" s="209">
        <v>14.12101258</v>
      </c>
      <c r="J46" s="209">
        <v>5.7521099999999999E-2</v>
      </c>
    </row>
    <row r="47" spans="1:10" x14ac:dyDescent="0.25">
      <c r="A47" s="200" t="s">
        <v>238</v>
      </c>
      <c r="B47" s="209">
        <v>37.124473219999999</v>
      </c>
      <c r="C47" s="209">
        <v>36.597686520000003</v>
      </c>
      <c r="D47" s="209">
        <v>5.1064430000000001E-2</v>
      </c>
      <c r="E47" s="209">
        <v>2.6263000000000002E-3</v>
      </c>
      <c r="F47" s="209">
        <v>4.3850200000000008E-3</v>
      </c>
      <c r="G47" s="209">
        <v>0.34461890000000001</v>
      </c>
      <c r="H47" s="209">
        <v>0.38221353000000002</v>
      </c>
      <c r="I47" s="209">
        <v>0.55795912999999997</v>
      </c>
      <c r="J47" s="209">
        <v>4.3475760000000002E-2</v>
      </c>
    </row>
    <row r="48" spans="1:10" x14ac:dyDescent="0.25">
      <c r="A48" s="200" t="s">
        <v>24</v>
      </c>
      <c r="B48" s="209">
        <v>12.65055757</v>
      </c>
      <c r="C48" s="209">
        <v>0.13423782000000001</v>
      </c>
      <c r="D48" s="209">
        <v>4.3279360000000003E-2</v>
      </c>
      <c r="E48" s="209">
        <v>4.193376E-2</v>
      </c>
      <c r="F48" s="209">
        <v>0</v>
      </c>
      <c r="G48" s="209">
        <v>0.32329072999999997</v>
      </c>
      <c r="H48" s="209">
        <v>0</v>
      </c>
      <c r="I48" s="209">
        <v>0.32329072999999997</v>
      </c>
      <c r="J48" s="209">
        <v>1.08169E-3</v>
      </c>
    </row>
    <row r="49" spans="1:10" x14ac:dyDescent="0.25">
      <c r="A49" s="200" t="s">
        <v>75</v>
      </c>
      <c r="B49" s="209">
        <v>16.377645059999999</v>
      </c>
      <c r="C49" s="209">
        <v>0.11626684</v>
      </c>
      <c r="D49" s="209">
        <v>4.1516400000000002E-2</v>
      </c>
      <c r="E49" s="209">
        <v>4.1516400000000002E-2</v>
      </c>
      <c r="F49" s="209">
        <v>0</v>
      </c>
      <c r="G49" s="209">
        <v>2.7504911600000002</v>
      </c>
      <c r="H49" s="209">
        <v>0</v>
      </c>
      <c r="I49" s="209">
        <v>2.7676747700000002</v>
      </c>
      <c r="J49" s="209">
        <v>3.0063050000000001E-2</v>
      </c>
    </row>
    <row r="50" spans="1:10" x14ac:dyDescent="0.25">
      <c r="A50" s="200" t="s">
        <v>240</v>
      </c>
      <c r="B50" s="209">
        <v>31.129708489999999</v>
      </c>
      <c r="C50" s="209">
        <v>6.1513385099999995</v>
      </c>
      <c r="D50" s="209">
        <v>3.7427790000000002E-2</v>
      </c>
      <c r="E50" s="209">
        <v>0</v>
      </c>
      <c r="F50" s="209">
        <v>0.25361234999999999</v>
      </c>
      <c r="G50" s="209">
        <v>3.8488838999999997</v>
      </c>
      <c r="H50" s="209">
        <v>7.2369799999999996E-3</v>
      </c>
      <c r="I50" s="209">
        <v>9.3338014000000005</v>
      </c>
      <c r="J50" s="209">
        <v>1.4246700000000001E-3</v>
      </c>
    </row>
    <row r="51" spans="1:10" x14ac:dyDescent="0.25">
      <c r="A51" s="200" t="s">
        <v>42</v>
      </c>
      <c r="B51" s="209">
        <v>0.25870120000000002</v>
      </c>
      <c r="C51" s="209">
        <v>0</v>
      </c>
      <c r="D51" s="209">
        <v>3.4881089999999997E-2</v>
      </c>
      <c r="E51" s="209">
        <v>0</v>
      </c>
      <c r="F51" s="209">
        <v>1.316819E-2</v>
      </c>
      <c r="G51" s="209">
        <v>0</v>
      </c>
      <c r="H51" s="209">
        <v>0</v>
      </c>
      <c r="I51" s="209">
        <v>1.316819E-2</v>
      </c>
      <c r="J51" s="209">
        <v>3.5281089999999994E-2</v>
      </c>
    </row>
    <row r="52" spans="1:10" x14ac:dyDescent="0.25">
      <c r="A52" s="200" t="s">
        <v>230</v>
      </c>
      <c r="B52" s="209">
        <v>6.6309764900000001</v>
      </c>
      <c r="C52" s="209">
        <v>12.028291970000001</v>
      </c>
      <c r="D52" s="209">
        <v>3.2672390000000003E-2</v>
      </c>
      <c r="E52" s="209">
        <v>1.2600000000000001E-3</v>
      </c>
      <c r="F52" s="209">
        <v>2.641375E-2</v>
      </c>
      <c r="G52" s="209">
        <v>0.23801145000000001</v>
      </c>
      <c r="H52" s="209">
        <v>1.6780590000000001E-2</v>
      </c>
      <c r="I52" s="209">
        <v>0.4701938</v>
      </c>
      <c r="J52" s="209">
        <v>3.2566689999999995E-2</v>
      </c>
    </row>
    <row r="53" spans="1:10" x14ac:dyDescent="0.25">
      <c r="A53" s="200" t="s">
        <v>237</v>
      </c>
      <c r="B53" s="209">
        <v>9.2625623699999995</v>
      </c>
      <c r="C53" s="209">
        <v>3.6611090499999999</v>
      </c>
      <c r="D53" s="209">
        <v>3.2264790000000002E-2</v>
      </c>
      <c r="E53" s="209">
        <v>0</v>
      </c>
      <c r="F53" s="209">
        <v>1.293688E-2</v>
      </c>
      <c r="G53" s="209">
        <v>0.48707215999999998</v>
      </c>
      <c r="H53" s="209">
        <v>0</v>
      </c>
      <c r="I53" s="209">
        <v>0.57945100000000005</v>
      </c>
      <c r="J53" s="209">
        <v>3.2264790000000002E-2</v>
      </c>
    </row>
    <row r="54" spans="1:10" x14ac:dyDescent="0.25">
      <c r="A54" s="200" t="s">
        <v>121</v>
      </c>
      <c r="B54" s="209">
        <v>11.14831616</v>
      </c>
      <c r="C54" s="209">
        <v>7.314E-4</v>
      </c>
      <c r="D54" s="209">
        <v>3.017711E-2</v>
      </c>
      <c r="E54" s="209">
        <v>0</v>
      </c>
      <c r="F54" s="209">
        <v>0</v>
      </c>
      <c r="G54" s="209">
        <v>3.0259892100000001</v>
      </c>
      <c r="H54" s="209">
        <v>0</v>
      </c>
      <c r="I54" s="209">
        <v>4.6506341900000008</v>
      </c>
      <c r="J54" s="209">
        <v>3.017711E-2</v>
      </c>
    </row>
    <row r="55" spans="1:10" x14ac:dyDescent="0.25">
      <c r="A55" s="200" t="s">
        <v>211</v>
      </c>
      <c r="B55" s="209">
        <v>28.027267219999999</v>
      </c>
      <c r="C55" s="209">
        <v>13.20955809</v>
      </c>
      <c r="D55" s="209">
        <v>3.0126709999999998E-2</v>
      </c>
      <c r="E55" s="209">
        <v>1.8240000000000001E-3</v>
      </c>
      <c r="F55" s="209">
        <v>0.22617748999999998</v>
      </c>
      <c r="G55" s="209">
        <v>7.5905599500000003</v>
      </c>
      <c r="H55" s="209">
        <v>3.0324569999999999E-2</v>
      </c>
      <c r="I55" s="209">
        <v>12.945267380000001</v>
      </c>
      <c r="J55" s="209">
        <v>0</v>
      </c>
    </row>
    <row r="56" spans="1:10" x14ac:dyDescent="0.25">
      <c r="A56" s="200" t="s">
        <v>114</v>
      </c>
      <c r="B56" s="209">
        <v>11.041151939999999</v>
      </c>
      <c r="C56" s="209">
        <v>28.309754210000001</v>
      </c>
      <c r="D56" s="209">
        <v>2.6702549999999999E-2</v>
      </c>
      <c r="E56" s="209">
        <v>0</v>
      </c>
      <c r="F56" s="209">
        <v>0</v>
      </c>
      <c r="G56" s="209">
        <v>8.8679455999999988</v>
      </c>
      <c r="H56" s="209">
        <v>0</v>
      </c>
      <c r="I56" s="209">
        <v>20.725122170000002</v>
      </c>
      <c r="J56" s="209">
        <v>0</v>
      </c>
    </row>
    <row r="57" spans="1:10" x14ac:dyDescent="0.25">
      <c r="A57" s="200" t="s">
        <v>229</v>
      </c>
      <c r="B57" s="209">
        <v>62.339275310000005</v>
      </c>
      <c r="C57" s="209">
        <v>18.77758553</v>
      </c>
      <c r="D57" s="209">
        <v>2.652332E-2</v>
      </c>
      <c r="E57" s="209">
        <v>0</v>
      </c>
      <c r="F57" s="209">
        <v>2.7294799999999998E-3</v>
      </c>
      <c r="G57" s="209">
        <v>2.2523811199999999</v>
      </c>
      <c r="H57" s="209">
        <v>0.25534760000000001</v>
      </c>
      <c r="I57" s="209">
        <v>3.2998573799999997</v>
      </c>
      <c r="J57" s="209">
        <v>2.652332E-2</v>
      </c>
    </row>
    <row r="58" spans="1:10" x14ac:dyDescent="0.25">
      <c r="A58" s="200" t="s">
        <v>98</v>
      </c>
      <c r="B58" s="209">
        <v>18.725619170000002</v>
      </c>
      <c r="C58" s="209">
        <v>10.65249302</v>
      </c>
      <c r="D58" s="209">
        <v>2.6293049999999998E-2</v>
      </c>
      <c r="E58" s="209">
        <v>0</v>
      </c>
      <c r="F58" s="209">
        <v>2.7733099999999998E-3</v>
      </c>
      <c r="G58" s="209">
        <v>0.17515125000000001</v>
      </c>
      <c r="H58" s="209">
        <v>0</v>
      </c>
      <c r="I58" s="209">
        <v>16.135442179999998</v>
      </c>
      <c r="J58" s="209">
        <v>0</v>
      </c>
    </row>
    <row r="59" spans="1:10" x14ac:dyDescent="0.25">
      <c r="A59" s="200" t="s">
        <v>80</v>
      </c>
      <c r="B59" s="209">
        <v>80.013151450000009</v>
      </c>
      <c r="C59" s="209">
        <v>716.61518930999989</v>
      </c>
      <c r="D59" s="209">
        <v>2.5368060000000001E-2</v>
      </c>
      <c r="E59" s="209">
        <v>2.5368060000000001E-2</v>
      </c>
      <c r="F59" s="209">
        <v>50.711303729999997</v>
      </c>
      <c r="G59" s="209">
        <v>84.863900200000003</v>
      </c>
      <c r="H59" s="209">
        <v>0</v>
      </c>
      <c r="I59" s="209">
        <v>137.40387025000001</v>
      </c>
      <c r="J59" s="209">
        <v>2.2780000000000001E-3</v>
      </c>
    </row>
    <row r="60" spans="1:10" x14ac:dyDescent="0.25">
      <c r="A60" s="200" t="s">
        <v>207</v>
      </c>
      <c r="B60" s="209">
        <v>1.0381667400000001</v>
      </c>
      <c r="C60" s="209">
        <v>1.01399773</v>
      </c>
      <c r="D60" s="209">
        <v>2.4359160000000001E-2</v>
      </c>
      <c r="E60" s="209">
        <v>2.4359160000000001E-2</v>
      </c>
      <c r="F60" s="209">
        <v>0</v>
      </c>
      <c r="G60" s="209">
        <v>2.9515130000000001E-2</v>
      </c>
      <c r="H60" s="209">
        <v>0</v>
      </c>
      <c r="I60" s="209">
        <v>0.26406404999999999</v>
      </c>
      <c r="J60" s="209">
        <v>0</v>
      </c>
    </row>
    <row r="61" spans="1:10" x14ac:dyDescent="0.25">
      <c r="A61" s="200" t="s">
        <v>195</v>
      </c>
      <c r="B61" s="209">
        <v>32.403387469999998</v>
      </c>
      <c r="C61" s="209">
        <v>8.6245604999999994</v>
      </c>
      <c r="D61" s="209">
        <v>2.2560299999999998E-2</v>
      </c>
      <c r="E61" s="209">
        <v>0</v>
      </c>
      <c r="F61" s="209">
        <v>1.55707E-3</v>
      </c>
      <c r="G61" s="209">
        <v>11.856068970000001</v>
      </c>
      <c r="H61" s="209">
        <v>7.6445780000000005E-2</v>
      </c>
      <c r="I61" s="209">
        <v>25.050182199999998</v>
      </c>
      <c r="J61" s="209">
        <v>2.2560299999999998E-2</v>
      </c>
    </row>
    <row r="62" spans="1:10" x14ac:dyDescent="0.25">
      <c r="A62" s="200" t="s">
        <v>122</v>
      </c>
      <c r="B62" s="209">
        <v>8.8079681500000007</v>
      </c>
      <c r="C62" s="209">
        <v>4.3684680000000004E-2</v>
      </c>
      <c r="D62" s="209">
        <v>1.938492E-2</v>
      </c>
      <c r="E62" s="209">
        <v>1.468092E-2</v>
      </c>
      <c r="F62" s="209">
        <v>0.37412797999999997</v>
      </c>
      <c r="G62" s="209">
        <v>3.5198875200000002</v>
      </c>
      <c r="H62" s="209">
        <v>0</v>
      </c>
      <c r="I62" s="209">
        <v>5.7904497400000006</v>
      </c>
      <c r="J62" s="209">
        <v>4.7039999999999998E-3</v>
      </c>
    </row>
    <row r="63" spans="1:10" x14ac:dyDescent="0.25">
      <c r="A63" s="200" t="s">
        <v>107</v>
      </c>
      <c r="B63" s="209">
        <v>99.425724040000006</v>
      </c>
      <c r="C63" s="209">
        <v>1.37800228</v>
      </c>
      <c r="D63" s="209">
        <v>1.8926119999999998E-2</v>
      </c>
      <c r="E63" s="209">
        <v>1.3790149999999999E-2</v>
      </c>
      <c r="F63" s="209">
        <v>7.5389639999999994E-2</v>
      </c>
      <c r="G63" s="209">
        <v>11.315676539999998</v>
      </c>
      <c r="H63" s="209">
        <v>1.5788800000000002E-3</v>
      </c>
      <c r="I63" s="209">
        <v>14.326928410000001</v>
      </c>
      <c r="J63" s="209">
        <v>5.8691799999999999E-3</v>
      </c>
    </row>
    <row r="64" spans="1:10" x14ac:dyDescent="0.25">
      <c r="A64" s="200" t="s">
        <v>133</v>
      </c>
      <c r="B64" s="209">
        <v>15.45319684</v>
      </c>
      <c r="C64" s="209">
        <v>0.35491397999999996</v>
      </c>
      <c r="D64" s="209">
        <v>1.7495E-2</v>
      </c>
      <c r="E64" s="209">
        <v>0</v>
      </c>
      <c r="F64" s="209">
        <v>3.0248999999999999E-4</v>
      </c>
      <c r="G64" s="209">
        <v>1.8883199999999999E-2</v>
      </c>
      <c r="H64" s="209">
        <v>0</v>
      </c>
      <c r="I64" s="209">
        <v>5.6103309999999997E-2</v>
      </c>
      <c r="J64" s="209">
        <v>1.7495E-2</v>
      </c>
    </row>
    <row r="65" spans="1:10" x14ac:dyDescent="0.25">
      <c r="A65" s="200" t="s">
        <v>250</v>
      </c>
      <c r="B65" s="209">
        <v>119.99826231999999</v>
      </c>
      <c r="C65" s="209">
        <v>11.988371529999998</v>
      </c>
      <c r="D65" s="209">
        <v>1.6716999999999999E-2</v>
      </c>
      <c r="E65" s="209">
        <v>0</v>
      </c>
      <c r="F65" s="209">
        <v>0.47497254</v>
      </c>
      <c r="G65" s="209">
        <v>4.6213440700000001</v>
      </c>
      <c r="H65" s="209">
        <v>9.6551599999999994E-3</v>
      </c>
      <c r="I65" s="209">
        <v>7.1401312300000006</v>
      </c>
      <c r="J65" s="209">
        <v>2.9320000000000001E-3</v>
      </c>
    </row>
    <row r="66" spans="1:10" x14ac:dyDescent="0.25">
      <c r="A66" s="200" t="s">
        <v>94</v>
      </c>
      <c r="B66" s="209">
        <v>3.2598475599999999</v>
      </c>
      <c r="C66" s="209">
        <v>1.1579727799999999</v>
      </c>
      <c r="D66" s="209">
        <v>1.6414650000000003E-2</v>
      </c>
      <c r="E66" s="209">
        <v>0</v>
      </c>
      <c r="F66" s="209">
        <v>1.8191467699999999</v>
      </c>
      <c r="G66" s="209">
        <v>7.4460143200000006</v>
      </c>
      <c r="H66" s="209">
        <v>0</v>
      </c>
      <c r="I66" s="209">
        <v>8.2964792999999997</v>
      </c>
      <c r="J66" s="209">
        <v>0</v>
      </c>
    </row>
    <row r="67" spans="1:10" x14ac:dyDescent="0.25">
      <c r="A67" s="200" t="s">
        <v>28</v>
      </c>
      <c r="B67" s="209">
        <v>16.699352269999999</v>
      </c>
      <c r="C67" s="209">
        <v>1.9926840000000001E-2</v>
      </c>
      <c r="D67" s="209">
        <v>1.5936909999999999E-2</v>
      </c>
      <c r="E67" s="209">
        <v>1.5936909999999999E-2</v>
      </c>
      <c r="F67" s="209">
        <v>0.46525117999999999</v>
      </c>
      <c r="G67" s="209">
        <v>2.8805702799999997</v>
      </c>
      <c r="H67" s="209">
        <v>1.7544339999999999E-2</v>
      </c>
      <c r="I67" s="209">
        <v>3.3495264100000002</v>
      </c>
      <c r="J67" s="209">
        <v>5.7312769999999999E-2</v>
      </c>
    </row>
    <row r="68" spans="1:10" x14ac:dyDescent="0.25">
      <c r="A68" s="200" t="s">
        <v>142</v>
      </c>
      <c r="B68" s="209">
        <v>12.25778562</v>
      </c>
      <c r="C68" s="209">
        <v>5.3903496300000002</v>
      </c>
      <c r="D68" s="209">
        <v>1.2658579999999999E-2</v>
      </c>
      <c r="E68" s="209">
        <v>0</v>
      </c>
      <c r="F68" s="209">
        <v>2.1085599999999998E-3</v>
      </c>
      <c r="G68" s="209">
        <v>4.8884114600000004</v>
      </c>
      <c r="H68" s="209">
        <v>4.6966819999999999E-2</v>
      </c>
      <c r="I68" s="209">
        <v>5.3641244700000001</v>
      </c>
      <c r="J68" s="209">
        <v>1.2E-2</v>
      </c>
    </row>
    <row r="69" spans="1:10" x14ac:dyDescent="0.25">
      <c r="A69" s="200" t="s">
        <v>144</v>
      </c>
      <c r="B69" s="209">
        <v>2.3924839800000002</v>
      </c>
      <c r="C69" s="209">
        <v>0.86725133999999993</v>
      </c>
      <c r="D69" s="209">
        <v>9.9330000000000009E-3</v>
      </c>
      <c r="E69" s="209">
        <v>9.9330000000000009E-3</v>
      </c>
      <c r="F69" s="209">
        <v>6.0773000000000001E-4</v>
      </c>
      <c r="G69" s="209">
        <v>0.17210808</v>
      </c>
      <c r="H69" s="209">
        <v>0</v>
      </c>
      <c r="I69" s="209">
        <v>0.49529091999999997</v>
      </c>
      <c r="J69" s="209">
        <v>0</v>
      </c>
    </row>
    <row r="70" spans="1:10" x14ac:dyDescent="0.25">
      <c r="A70" s="200" t="s">
        <v>256</v>
      </c>
      <c r="B70" s="209">
        <v>29.278100420000001</v>
      </c>
      <c r="C70" s="209">
        <v>4.9179536100000005</v>
      </c>
      <c r="D70" s="209">
        <v>8.7646900000000003E-3</v>
      </c>
      <c r="E70" s="209">
        <v>2.4000000000000001E-5</v>
      </c>
      <c r="F70" s="209">
        <v>0.43562652000000002</v>
      </c>
      <c r="G70" s="209">
        <v>1.3662346000000001</v>
      </c>
      <c r="H70" s="209">
        <v>0.10057586</v>
      </c>
      <c r="I70" s="209">
        <v>3.7585312499999999</v>
      </c>
      <c r="J70" s="209">
        <v>8.7406900000000006E-3</v>
      </c>
    </row>
    <row r="71" spans="1:10" x14ac:dyDescent="0.25">
      <c r="A71" s="200" t="s">
        <v>9</v>
      </c>
      <c r="B71" s="209">
        <v>13.28401313</v>
      </c>
      <c r="C71" s="209">
        <v>0.97831615999999999</v>
      </c>
      <c r="D71" s="209">
        <v>8.4356200000000013E-3</v>
      </c>
      <c r="E71" s="209">
        <v>0</v>
      </c>
      <c r="F71" s="209">
        <v>0.22128500000000001</v>
      </c>
      <c r="G71" s="209">
        <v>2.9314076899999999</v>
      </c>
      <c r="H71" s="209">
        <v>0</v>
      </c>
      <c r="I71" s="209">
        <v>5.0207254099999998</v>
      </c>
      <c r="J71" s="209">
        <v>8.4356200000000013E-3</v>
      </c>
    </row>
    <row r="72" spans="1:10" x14ac:dyDescent="0.25">
      <c r="A72" s="200" t="s">
        <v>14</v>
      </c>
      <c r="B72" s="209">
        <v>10.00693635</v>
      </c>
      <c r="C72" s="209">
        <v>3.1811806300000001</v>
      </c>
      <c r="D72" s="209">
        <v>8.075810000000001E-3</v>
      </c>
      <c r="E72" s="209">
        <v>0</v>
      </c>
      <c r="F72" s="209">
        <v>0</v>
      </c>
      <c r="G72" s="209">
        <v>8.4420000000000003E-4</v>
      </c>
      <c r="H72" s="209">
        <v>0</v>
      </c>
      <c r="I72" s="209">
        <v>8.4420000000000003E-4</v>
      </c>
      <c r="J72" s="209">
        <v>8.8258099999999999E-3</v>
      </c>
    </row>
    <row r="73" spans="1:10" x14ac:dyDescent="0.25">
      <c r="A73" s="200" t="s">
        <v>251</v>
      </c>
      <c r="B73" s="209">
        <v>10.791503029999999</v>
      </c>
      <c r="C73" s="209">
        <v>10.027989010000001</v>
      </c>
      <c r="D73" s="209">
        <v>7.9806400000000007E-3</v>
      </c>
      <c r="E73" s="209">
        <v>5.3756000000000003E-3</v>
      </c>
      <c r="F73" s="209">
        <v>3.3607120000000004E-2</v>
      </c>
      <c r="G73" s="209">
        <v>0.90332677000000006</v>
      </c>
      <c r="H73" s="209">
        <v>0</v>
      </c>
      <c r="I73" s="209">
        <v>1.4622690700000001</v>
      </c>
      <c r="J73" s="209">
        <v>2.6050399999999999E-3</v>
      </c>
    </row>
    <row r="74" spans="1:10" x14ac:dyDescent="0.25">
      <c r="A74" s="200" t="s">
        <v>258</v>
      </c>
      <c r="B74" s="209">
        <v>2.1868944100000003</v>
      </c>
      <c r="C74" s="209">
        <v>1.2405421299999999</v>
      </c>
      <c r="D74" s="209">
        <v>7.0504599999999997E-3</v>
      </c>
      <c r="E74" s="209">
        <v>6.1804600000000005E-3</v>
      </c>
      <c r="F74" s="209">
        <v>0</v>
      </c>
      <c r="G74" s="209">
        <v>11.29415431</v>
      </c>
      <c r="H74" s="209">
        <v>6.3420000000000004E-2</v>
      </c>
      <c r="I74" s="209">
        <v>13.508779650000001</v>
      </c>
      <c r="J74" s="209">
        <v>8.6309999999999998E-2</v>
      </c>
    </row>
    <row r="75" spans="1:10" x14ac:dyDescent="0.25">
      <c r="A75" s="200" t="s">
        <v>184</v>
      </c>
      <c r="B75" s="209">
        <v>40.267567189999994</v>
      </c>
      <c r="C75" s="209">
        <v>42.636469429999998</v>
      </c>
      <c r="D75" s="209">
        <v>6.26715E-3</v>
      </c>
      <c r="E75" s="209">
        <v>0</v>
      </c>
      <c r="F75" s="209">
        <v>33.776201010000001</v>
      </c>
      <c r="G75" s="209">
        <v>14.894478619999999</v>
      </c>
      <c r="H75" s="209">
        <v>7.12198E-3</v>
      </c>
      <c r="I75" s="209">
        <v>162.69576407</v>
      </c>
      <c r="J75" s="209">
        <v>1.1435198899999999</v>
      </c>
    </row>
    <row r="76" spans="1:10" x14ac:dyDescent="0.25">
      <c r="A76" s="200" t="s">
        <v>249</v>
      </c>
      <c r="B76" s="209">
        <v>33.297469759999998</v>
      </c>
      <c r="C76" s="209">
        <v>0.96599234</v>
      </c>
      <c r="D76" s="209">
        <v>5.7948100000000001E-3</v>
      </c>
      <c r="E76" s="209">
        <v>5.7948100000000001E-3</v>
      </c>
      <c r="F76" s="209">
        <v>3.2782900000000001E-3</v>
      </c>
      <c r="G76" s="209">
        <v>0.54845774999999997</v>
      </c>
      <c r="H76" s="209">
        <v>8.0430000000000001E-5</v>
      </c>
      <c r="I76" s="209">
        <v>20.916617339999998</v>
      </c>
      <c r="J76" s="209">
        <v>0</v>
      </c>
    </row>
    <row r="77" spans="1:10" x14ac:dyDescent="0.25">
      <c r="A77" s="200" t="s">
        <v>16</v>
      </c>
      <c r="B77" s="209">
        <v>103.7850973</v>
      </c>
      <c r="C77" s="209">
        <v>0</v>
      </c>
      <c r="D77" s="209">
        <v>5.5934799999999996E-3</v>
      </c>
      <c r="E77" s="209">
        <v>0</v>
      </c>
      <c r="F77" s="209">
        <v>0</v>
      </c>
      <c r="G77" s="209">
        <v>0</v>
      </c>
      <c r="H77" s="209">
        <v>0</v>
      </c>
      <c r="I77" s="209">
        <v>1.108E-4</v>
      </c>
      <c r="J77" s="209">
        <v>5.5934799999999996E-3</v>
      </c>
    </row>
    <row r="78" spans="1:10" x14ac:dyDescent="0.25">
      <c r="A78" s="200" t="s">
        <v>150</v>
      </c>
      <c r="B78" s="209">
        <v>1.6176581699999999</v>
      </c>
      <c r="C78" s="209">
        <v>1.01897276</v>
      </c>
      <c r="D78" s="209">
        <v>5.4834999999999997E-3</v>
      </c>
      <c r="E78" s="209">
        <v>3.2835E-3</v>
      </c>
      <c r="F78" s="209">
        <v>0</v>
      </c>
      <c r="G78" s="209">
        <v>3.9995240000000001E-2</v>
      </c>
      <c r="H78" s="209">
        <v>0</v>
      </c>
      <c r="I78" s="209">
        <v>5.1457040000000002E-2</v>
      </c>
      <c r="J78" s="209">
        <v>2.2000000000000001E-3</v>
      </c>
    </row>
    <row r="79" spans="1:10" x14ac:dyDescent="0.25">
      <c r="A79" s="200" t="s">
        <v>214</v>
      </c>
      <c r="B79" s="209">
        <v>43.82561595</v>
      </c>
      <c r="C79" s="209">
        <v>11.59479114</v>
      </c>
      <c r="D79" s="209">
        <v>5.1725299999999998E-3</v>
      </c>
      <c r="E79" s="209">
        <v>5.1725299999999998E-3</v>
      </c>
      <c r="F79" s="209">
        <v>2.2876E-4</v>
      </c>
      <c r="G79" s="209">
        <v>9.1596425700000008</v>
      </c>
      <c r="H79" s="209">
        <v>3.0950599999999997E-3</v>
      </c>
      <c r="I79" s="209">
        <v>11.275553589999999</v>
      </c>
      <c r="J79" s="209">
        <v>0</v>
      </c>
    </row>
    <row r="80" spans="1:10" x14ac:dyDescent="0.25">
      <c r="A80" s="200" t="s">
        <v>216</v>
      </c>
      <c r="B80" s="209">
        <v>41.096630399999995</v>
      </c>
      <c r="C80" s="209">
        <v>22.953092469999998</v>
      </c>
      <c r="D80" s="209">
        <v>4.0121999999999996E-3</v>
      </c>
      <c r="E80" s="209">
        <v>4.0121999999999996E-3</v>
      </c>
      <c r="F80" s="209">
        <v>2.6750840000000001E-2</v>
      </c>
      <c r="G80" s="209">
        <v>8.6247569899999998</v>
      </c>
      <c r="H80" s="209">
        <v>0.11148795</v>
      </c>
      <c r="I80" s="209">
        <v>25.556224520000001</v>
      </c>
      <c r="J80" s="209">
        <v>2.8373999999999999E-3</v>
      </c>
    </row>
    <row r="81" spans="1:10" x14ac:dyDescent="0.25">
      <c r="A81" s="200" t="s">
        <v>172</v>
      </c>
      <c r="B81" s="209">
        <v>21.910788629999999</v>
      </c>
      <c r="C81" s="209">
        <v>14.405584510000001</v>
      </c>
      <c r="D81" s="209">
        <v>3.6309200000000002E-3</v>
      </c>
      <c r="E81" s="209">
        <v>0</v>
      </c>
      <c r="F81" s="209">
        <v>0.81169334999999998</v>
      </c>
      <c r="G81" s="209">
        <v>9.441960009999999</v>
      </c>
      <c r="H81" s="209">
        <v>7.8958500000000011E-3</v>
      </c>
      <c r="I81" s="209">
        <v>24.14049271</v>
      </c>
      <c r="J81" s="209">
        <v>3.6309200000000002E-3</v>
      </c>
    </row>
    <row r="82" spans="1:10" x14ac:dyDescent="0.25">
      <c r="A82" s="200" t="s">
        <v>137</v>
      </c>
      <c r="B82" s="209">
        <v>0.66699249999999999</v>
      </c>
      <c r="C82" s="209">
        <v>3.9365730000000002E-2</v>
      </c>
      <c r="D82" s="209">
        <v>3.6240000000000001E-3</v>
      </c>
      <c r="E82" s="209">
        <v>6.2399999999999999E-4</v>
      </c>
      <c r="F82" s="209">
        <v>1.79437E-3</v>
      </c>
      <c r="G82" s="209">
        <v>4.7286300000000002E-3</v>
      </c>
      <c r="H82" s="209">
        <v>0</v>
      </c>
      <c r="I82" s="209">
        <v>7.1065099999999999E-3</v>
      </c>
      <c r="J82" s="209">
        <v>5.4929999999999996E-3</v>
      </c>
    </row>
    <row r="83" spans="1:10" x14ac:dyDescent="0.25">
      <c r="A83" s="200" t="s">
        <v>21</v>
      </c>
      <c r="B83" s="209">
        <v>27.18646382</v>
      </c>
      <c r="C83" s="209">
        <v>0</v>
      </c>
      <c r="D83" s="209">
        <v>3.5500000000000002E-3</v>
      </c>
      <c r="E83" s="209">
        <v>0</v>
      </c>
      <c r="F83" s="209">
        <v>0</v>
      </c>
      <c r="G83" s="209">
        <v>0.71742371999999999</v>
      </c>
      <c r="H83" s="209">
        <v>0</v>
      </c>
      <c r="I83" s="209">
        <v>0.71760208999999997</v>
      </c>
      <c r="J83" s="209">
        <v>1.1950000000000001E-2</v>
      </c>
    </row>
    <row r="84" spans="1:10" x14ac:dyDescent="0.25">
      <c r="A84" s="200" t="s">
        <v>151</v>
      </c>
      <c r="B84" s="209">
        <v>2.4379922999999999</v>
      </c>
      <c r="C84" s="209">
        <v>4.4032700000000008E-3</v>
      </c>
      <c r="D84" s="209">
        <v>3.5000000000000001E-3</v>
      </c>
      <c r="E84" s="209">
        <v>0</v>
      </c>
      <c r="F84" s="209">
        <v>0</v>
      </c>
      <c r="G84" s="209">
        <v>0</v>
      </c>
      <c r="H84" s="209">
        <v>0</v>
      </c>
      <c r="I84" s="209">
        <v>0</v>
      </c>
      <c r="J84" s="209">
        <v>3.5000000000000001E-3</v>
      </c>
    </row>
    <row r="85" spans="1:10" x14ac:dyDescent="0.25">
      <c r="A85" s="200" t="s">
        <v>174</v>
      </c>
      <c r="B85" s="209">
        <v>16.85971679</v>
      </c>
      <c r="C85" s="209">
        <v>3.1481191699999997</v>
      </c>
      <c r="D85" s="209">
        <v>3.3918299999999998E-3</v>
      </c>
      <c r="E85" s="209">
        <v>0</v>
      </c>
      <c r="F85" s="209">
        <v>0</v>
      </c>
      <c r="G85" s="209">
        <v>0.21856189000000001</v>
      </c>
      <c r="H85" s="209">
        <v>0</v>
      </c>
      <c r="I85" s="209">
        <v>0.31738760999999999</v>
      </c>
      <c r="J85" s="209">
        <v>5.2818299999999995E-3</v>
      </c>
    </row>
    <row r="86" spans="1:10" x14ac:dyDescent="0.25">
      <c r="A86" s="200" t="s">
        <v>182</v>
      </c>
      <c r="B86" s="209">
        <v>10.449698679999999</v>
      </c>
      <c r="C86" s="209">
        <v>2.7277876000000001</v>
      </c>
      <c r="D86" s="209">
        <v>3.3876500000000003E-3</v>
      </c>
      <c r="E86" s="209">
        <v>3.3876500000000003E-3</v>
      </c>
      <c r="F86" s="209">
        <v>0</v>
      </c>
      <c r="G86" s="209">
        <v>3.5728550699999997</v>
      </c>
      <c r="H86" s="209">
        <v>0</v>
      </c>
      <c r="I86" s="209">
        <v>3.7991067200000002</v>
      </c>
      <c r="J86" s="209">
        <v>0</v>
      </c>
    </row>
    <row r="87" spans="1:10" x14ac:dyDescent="0.25">
      <c r="A87" s="200" t="s">
        <v>43</v>
      </c>
      <c r="B87" s="209">
        <v>2.5043008499999999</v>
      </c>
      <c r="C87" s="209">
        <v>0</v>
      </c>
      <c r="D87" s="209">
        <v>3.0079799999999999E-3</v>
      </c>
      <c r="E87" s="209">
        <v>0</v>
      </c>
      <c r="F87" s="209">
        <v>0</v>
      </c>
      <c r="G87" s="209">
        <v>0</v>
      </c>
      <c r="H87" s="209">
        <v>0</v>
      </c>
      <c r="I87" s="209">
        <v>0</v>
      </c>
      <c r="J87" s="209">
        <v>3.0079799999999999E-3</v>
      </c>
    </row>
    <row r="88" spans="1:10" x14ac:dyDescent="0.25">
      <c r="A88" s="200" t="s">
        <v>47</v>
      </c>
      <c r="B88" s="209">
        <v>0.52622758999999997</v>
      </c>
      <c r="C88" s="209">
        <v>1.16338E-2</v>
      </c>
      <c r="D88" s="209">
        <v>2.2165000000000002E-3</v>
      </c>
      <c r="E88" s="209">
        <v>2.2165000000000002E-3</v>
      </c>
      <c r="F88" s="209">
        <v>0</v>
      </c>
      <c r="G88" s="209">
        <v>0</v>
      </c>
      <c r="H88" s="209">
        <v>0</v>
      </c>
      <c r="I88" s="209">
        <v>0</v>
      </c>
      <c r="J88" s="209">
        <v>0</v>
      </c>
    </row>
    <row r="89" spans="1:10" x14ac:dyDescent="0.25">
      <c r="A89" s="200" t="s">
        <v>194</v>
      </c>
      <c r="B89" s="209">
        <v>19.603168549999999</v>
      </c>
      <c r="C89" s="209">
        <v>6.9183711700000003</v>
      </c>
      <c r="D89" s="209">
        <v>2.0999999999999999E-3</v>
      </c>
      <c r="E89" s="209">
        <v>0</v>
      </c>
      <c r="F89" s="209">
        <v>0</v>
      </c>
      <c r="G89" s="209">
        <v>12.2531596</v>
      </c>
      <c r="H89" s="209">
        <v>1.8084400000000001E-3</v>
      </c>
      <c r="I89" s="209">
        <v>12.8920768</v>
      </c>
      <c r="J89" s="209">
        <v>2.0999999999999999E-3</v>
      </c>
    </row>
    <row r="90" spans="1:10" x14ac:dyDescent="0.25">
      <c r="A90" s="200" t="s">
        <v>36</v>
      </c>
      <c r="B90" s="209">
        <v>42.148359460000002</v>
      </c>
      <c r="C90" s="209">
        <v>1.7331099999999999E-3</v>
      </c>
      <c r="D90" s="209">
        <v>1.846E-3</v>
      </c>
      <c r="E90" s="209">
        <v>0</v>
      </c>
      <c r="F90" s="209">
        <v>0.78845644999999998</v>
      </c>
      <c r="G90" s="209">
        <v>6.1453429800000006</v>
      </c>
      <c r="H90" s="209">
        <v>0</v>
      </c>
      <c r="I90" s="209">
        <v>7.1901658200000007</v>
      </c>
      <c r="J90" s="209">
        <v>8.0237899999999994E-3</v>
      </c>
    </row>
    <row r="91" spans="1:10" x14ac:dyDescent="0.25">
      <c r="A91" s="200" t="s">
        <v>12</v>
      </c>
      <c r="B91" s="209">
        <v>8.8650371000000003</v>
      </c>
      <c r="C91" s="209">
        <v>8.6656460000000005E-2</v>
      </c>
      <c r="D91" s="209">
        <v>1.81701E-3</v>
      </c>
      <c r="E91" s="209">
        <v>0</v>
      </c>
      <c r="F91" s="209">
        <v>7.2901839999999996E-2</v>
      </c>
      <c r="G91" s="209">
        <v>0.71599690000000005</v>
      </c>
      <c r="H91" s="209">
        <v>0</v>
      </c>
      <c r="I91" s="209">
        <v>0.78889874000000004</v>
      </c>
      <c r="J91" s="209">
        <v>1.81701E-3</v>
      </c>
    </row>
    <row r="92" spans="1:10" x14ac:dyDescent="0.25">
      <c r="A92" s="200" t="s">
        <v>170</v>
      </c>
      <c r="B92" s="209">
        <v>25.2274326</v>
      </c>
      <c r="C92" s="209">
        <v>13.661700210000001</v>
      </c>
      <c r="D92" s="209">
        <v>1.7700000000000001E-3</v>
      </c>
      <c r="E92" s="209">
        <v>0</v>
      </c>
      <c r="F92" s="209">
        <v>0</v>
      </c>
      <c r="G92" s="209">
        <v>0.19381271</v>
      </c>
      <c r="H92" s="209">
        <v>2.54631E-3</v>
      </c>
      <c r="I92" s="209">
        <v>6.8386359900000002</v>
      </c>
      <c r="J92" s="209">
        <v>1.7700000000000001E-3</v>
      </c>
    </row>
    <row r="93" spans="1:10" x14ac:dyDescent="0.25">
      <c r="A93" s="200" t="s">
        <v>31</v>
      </c>
      <c r="B93" s="209">
        <v>5.2227270999999993</v>
      </c>
      <c r="C93" s="209">
        <v>1.1349940000000001E-2</v>
      </c>
      <c r="D93" s="209">
        <v>1.4300000000000001E-3</v>
      </c>
      <c r="E93" s="209">
        <v>0</v>
      </c>
      <c r="F93" s="209">
        <v>0</v>
      </c>
      <c r="G93" s="209">
        <v>0</v>
      </c>
      <c r="H93" s="209">
        <v>0</v>
      </c>
      <c r="I93" s="209">
        <v>2.523537E-2</v>
      </c>
      <c r="J93" s="209">
        <v>0</v>
      </c>
    </row>
    <row r="94" spans="1:10" x14ac:dyDescent="0.25">
      <c r="A94" s="200" t="s">
        <v>205</v>
      </c>
      <c r="B94" s="209">
        <v>6.3787073799999998</v>
      </c>
      <c r="C94" s="209">
        <v>4.0688953300000001</v>
      </c>
      <c r="D94" s="209">
        <v>1.34504E-3</v>
      </c>
      <c r="E94" s="209">
        <v>0</v>
      </c>
      <c r="F94" s="209">
        <v>1.92507378</v>
      </c>
      <c r="G94" s="209">
        <v>0.29225390000000001</v>
      </c>
      <c r="H94" s="209">
        <v>0</v>
      </c>
      <c r="I94" s="209">
        <v>2.34072412</v>
      </c>
      <c r="J94" s="209">
        <v>1.34504E-3</v>
      </c>
    </row>
    <row r="95" spans="1:10" x14ac:dyDescent="0.25">
      <c r="A95" s="200" t="s">
        <v>220</v>
      </c>
      <c r="B95" s="209">
        <v>77.035080340000007</v>
      </c>
      <c r="C95" s="209">
        <v>13.260296260000001</v>
      </c>
      <c r="D95" s="209">
        <v>1.3359999999999999E-3</v>
      </c>
      <c r="E95" s="209">
        <v>1.3359999999999999E-3</v>
      </c>
      <c r="F95" s="209">
        <v>0.15973503999999999</v>
      </c>
      <c r="G95" s="209">
        <v>10.125630189999999</v>
      </c>
      <c r="H95" s="209">
        <v>0.50569501000000006</v>
      </c>
      <c r="I95" s="209">
        <v>44.737909850000001</v>
      </c>
      <c r="J95" s="209">
        <v>1.7579400000000002E-2</v>
      </c>
    </row>
    <row r="96" spans="1:10" x14ac:dyDescent="0.25">
      <c r="A96" s="200" t="s">
        <v>198</v>
      </c>
      <c r="B96" s="209">
        <v>15.12549501</v>
      </c>
      <c r="C96" s="209">
        <v>3.1079011599999999</v>
      </c>
      <c r="D96" s="209">
        <v>1.261E-3</v>
      </c>
      <c r="E96" s="209">
        <v>1.261E-3</v>
      </c>
      <c r="F96" s="209">
        <v>7.6511140000000005E-2</v>
      </c>
      <c r="G96" s="209">
        <v>8.9304097200000001</v>
      </c>
      <c r="H96" s="209">
        <v>0.10982528999999999</v>
      </c>
      <c r="I96" s="209">
        <v>11.84918744</v>
      </c>
      <c r="J96" s="209">
        <v>0</v>
      </c>
    </row>
    <row r="97" spans="1:10" x14ac:dyDescent="0.25">
      <c r="A97" s="200" t="s">
        <v>10</v>
      </c>
      <c r="B97" s="209">
        <v>0.32640190000000002</v>
      </c>
      <c r="C97" s="209">
        <v>0</v>
      </c>
      <c r="D97" s="209">
        <v>1.1398599999999999E-3</v>
      </c>
      <c r="E97" s="209">
        <v>0</v>
      </c>
      <c r="F97" s="209">
        <v>0</v>
      </c>
      <c r="G97" s="209">
        <v>3.7761339999999997E-2</v>
      </c>
      <c r="H97" s="209">
        <v>0</v>
      </c>
      <c r="I97" s="209">
        <v>3.7761339999999997E-2</v>
      </c>
      <c r="J97" s="209">
        <v>1.1398599999999999E-3</v>
      </c>
    </row>
    <row r="98" spans="1:10" x14ac:dyDescent="0.25">
      <c r="A98" s="200" t="s">
        <v>89</v>
      </c>
      <c r="B98" s="209">
        <v>2.9906097200000001</v>
      </c>
      <c r="C98" s="209">
        <v>4.1981629999999999E-2</v>
      </c>
      <c r="D98" s="209">
        <v>1.044E-3</v>
      </c>
      <c r="E98" s="209">
        <v>1.044E-3</v>
      </c>
      <c r="F98" s="209">
        <v>0</v>
      </c>
      <c r="G98" s="209">
        <v>0</v>
      </c>
      <c r="H98" s="209">
        <v>0</v>
      </c>
      <c r="I98" s="209">
        <v>3.0064999999999996E-4</v>
      </c>
      <c r="J98" s="209">
        <v>2.9999999999999997E-4</v>
      </c>
    </row>
    <row r="99" spans="1:10" x14ac:dyDescent="0.25">
      <c r="A99" s="200" t="s">
        <v>203</v>
      </c>
      <c r="B99" s="209">
        <v>24.74367917</v>
      </c>
      <c r="C99" s="209">
        <v>3.78238203</v>
      </c>
      <c r="D99" s="209">
        <v>7.6199999999999998E-4</v>
      </c>
      <c r="E99" s="209">
        <v>0</v>
      </c>
      <c r="F99" s="209">
        <v>2.1916629999999999E-2</v>
      </c>
      <c r="G99" s="209">
        <v>2.2888828399999999</v>
      </c>
      <c r="H99" s="209">
        <v>0</v>
      </c>
      <c r="I99" s="209">
        <v>9.1778504200000004</v>
      </c>
      <c r="J99" s="209">
        <v>7.6199999999999998E-4</v>
      </c>
    </row>
    <row r="100" spans="1:10" x14ac:dyDescent="0.25">
      <c r="A100" s="200" t="s">
        <v>120</v>
      </c>
      <c r="B100" s="209">
        <v>13.562085470000001</v>
      </c>
      <c r="C100" s="209">
        <v>0.12011314999999999</v>
      </c>
      <c r="D100" s="209">
        <v>6.7459000000000009E-4</v>
      </c>
      <c r="E100" s="209">
        <v>0</v>
      </c>
      <c r="F100" s="209">
        <v>0</v>
      </c>
      <c r="G100" s="209">
        <v>0.39348050000000001</v>
      </c>
      <c r="H100" s="209">
        <v>4.2088900000000007E-3</v>
      </c>
      <c r="I100" s="209">
        <v>0.50810717999999999</v>
      </c>
      <c r="J100" s="209">
        <v>6.7459000000000009E-4</v>
      </c>
    </row>
    <row r="101" spans="1:10" x14ac:dyDescent="0.25">
      <c r="A101" s="200" t="s">
        <v>128</v>
      </c>
      <c r="B101" s="209">
        <v>11.311938029999999</v>
      </c>
      <c r="C101" s="209">
        <v>0.51951585999999994</v>
      </c>
      <c r="D101" s="209">
        <v>6.5339999999999994E-4</v>
      </c>
      <c r="E101" s="209">
        <v>0</v>
      </c>
      <c r="F101" s="209">
        <v>0.11732263000000001</v>
      </c>
      <c r="G101" s="209">
        <v>1.0900162900000001</v>
      </c>
      <c r="H101" s="209">
        <v>3.1604550000000002E-2</v>
      </c>
      <c r="I101" s="209">
        <v>2.7989664100000002</v>
      </c>
      <c r="J101" s="209">
        <v>0</v>
      </c>
    </row>
    <row r="102" spans="1:10" x14ac:dyDescent="0.25">
      <c r="A102" s="200" t="s">
        <v>178</v>
      </c>
      <c r="B102" s="209">
        <v>12.116668480000001</v>
      </c>
      <c r="C102" s="209">
        <v>11.081267039999998</v>
      </c>
      <c r="D102" s="209">
        <v>6.1160000000000001E-4</v>
      </c>
      <c r="E102" s="209">
        <v>0</v>
      </c>
      <c r="F102" s="209">
        <v>1.0742E-4</v>
      </c>
      <c r="G102" s="209">
        <v>11.85513967</v>
      </c>
      <c r="H102" s="209">
        <v>0.16781034</v>
      </c>
      <c r="I102" s="209">
        <v>39.067352140000004</v>
      </c>
      <c r="J102" s="209">
        <v>0.45444629999999997</v>
      </c>
    </row>
    <row r="103" spans="1:10" x14ac:dyDescent="0.25">
      <c r="A103" s="200" t="s">
        <v>20</v>
      </c>
      <c r="B103" s="209">
        <v>61.917435220000002</v>
      </c>
      <c r="C103" s="209">
        <v>1.0613016599999998</v>
      </c>
      <c r="D103" s="209">
        <v>5.8127999999999999E-4</v>
      </c>
      <c r="E103" s="209">
        <v>0</v>
      </c>
      <c r="F103" s="209">
        <v>4.8858699999999996E-3</v>
      </c>
      <c r="G103" s="209">
        <v>1.9260660199999999</v>
      </c>
      <c r="H103" s="209">
        <v>0</v>
      </c>
      <c r="I103" s="209">
        <v>1.9616701599999999</v>
      </c>
      <c r="J103" s="209">
        <v>0.29193016999999999</v>
      </c>
    </row>
    <row r="104" spans="1:10" x14ac:dyDescent="0.25">
      <c r="A104" s="200" t="s">
        <v>255</v>
      </c>
      <c r="B104" s="209">
        <v>3.9371302500000001</v>
      </c>
      <c r="C104" s="209">
        <v>3.87451042</v>
      </c>
      <c r="D104" s="209">
        <v>5.6454999999999993E-4</v>
      </c>
      <c r="E104" s="209">
        <v>0</v>
      </c>
      <c r="F104" s="209">
        <v>0.67836200000000002</v>
      </c>
      <c r="G104" s="209">
        <v>0.25036923</v>
      </c>
      <c r="H104" s="209">
        <v>0</v>
      </c>
      <c r="I104" s="209">
        <v>1.9080501699999999</v>
      </c>
      <c r="J104" s="209">
        <v>5.6454999999999993E-4</v>
      </c>
    </row>
    <row r="105" spans="1:10" x14ac:dyDescent="0.25">
      <c r="A105" s="200" t="s">
        <v>11</v>
      </c>
      <c r="B105" s="209">
        <v>0.97350384000000001</v>
      </c>
      <c r="C105" s="209">
        <v>0</v>
      </c>
      <c r="D105" s="209">
        <v>4.1788999999999997E-4</v>
      </c>
      <c r="E105" s="209">
        <v>0</v>
      </c>
      <c r="F105" s="209">
        <v>0</v>
      </c>
      <c r="G105" s="209">
        <v>13.651740589999999</v>
      </c>
      <c r="H105" s="209">
        <v>0</v>
      </c>
      <c r="I105" s="209">
        <v>13.651740589999999</v>
      </c>
      <c r="J105" s="209">
        <v>4.1788999999999997E-4</v>
      </c>
    </row>
    <row r="106" spans="1:10" x14ac:dyDescent="0.25">
      <c r="A106" s="200" t="s">
        <v>149</v>
      </c>
      <c r="B106" s="209">
        <v>14.154232279999999</v>
      </c>
      <c r="C106" s="209">
        <v>1.41907852</v>
      </c>
      <c r="D106" s="209">
        <v>3.5193000000000003E-4</v>
      </c>
      <c r="E106" s="209">
        <v>0</v>
      </c>
      <c r="F106" s="209">
        <v>0</v>
      </c>
      <c r="G106" s="209">
        <v>0.30331932</v>
      </c>
      <c r="H106" s="209">
        <v>8.42006E-3</v>
      </c>
      <c r="I106" s="209">
        <v>0.58405364999999998</v>
      </c>
      <c r="J106" s="209">
        <v>0</v>
      </c>
    </row>
    <row r="107" spans="1:10" x14ac:dyDescent="0.25">
      <c r="A107" s="200" t="s">
        <v>171</v>
      </c>
      <c r="B107" s="209">
        <v>16.940587190000002</v>
      </c>
      <c r="C107" s="209">
        <v>1.1903153</v>
      </c>
      <c r="D107" s="209">
        <v>2.4968000000000001E-4</v>
      </c>
      <c r="E107" s="209">
        <v>0</v>
      </c>
      <c r="F107" s="209">
        <v>5.8555530000000001E-2</v>
      </c>
      <c r="G107" s="209">
        <v>1.3211767299999999</v>
      </c>
      <c r="H107" s="209">
        <v>5.8824999999999997E-3</v>
      </c>
      <c r="I107" s="209">
        <v>12.82257461</v>
      </c>
      <c r="J107" s="209">
        <v>0</v>
      </c>
    </row>
    <row r="108" spans="1:10" x14ac:dyDescent="0.25">
      <c r="A108" s="200" t="s">
        <v>173</v>
      </c>
      <c r="B108" s="209">
        <v>5.8446364800000001</v>
      </c>
      <c r="C108" s="209">
        <v>1.0234401099999999</v>
      </c>
      <c r="D108" s="209">
        <v>5.0979999999999996E-5</v>
      </c>
      <c r="E108" s="209">
        <v>0</v>
      </c>
      <c r="F108" s="209">
        <v>0.11064238999999999</v>
      </c>
      <c r="G108" s="209">
        <v>0.60768370999999999</v>
      </c>
      <c r="H108" s="209">
        <v>4.4568000000000003E-2</v>
      </c>
      <c r="I108" s="209">
        <v>0.89381411</v>
      </c>
      <c r="J108" s="209">
        <v>5.0979999999999996E-5</v>
      </c>
    </row>
    <row r="109" spans="1:10" x14ac:dyDescent="0.25">
      <c r="A109" s="200" t="s">
        <v>247</v>
      </c>
      <c r="B109" s="209">
        <v>1.29989954</v>
      </c>
      <c r="C109" s="209">
        <v>1.2823398300000002</v>
      </c>
      <c r="D109" s="209">
        <v>4.5000000000000003E-5</v>
      </c>
      <c r="E109" s="209">
        <v>4.5000000000000003E-5</v>
      </c>
      <c r="F109" s="209">
        <v>5.8209219999999999E-2</v>
      </c>
      <c r="G109" s="209">
        <v>1.6842279999999998E-2</v>
      </c>
      <c r="H109" s="209">
        <v>0</v>
      </c>
      <c r="I109" s="209">
        <v>0.15338770000000002</v>
      </c>
      <c r="J109" s="209">
        <v>0</v>
      </c>
    </row>
    <row r="110" spans="1:10" x14ac:dyDescent="0.25">
      <c r="A110" s="200" t="s">
        <v>135</v>
      </c>
      <c r="B110" s="209">
        <v>79.649271569999996</v>
      </c>
      <c r="C110" s="209">
        <v>1.32494343</v>
      </c>
      <c r="D110" s="209">
        <v>3.0000000000000001E-5</v>
      </c>
      <c r="E110" s="209">
        <v>0</v>
      </c>
      <c r="F110" s="209">
        <v>1.0777200000000001E-3</v>
      </c>
      <c r="G110" s="209">
        <v>0.24186770999999999</v>
      </c>
      <c r="H110" s="209">
        <v>1.591331E-2</v>
      </c>
      <c r="I110" s="209">
        <v>0.66518065999999998</v>
      </c>
      <c r="J110" s="209">
        <v>4.8360000000000005E-4</v>
      </c>
    </row>
    <row r="111" spans="1:10" x14ac:dyDescent="0.25">
      <c r="A111" s="200" t="s">
        <v>13</v>
      </c>
      <c r="B111" s="209">
        <v>7.9010209699999994</v>
      </c>
      <c r="C111" s="209">
        <v>0</v>
      </c>
      <c r="D111" s="209">
        <v>0</v>
      </c>
      <c r="E111" s="209">
        <v>0</v>
      </c>
      <c r="F111" s="209">
        <v>0</v>
      </c>
      <c r="G111" s="209">
        <v>60.491199999999999</v>
      </c>
      <c r="H111" s="209">
        <v>0</v>
      </c>
      <c r="I111" s="209">
        <v>60.491199999999999</v>
      </c>
      <c r="J111" s="209">
        <v>0</v>
      </c>
    </row>
    <row r="112" spans="1:10" x14ac:dyDescent="0.25">
      <c r="A112" s="200" t="s">
        <v>71</v>
      </c>
      <c r="B112" s="209">
        <v>5.3917399999999999E-3</v>
      </c>
      <c r="C112" s="209">
        <v>0</v>
      </c>
      <c r="D112" s="209">
        <v>0</v>
      </c>
      <c r="E112" s="209">
        <v>0</v>
      </c>
      <c r="F112" s="209">
        <v>0</v>
      </c>
      <c r="G112" s="209">
        <v>53.239218380000004</v>
      </c>
      <c r="H112" s="209">
        <v>0</v>
      </c>
      <c r="I112" s="209">
        <v>53.239218380000004</v>
      </c>
      <c r="J112" s="209">
        <v>0</v>
      </c>
    </row>
    <row r="113" spans="1:10" x14ac:dyDescent="0.25">
      <c r="A113" s="200" t="s">
        <v>197</v>
      </c>
      <c r="B113" s="209">
        <v>20.767306640000001</v>
      </c>
      <c r="C113" s="209">
        <v>29.405988929999999</v>
      </c>
      <c r="D113" s="209">
        <v>0</v>
      </c>
      <c r="E113" s="209">
        <v>0</v>
      </c>
      <c r="F113" s="209">
        <v>1.8344779199999999</v>
      </c>
      <c r="G113" s="209">
        <v>41.462861889999999</v>
      </c>
      <c r="H113" s="209">
        <v>0</v>
      </c>
      <c r="I113" s="209">
        <v>55.402670380000004</v>
      </c>
      <c r="J113" s="209">
        <v>0</v>
      </c>
    </row>
    <row r="114" spans="1:10" x14ac:dyDescent="0.25">
      <c r="A114" s="200" t="s">
        <v>129</v>
      </c>
      <c r="B114" s="209">
        <v>34.884242450000002</v>
      </c>
      <c r="C114" s="209">
        <v>24.254766670000002</v>
      </c>
      <c r="D114" s="209">
        <v>0</v>
      </c>
      <c r="E114" s="209">
        <v>0</v>
      </c>
      <c r="F114" s="209">
        <v>0</v>
      </c>
      <c r="G114" s="209">
        <v>28.608255140000001</v>
      </c>
      <c r="H114" s="209">
        <v>0.39040351000000001</v>
      </c>
      <c r="I114" s="209">
        <v>85.314746249999999</v>
      </c>
      <c r="J114" s="209">
        <v>0</v>
      </c>
    </row>
    <row r="115" spans="1:10" x14ac:dyDescent="0.25">
      <c r="A115" s="200" t="s">
        <v>217</v>
      </c>
      <c r="B115" s="209">
        <v>115.09857335</v>
      </c>
      <c r="C115" s="209">
        <v>35.041069960000002</v>
      </c>
      <c r="D115" s="209">
        <v>0</v>
      </c>
      <c r="E115" s="209">
        <v>0</v>
      </c>
      <c r="F115" s="209">
        <v>0</v>
      </c>
      <c r="G115" s="209">
        <v>27.34263438</v>
      </c>
      <c r="H115" s="209">
        <v>0</v>
      </c>
      <c r="I115" s="209">
        <v>105.02806595999999</v>
      </c>
      <c r="J115" s="209">
        <v>7.7080270000000006E-2</v>
      </c>
    </row>
    <row r="116" spans="1:10" x14ac:dyDescent="0.25">
      <c r="A116" s="200" t="s">
        <v>37</v>
      </c>
      <c r="B116" s="209">
        <v>99.71870964</v>
      </c>
      <c r="C116" s="209">
        <v>0</v>
      </c>
      <c r="D116" s="209">
        <v>0</v>
      </c>
      <c r="E116" s="209">
        <v>0</v>
      </c>
      <c r="F116" s="209">
        <v>5.45E-3</v>
      </c>
      <c r="G116" s="209">
        <v>20.86864241</v>
      </c>
      <c r="H116" s="209">
        <v>0</v>
      </c>
      <c r="I116" s="209">
        <v>39.672585479999995</v>
      </c>
      <c r="J116" s="209">
        <v>8.3036000000000004E-4</v>
      </c>
    </row>
    <row r="117" spans="1:10" x14ac:dyDescent="0.25">
      <c r="A117" s="200" t="s">
        <v>242</v>
      </c>
      <c r="B117" s="209">
        <v>12.837108669999999</v>
      </c>
      <c r="C117" s="209">
        <v>2.8912722799999999</v>
      </c>
      <c r="D117" s="209">
        <v>0</v>
      </c>
      <c r="E117" s="209">
        <v>0</v>
      </c>
      <c r="F117" s="209">
        <v>0.27036104999999999</v>
      </c>
      <c r="G117" s="209">
        <v>17.14400693</v>
      </c>
      <c r="H117" s="209">
        <v>2.7520740000000002E-2</v>
      </c>
      <c r="I117" s="209">
        <v>54.108069490000005</v>
      </c>
      <c r="J117" s="209">
        <v>0.10941637</v>
      </c>
    </row>
    <row r="118" spans="1:10" x14ac:dyDescent="0.25">
      <c r="A118" s="200" t="s">
        <v>200</v>
      </c>
      <c r="B118" s="209">
        <v>25.30436894</v>
      </c>
      <c r="C118" s="209">
        <v>4.5698094200000003</v>
      </c>
      <c r="D118" s="209">
        <v>0</v>
      </c>
      <c r="E118" s="209">
        <v>0</v>
      </c>
      <c r="F118" s="209">
        <v>0.19349110999999999</v>
      </c>
      <c r="G118" s="209">
        <v>12.24923407</v>
      </c>
      <c r="H118" s="209">
        <v>3.192499E-2</v>
      </c>
      <c r="I118" s="209">
        <v>32.854205719999996</v>
      </c>
      <c r="J118" s="209">
        <v>0</v>
      </c>
    </row>
    <row r="119" spans="1:10" x14ac:dyDescent="0.25">
      <c r="A119" s="200" t="s">
        <v>180</v>
      </c>
      <c r="B119" s="209">
        <v>14.087853619999999</v>
      </c>
      <c r="C119" s="209">
        <v>1.8754797700000001</v>
      </c>
      <c r="D119" s="209">
        <v>0</v>
      </c>
      <c r="E119" s="209">
        <v>0</v>
      </c>
      <c r="F119" s="209">
        <v>3.9369000000000001E-3</v>
      </c>
      <c r="G119" s="209">
        <v>10.597043939999999</v>
      </c>
      <c r="H119" s="209">
        <v>1.12893208</v>
      </c>
      <c r="I119" s="209">
        <v>14.72651048</v>
      </c>
      <c r="J119" s="209">
        <v>0</v>
      </c>
    </row>
    <row r="120" spans="1:10" x14ac:dyDescent="0.25">
      <c r="A120" s="200" t="s">
        <v>187</v>
      </c>
      <c r="B120" s="209">
        <v>2.1376149600000001</v>
      </c>
      <c r="C120" s="209">
        <v>0.18278074</v>
      </c>
      <c r="D120" s="209">
        <v>0</v>
      </c>
      <c r="E120" s="209">
        <v>0</v>
      </c>
      <c r="F120" s="209">
        <v>0</v>
      </c>
      <c r="G120" s="209">
        <v>10.319159560000001</v>
      </c>
      <c r="H120" s="209">
        <v>0</v>
      </c>
      <c r="I120" s="209">
        <v>10.820924119999999</v>
      </c>
      <c r="J120" s="209">
        <v>0</v>
      </c>
    </row>
    <row r="121" spans="1:10" x14ac:dyDescent="0.25">
      <c r="A121" s="200" t="s">
        <v>213</v>
      </c>
      <c r="B121" s="209">
        <v>39.197442350000003</v>
      </c>
      <c r="C121" s="209">
        <v>3.1639487700000002</v>
      </c>
      <c r="D121" s="209">
        <v>0</v>
      </c>
      <c r="E121" s="209">
        <v>0</v>
      </c>
      <c r="F121" s="209">
        <v>0</v>
      </c>
      <c r="G121" s="209">
        <v>6.3481417800000006</v>
      </c>
      <c r="H121" s="209">
        <v>0</v>
      </c>
      <c r="I121" s="209">
        <v>12.98882163</v>
      </c>
      <c r="J121" s="209">
        <v>0</v>
      </c>
    </row>
    <row r="122" spans="1:10" x14ac:dyDescent="0.25">
      <c r="A122" s="200" t="s">
        <v>22</v>
      </c>
      <c r="B122" s="209">
        <v>27.213726449999999</v>
      </c>
      <c r="C122" s="209">
        <v>0.14102835</v>
      </c>
      <c r="D122" s="209">
        <v>0</v>
      </c>
      <c r="E122" s="209">
        <v>0</v>
      </c>
      <c r="F122" s="209">
        <v>0</v>
      </c>
      <c r="G122" s="209">
        <v>6.0391073300000002</v>
      </c>
      <c r="H122" s="209">
        <v>0</v>
      </c>
      <c r="I122" s="209">
        <v>6.0391073300000002</v>
      </c>
      <c r="J122" s="209">
        <v>0</v>
      </c>
    </row>
    <row r="123" spans="1:10" x14ac:dyDescent="0.25">
      <c r="A123" s="200" t="s">
        <v>6</v>
      </c>
      <c r="B123" s="209">
        <v>5.2326199600000001</v>
      </c>
      <c r="C123" s="209">
        <v>0</v>
      </c>
      <c r="D123" s="209">
        <v>0</v>
      </c>
      <c r="E123" s="209">
        <v>0</v>
      </c>
      <c r="F123" s="209">
        <v>0</v>
      </c>
      <c r="G123" s="209">
        <v>4.9991694999999998</v>
      </c>
      <c r="H123" s="209">
        <v>0</v>
      </c>
      <c r="I123" s="209">
        <v>4.9991694999999998</v>
      </c>
      <c r="J123" s="209">
        <v>0</v>
      </c>
    </row>
    <row r="124" spans="1:10" x14ac:dyDescent="0.25">
      <c r="A124" s="200" t="s">
        <v>181</v>
      </c>
      <c r="B124" s="209">
        <v>6.5784832199999999</v>
      </c>
      <c r="C124" s="209">
        <v>7.0988055000000001</v>
      </c>
      <c r="D124" s="209">
        <v>0</v>
      </c>
      <c r="E124" s="209">
        <v>0</v>
      </c>
      <c r="F124" s="209">
        <v>2.9847290000000002E-2</v>
      </c>
      <c r="G124" s="209">
        <v>3.82987996</v>
      </c>
      <c r="H124" s="209">
        <v>3.2519799999999998E-3</v>
      </c>
      <c r="I124" s="209">
        <v>16.38321462</v>
      </c>
      <c r="J124" s="209">
        <v>0</v>
      </c>
    </row>
    <row r="125" spans="1:10" x14ac:dyDescent="0.25">
      <c r="A125" s="200" t="s">
        <v>104</v>
      </c>
      <c r="B125" s="209">
        <v>36.933207279999998</v>
      </c>
      <c r="C125" s="209">
        <v>1.6705393700000002</v>
      </c>
      <c r="D125" s="209">
        <v>0</v>
      </c>
      <c r="E125" s="209">
        <v>0</v>
      </c>
      <c r="F125" s="209">
        <v>9.871389999999999E-3</v>
      </c>
      <c r="G125" s="209">
        <v>3.8173992599999997</v>
      </c>
      <c r="H125" s="209">
        <v>0.62336599999999998</v>
      </c>
      <c r="I125" s="209">
        <v>6.6517132099999996</v>
      </c>
      <c r="J125" s="209">
        <v>0</v>
      </c>
    </row>
    <row r="126" spans="1:10" x14ac:dyDescent="0.25">
      <c r="A126" s="200" t="s">
        <v>74</v>
      </c>
      <c r="B126" s="209">
        <v>0.60337863000000003</v>
      </c>
      <c r="C126" s="209">
        <v>2.0182624300000001</v>
      </c>
      <c r="D126" s="209">
        <v>0</v>
      </c>
      <c r="E126" s="209">
        <v>0</v>
      </c>
      <c r="F126" s="209">
        <v>0</v>
      </c>
      <c r="G126" s="209">
        <v>3.5657825999999999</v>
      </c>
      <c r="H126" s="209">
        <v>1.47541243</v>
      </c>
      <c r="I126" s="209">
        <v>3.8925451099999999</v>
      </c>
      <c r="J126" s="209">
        <v>0</v>
      </c>
    </row>
    <row r="127" spans="1:10" x14ac:dyDescent="0.25">
      <c r="A127" s="200" t="s">
        <v>202</v>
      </c>
      <c r="B127" s="209">
        <v>2.01355657</v>
      </c>
      <c r="C127" s="209">
        <v>1.14289504</v>
      </c>
      <c r="D127" s="209">
        <v>0</v>
      </c>
      <c r="E127" s="209">
        <v>0</v>
      </c>
      <c r="F127" s="209">
        <v>0.20532238</v>
      </c>
      <c r="G127" s="209">
        <v>3.53581075</v>
      </c>
      <c r="H127" s="209">
        <v>8.7769300000000005E-3</v>
      </c>
      <c r="I127" s="209">
        <v>6.1744902000000002</v>
      </c>
      <c r="J127" s="209">
        <v>0</v>
      </c>
    </row>
    <row r="128" spans="1:10" x14ac:dyDescent="0.25">
      <c r="A128" s="200" t="s">
        <v>130</v>
      </c>
      <c r="B128" s="209">
        <v>12.876571009999999</v>
      </c>
      <c r="C128" s="209">
        <v>2.4407730099999996</v>
      </c>
      <c r="D128" s="209">
        <v>0</v>
      </c>
      <c r="E128" s="209">
        <v>0</v>
      </c>
      <c r="F128" s="209">
        <v>2.850753E-2</v>
      </c>
      <c r="G128" s="209">
        <v>3.40370565</v>
      </c>
      <c r="H128" s="209">
        <v>8.6408029999999997E-2</v>
      </c>
      <c r="I128" s="209">
        <v>9.8008936700000007</v>
      </c>
      <c r="J128" s="209">
        <v>0</v>
      </c>
    </row>
    <row r="129" spans="1:10" x14ac:dyDescent="0.25">
      <c r="A129" s="200" t="s">
        <v>224</v>
      </c>
      <c r="B129" s="209">
        <v>0.53367500000000001</v>
      </c>
      <c r="C129" s="209">
        <v>4.96949E-2</v>
      </c>
      <c r="D129" s="209">
        <v>0</v>
      </c>
      <c r="E129" s="209">
        <v>0</v>
      </c>
      <c r="F129" s="209">
        <v>5.1501000000000003E-3</v>
      </c>
      <c r="G129" s="209">
        <v>3.2416660400000001</v>
      </c>
      <c r="H129" s="209">
        <v>3.3827900000000001E-3</v>
      </c>
      <c r="I129" s="209">
        <v>30.61554289</v>
      </c>
      <c r="J129" s="209">
        <v>0</v>
      </c>
    </row>
    <row r="130" spans="1:10" x14ac:dyDescent="0.25">
      <c r="A130" s="200" t="s">
        <v>112</v>
      </c>
      <c r="B130" s="209">
        <v>1.1134854699999999</v>
      </c>
      <c r="C130" s="209">
        <v>1.8603599999999999E-3</v>
      </c>
      <c r="D130" s="209">
        <v>0</v>
      </c>
      <c r="E130" s="209">
        <v>0</v>
      </c>
      <c r="F130" s="209">
        <v>0</v>
      </c>
      <c r="G130" s="209">
        <v>2.9717926400000003</v>
      </c>
      <c r="H130" s="209">
        <v>0</v>
      </c>
      <c r="I130" s="209">
        <v>2.9717926400000003</v>
      </c>
      <c r="J130" s="209">
        <v>0</v>
      </c>
    </row>
    <row r="131" spans="1:10" x14ac:dyDescent="0.25">
      <c r="A131" s="200" t="s">
        <v>219</v>
      </c>
      <c r="B131" s="209">
        <v>3.9568110000000001</v>
      </c>
      <c r="C131" s="209">
        <v>0</v>
      </c>
      <c r="D131" s="209">
        <v>0</v>
      </c>
      <c r="E131" s="209">
        <v>0</v>
      </c>
      <c r="F131" s="209">
        <v>0</v>
      </c>
      <c r="G131" s="209">
        <v>2.9570029300000003</v>
      </c>
      <c r="H131" s="209">
        <v>0</v>
      </c>
      <c r="I131" s="209">
        <v>10.348399130000001</v>
      </c>
      <c r="J131" s="209">
        <v>0</v>
      </c>
    </row>
    <row r="132" spans="1:10" x14ac:dyDescent="0.25">
      <c r="A132" s="200" t="s">
        <v>204</v>
      </c>
      <c r="B132" s="209">
        <v>16.455720449999998</v>
      </c>
      <c r="C132" s="209">
        <v>37.628303960000004</v>
      </c>
      <c r="D132" s="209">
        <v>0</v>
      </c>
      <c r="E132" s="209">
        <v>0</v>
      </c>
      <c r="F132" s="209">
        <v>3.4762312</v>
      </c>
      <c r="G132" s="209">
        <v>2.9270880299999997</v>
      </c>
      <c r="H132" s="209">
        <v>0</v>
      </c>
      <c r="I132" s="209">
        <v>9.604014789999999</v>
      </c>
      <c r="J132" s="209">
        <v>0</v>
      </c>
    </row>
    <row r="133" spans="1:10" x14ac:dyDescent="0.25">
      <c r="A133" s="200" t="s">
        <v>5</v>
      </c>
      <c r="B133" s="209">
        <v>37.73167437</v>
      </c>
      <c r="C133" s="209">
        <v>0</v>
      </c>
      <c r="D133" s="209">
        <v>0</v>
      </c>
      <c r="E133" s="209">
        <v>0</v>
      </c>
      <c r="F133" s="209">
        <v>0</v>
      </c>
      <c r="G133" s="209">
        <v>2.8897492999999996</v>
      </c>
      <c r="H133" s="209">
        <v>0</v>
      </c>
      <c r="I133" s="209">
        <v>2.8897492999999996</v>
      </c>
      <c r="J133" s="209">
        <v>7.7407000000000007E-4</v>
      </c>
    </row>
    <row r="134" spans="1:10" x14ac:dyDescent="0.25">
      <c r="A134" s="200" t="s">
        <v>7</v>
      </c>
      <c r="B134" s="209">
        <v>25.489932719999999</v>
      </c>
      <c r="C134" s="209">
        <v>0</v>
      </c>
      <c r="D134" s="209">
        <v>0</v>
      </c>
      <c r="E134" s="209">
        <v>0</v>
      </c>
      <c r="F134" s="209">
        <v>5.45847E-2</v>
      </c>
      <c r="G134" s="209">
        <v>2.8718289500000003</v>
      </c>
      <c r="H134" s="209">
        <v>0</v>
      </c>
      <c r="I134" s="209">
        <v>2.9264136499999998</v>
      </c>
      <c r="J134" s="209">
        <v>0</v>
      </c>
    </row>
    <row r="135" spans="1:10" x14ac:dyDescent="0.25">
      <c r="A135" s="200" t="s">
        <v>210</v>
      </c>
      <c r="B135" s="209">
        <v>15.787850429999999</v>
      </c>
      <c r="C135" s="209">
        <v>44.867090509999997</v>
      </c>
      <c r="D135" s="209">
        <v>0</v>
      </c>
      <c r="E135" s="209">
        <v>0</v>
      </c>
      <c r="F135" s="209">
        <v>5.0207000000000002E-2</v>
      </c>
      <c r="G135" s="209">
        <v>2.7245683700000001</v>
      </c>
      <c r="H135" s="209">
        <v>8.6115520000000001E-2</v>
      </c>
      <c r="I135" s="209">
        <v>2.9808610199999999</v>
      </c>
      <c r="J135" s="209">
        <v>0</v>
      </c>
    </row>
    <row r="136" spans="1:10" x14ac:dyDescent="0.25">
      <c r="A136" s="200" t="s">
        <v>209</v>
      </c>
      <c r="B136" s="209">
        <v>29.67859953</v>
      </c>
      <c r="C136" s="209">
        <v>82.214511779999995</v>
      </c>
      <c r="D136" s="209">
        <v>0</v>
      </c>
      <c r="E136" s="209">
        <v>0</v>
      </c>
      <c r="F136" s="209">
        <v>4.9217E-4</v>
      </c>
      <c r="G136" s="209">
        <v>2.2695080399999998</v>
      </c>
      <c r="H136" s="209">
        <v>0</v>
      </c>
      <c r="I136" s="209">
        <v>9.4435226599999993</v>
      </c>
      <c r="J136" s="209">
        <v>0</v>
      </c>
    </row>
    <row r="137" spans="1:10" x14ac:dyDescent="0.25">
      <c r="A137" s="200" t="s">
        <v>188</v>
      </c>
      <c r="B137" s="209">
        <v>8.4561310299999999</v>
      </c>
      <c r="C137" s="209">
        <v>2.5698966299999997</v>
      </c>
      <c r="D137" s="209">
        <v>0</v>
      </c>
      <c r="E137" s="209">
        <v>0</v>
      </c>
      <c r="F137" s="209">
        <v>0.46181298999999998</v>
      </c>
      <c r="G137" s="209">
        <v>2.2564642999999998</v>
      </c>
      <c r="H137" s="209">
        <v>0</v>
      </c>
      <c r="I137" s="209">
        <v>2.8604416800000001</v>
      </c>
      <c r="J137" s="209">
        <v>0</v>
      </c>
    </row>
    <row r="138" spans="1:10" x14ac:dyDescent="0.25">
      <c r="A138" s="200" t="s">
        <v>160</v>
      </c>
      <c r="B138" s="209">
        <v>40.143124390000004</v>
      </c>
      <c r="C138" s="209">
        <v>8.935752410000001</v>
      </c>
      <c r="D138" s="209">
        <v>0</v>
      </c>
      <c r="E138" s="209">
        <v>0</v>
      </c>
      <c r="F138" s="209">
        <v>0.10667852999999999</v>
      </c>
      <c r="G138" s="209">
        <v>2.03963458</v>
      </c>
      <c r="H138" s="209">
        <v>2.98708E-3</v>
      </c>
      <c r="I138" s="209">
        <v>55.655131799999999</v>
      </c>
      <c r="J138" s="209">
        <v>0.17462089</v>
      </c>
    </row>
    <row r="139" spans="1:10" x14ac:dyDescent="0.25">
      <c r="A139" s="200" t="s">
        <v>103</v>
      </c>
      <c r="B139" s="209">
        <v>26.86357907</v>
      </c>
      <c r="C139" s="209">
        <v>0.19874123000000002</v>
      </c>
      <c r="D139" s="209">
        <v>0</v>
      </c>
      <c r="E139" s="209">
        <v>0</v>
      </c>
      <c r="F139" s="209">
        <v>7.0072399999999996E-3</v>
      </c>
      <c r="G139" s="209">
        <v>1.6728505300000001</v>
      </c>
      <c r="H139" s="209">
        <v>4.1076000000000003E-3</v>
      </c>
      <c r="I139" s="209">
        <v>3.4402472200000003</v>
      </c>
      <c r="J139" s="209">
        <v>0</v>
      </c>
    </row>
    <row r="140" spans="1:10" x14ac:dyDescent="0.25">
      <c r="A140" s="200" t="s">
        <v>117</v>
      </c>
      <c r="B140" s="209">
        <v>24.473729859999999</v>
      </c>
      <c r="C140" s="209">
        <v>0.84819884999999995</v>
      </c>
      <c r="D140" s="209">
        <v>0</v>
      </c>
      <c r="E140" s="209">
        <v>0</v>
      </c>
      <c r="F140" s="209">
        <v>4.9579999999999996E-5</v>
      </c>
      <c r="G140" s="209">
        <v>1.5452220800000001</v>
      </c>
      <c r="H140" s="209">
        <v>1.4316099999999998E-3</v>
      </c>
      <c r="I140" s="209">
        <v>2.1221637499999999</v>
      </c>
      <c r="J140" s="209">
        <v>0</v>
      </c>
    </row>
    <row r="141" spans="1:10" x14ac:dyDescent="0.25">
      <c r="A141" s="200" t="s">
        <v>156</v>
      </c>
      <c r="B141" s="209">
        <v>4.0699144399999998</v>
      </c>
      <c r="C141" s="209">
        <v>2.9993315299999996</v>
      </c>
      <c r="D141" s="209">
        <v>0</v>
      </c>
      <c r="E141" s="209">
        <v>0</v>
      </c>
      <c r="F141" s="209">
        <v>0</v>
      </c>
      <c r="G141" s="209">
        <v>1.4631771200000001</v>
      </c>
      <c r="H141" s="209">
        <v>0</v>
      </c>
      <c r="I141" s="209">
        <v>1.4631771200000001</v>
      </c>
      <c r="J141" s="209">
        <v>0</v>
      </c>
    </row>
    <row r="142" spans="1:10" x14ac:dyDescent="0.25">
      <c r="A142" s="200" t="s">
        <v>239</v>
      </c>
      <c r="B142" s="209">
        <v>0.68248143000000006</v>
      </c>
      <c r="C142" s="209">
        <v>0.26121179999999999</v>
      </c>
      <c r="D142" s="209">
        <v>0</v>
      </c>
      <c r="E142" s="209">
        <v>0</v>
      </c>
      <c r="F142" s="209">
        <v>0</v>
      </c>
      <c r="G142" s="209">
        <v>1.09307825</v>
      </c>
      <c r="H142" s="209">
        <v>0</v>
      </c>
      <c r="I142" s="209">
        <v>1.0333728100000001</v>
      </c>
      <c r="J142" s="209">
        <v>0</v>
      </c>
    </row>
    <row r="143" spans="1:10" x14ac:dyDescent="0.25">
      <c r="A143" s="200" t="s">
        <v>110</v>
      </c>
      <c r="B143" s="209">
        <v>21.406827320000001</v>
      </c>
      <c r="C143" s="209">
        <v>0</v>
      </c>
      <c r="D143" s="209">
        <v>0</v>
      </c>
      <c r="E143" s="209">
        <v>0</v>
      </c>
      <c r="F143" s="209">
        <v>0</v>
      </c>
      <c r="G143" s="209">
        <v>1.02699136</v>
      </c>
      <c r="H143" s="209">
        <v>0</v>
      </c>
      <c r="I143" s="209">
        <v>10.78072727</v>
      </c>
      <c r="J143" s="209">
        <v>0</v>
      </c>
    </row>
    <row r="144" spans="1:10" x14ac:dyDescent="0.25">
      <c r="A144" s="200" t="s">
        <v>99</v>
      </c>
      <c r="B144" s="209">
        <v>34.21342156</v>
      </c>
      <c r="C144" s="209">
        <v>2.5046642799999996</v>
      </c>
      <c r="D144" s="209">
        <v>0</v>
      </c>
      <c r="E144" s="209">
        <v>0</v>
      </c>
      <c r="F144" s="209">
        <v>0</v>
      </c>
      <c r="G144" s="209">
        <v>0.99079732999999992</v>
      </c>
      <c r="H144" s="209">
        <v>0</v>
      </c>
      <c r="I144" s="209">
        <v>1.18110947</v>
      </c>
      <c r="J144" s="209">
        <v>0</v>
      </c>
    </row>
    <row r="145" spans="1:10" x14ac:dyDescent="0.25">
      <c r="A145" s="200" t="s">
        <v>183</v>
      </c>
      <c r="B145" s="209">
        <v>116.44018</v>
      </c>
      <c r="C145" s="209">
        <v>5.0586597400000004</v>
      </c>
      <c r="D145" s="209">
        <v>0</v>
      </c>
      <c r="E145" s="209">
        <v>0</v>
      </c>
      <c r="F145" s="209">
        <v>0</v>
      </c>
      <c r="G145" s="209">
        <v>0.98299999999999998</v>
      </c>
      <c r="H145" s="209">
        <v>0</v>
      </c>
      <c r="I145" s="209">
        <v>6.3889071100000008</v>
      </c>
      <c r="J145" s="209">
        <v>0</v>
      </c>
    </row>
    <row r="146" spans="1:10" x14ac:dyDescent="0.25">
      <c r="A146" s="200" t="s">
        <v>190</v>
      </c>
      <c r="B146" s="209">
        <v>2.4712540199999999</v>
      </c>
      <c r="C146" s="209">
        <v>0.67793579000000004</v>
      </c>
      <c r="D146" s="209">
        <v>0</v>
      </c>
      <c r="E146" s="209">
        <v>0</v>
      </c>
      <c r="F146" s="209">
        <v>0</v>
      </c>
      <c r="G146" s="209">
        <v>0.87609963000000002</v>
      </c>
      <c r="H146" s="209">
        <v>0</v>
      </c>
      <c r="I146" s="209">
        <v>0.87609963000000002</v>
      </c>
      <c r="J146" s="209">
        <v>0</v>
      </c>
    </row>
    <row r="147" spans="1:10" x14ac:dyDescent="0.25">
      <c r="A147" s="200" t="s">
        <v>148</v>
      </c>
      <c r="B147" s="209">
        <v>7.2928989699999995</v>
      </c>
      <c r="C147" s="209">
        <v>2.7123950400000001</v>
      </c>
      <c r="D147" s="209">
        <v>0</v>
      </c>
      <c r="E147" s="209">
        <v>0</v>
      </c>
      <c r="F147" s="209">
        <v>0</v>
      </c>
      <c r="G147" s="209">
        <v>0.85245376000000006</v>
      </c>
      <c r="H147" s="209">
        <v>8.3693099999999996E-3</v>
      </c>
      <c r="I147" s="209">
        <v>2.7727365900000001</v>
      </c>
      <c r="J147" s="209">
        <v>0</v>
      </c>
    </row>
    <row r="148" spans="1:10" x14ac:dyDescent="0.25">
      <c r="A148" s="200" t="s">
        <v>199</v>
      </c>
      <c r="B148" s="209">
        <v>4.4424686600000003</v>
      </c>
      <c r="C148" s="209">
        <v>1.2568457800000001</v>
      </c>
      <c r="D148" s="209">
        <v>0</v>
      </c>
      <c r="E148" s="209">
        <v>0</v>
      </c>
      <c r="F148" s="209">
        <v>0</v>
      </c>
      <c r="G148" s="209">
        <v>0.82838144999999996</v>
      </c>
      <c r="H148" s="209">
        <v>3.98996E-2</v>
      </c>
      <c r="I148" s="209">
        <v>2.4107512099999999</v>
      </c>
      <c r="J148" s="209">
        <v>0</v>
      </c>
    </row>
    <row r="149" spans="1:10" x14ac:dyDescent="0.25">
      <c r="A149" s="200" t="s">
        <v>191</v>
      </c>
      <c r="B149" s="209">
        <v>1.6892689699999999</v>
      </c>
      <c r="C149" s="209">
        <v>0.19514872</v>
      </c>
      <c r="D149" s="209">
        <v>0</v>
      </c>
      <c r="E149" s="209">
        <v>0</v>
      </c>
      <c r="F149" s="209">
        <v>0</v>
      </c>
      <c r="G149" s="209">
        <v>0.82059731000000002</v>
      </c>
      <c r="H149" s="209">
        <v>0</v>
      </c>
      <c r="I149" s="209">
        <v>0.89152933999999995</v>
      </c>
      <c r="J149" s="209">
        <v>0</v>
      </c>
    </row>
    <row r="150" spans="1:10" x14ac:dyDescent="0.25">
      <c r="A150" s="200" t="s">
        <v>221</v>
      </c>
      <c r="B150" s="209">
        <v>6.8227914500000004</v>
      </c>
      <c r="C150" s="209">
        <v>1.4628431899999998</v>
      </c>
      <c r="D150" s="209">
        <v>0</v>
      </c>
      <c r="E150" s="209">
        <v>0</v>
      </c>
      <c r="F150" s="209">
        <v>0</v>
      </c>
      <c r="G150" s="209">
        <v>0.80285145999999996</v>
      </c>
      <c r="H150" s="209">
        <v>1.65E-3</v>
      </c>
      <c r="I150" s="209">
        <v>2.5343426600000001</v>
      </c>
      <c r="J150" s="209">
        <v>0</v>
      </c>
    </row>
    <row r="151" spans="1:10" x14ac:dyDescent="0.25">
      <c r="A151" s="200" t="s">
        <v>246</v>
      </c>
      <c r="B151" s="209">
        <v>6.72319742</v>
      </c>
      <c r="C151" s="209">
        <v>1.99826696</v>
      </c>
      <c r="D151" s="209">
        <v>0</v>
      </c>
      <c r="E151" s="209">
        <v>0</v>
      </c>
      <c r="F151" s="209">
        <v>7.4837799999999998E-3</v>
      </c>
      <c r="G151" s="209">
        <v>0.77796355000000006</v>
      </c>
      <c r="H151" s="209">
        <v>3.60999E-3</v>
      </c>
      <c r="I151" s="209">
        <v>1.43340417</v>
      </c>
      <c r="J151" s="209">
        <v>0</v>
      </c>
    </row>
    <row r="152" spans="1:10" x14ac:dyDescent="0.25">
      <c r="A152" s="200" t="s">
        <v>87</v>
      </c>
      <c r="B152" s="209">
        <v>1.8571310000000001E-2</v>
      </c>
      <c r="C152" s="209">
        <v>1.262808E-2</v>
      </c>
      <c r="D152" s="209">
        <v>0</v>
      </c>
      <c r="E152" s="209">
        <v>0</v>
      </c>
      <c r="F152" s="209">
        <v>0</v>
      </c>
      <c r="G152" s="209">
        <v>0.74933738000000005</v>
      </c>
      <c r="H152" s="209">
        <v>0</v>
      </c>
      <c r="I152" s="209">
        <v>0.74933738000000005</v>
      </c>
      <c r="J152" s="209">
        <v>0</v>
      </c>
    </row>
    <row r="153" spans="1:10" x14ac:dyDescent="0.25">
      <c r="A153" s="200" t="s">
        <v>136</v>
      </c>
      <c r="B153" s="209">
        <v>1.1183329</v>
      </c>
      <c r="C153" s="209">
        <v>0.15158307999999998</v>
      </c>
      <c r="D153" s="209">
        <v>0</v>
      </c>
      <c r="E153" s="209">
        <v>0</v>
      </c>
      <c r="F153" s="209">
        <v>0</v>
      </c>
      <c r="G153" s="209">
        <v>0.74025031000000008</v>
      </c>
      <c r="H153" s="209">
        <v>0</v>
      </c>
      <c r="I153" s="209">
        <v>0.74529334999999997</v>
      </c>
      <c r="J153" s="209">
        <v>0</v>
      </c>
    </row>
    <row r="154" spans="1:10" x14ac:dyDescent="0.25">
      <c r="A154" s="200" t="s">
        <v>155</v>
      </c>
      <c r="B154" s="209">
        <v>24.254470039999998</v>
      </c>
      <c r="C154" s="209">
        <v>4.1964114600000002</v>
      </c>
      <c r="D154" s="209">
        <v>0</v>
      </c>
      <c r="E154" s="209">
        <v>0</v>
      </c>
      <c r="F154" s="209">
        <v>0</v>
      </c>
      <c r="G154" s="209">
        <v>0.66206293999999999</v>
      </c>
      <c r="H154" s="209">
        <v>0</v>
      </c>
      <c r="I154" s="209">
        <v>0.66206293999999999</v>
      </c>
      <c r="J154" s="209">
        <v>0</v>
      </c>
    </row>
    <row r="155" spans="1:10" x14ac:dyDescent="0.25">
      <c r="A155" s="200" t="s">
        <v>154</v>
      </c>
      <c r="B155" s="209">
        <v>8.4769986300000006</v>
      </c>
      <c r="C155" s="209">
        <v>2.5246645499999998</v>
      </c>
      <c r="D155" s="209">
        <v>0</v>
      </c>
      <c r="E155" s="209">
        <v>0</v>
      </c>
      <c r="F155" s="209">
        <v>0</v>
      </c>
      <c r="G155" s="209">
        <v>0.57337481000000001</v>
      </c>
      <c r="H155" s="209">
        <v>0</v>
      </c>
      <c r="I155" s="209">
        <v>0.57337481000000001</v>
      </c>
      <c r="J155" s="209">
        <v>0</v>
      </c>
    </row>
    <row r="156" spans="1:10" x14ac:dyDescent="0.25">
      <c r="A156" s="200" t="s">
        <v>163</v>
      </c>
      <c r="B156" s="209">
        <v>5.38214404</v>
      </c>
      <c r="C156" s="209">
        <v>1.97687985</v>
      </c>
      <c r="D156" s="209">
        <v>0</v>
      </c>
      <c r="E156" s="209">
        <v>0</v>
      </c>
      <c r="F156" s="209">
        <v>0</v>
      </c>
      <c r="G156" s="209">
        <v>0.50562604999999994</v>
      </c>
      <c r="H156" s="209">
        <v>0</v>
      </c>
      <c r="I156" s="209">
        <v>0.52214762000000003</v>
      </c>
      <c r="J156" s="209">
        <v>0</v>
      </c>
    </row>
    <row r="157" spans="1:10" x14ac:dyDescent="0.25">
      <c r="A157" s="200" t="s">
        <v>228</v>
      </c>
      <c r="B157" s="209">
        <v>13.17474885</v>
      </c>
      <c r="C157" s="209">
        <v>3.40974508</v>
      </c>
      <c r="D157" s="209">
        <v>0</v>
      </c>
      <c r="E157" s="209">
        <v>0</v>
      </c>
      <c r="F157" s="209">
        <v>0</v>
      </c>
      <c r="G157" s="209">
        <v>0.45156914000000004</v>
      </c>
      <c r="H157" s="209">
        <v>0</v>
      </c>
      <c r="I157" s="209">
        <v>0.97790149000000004</v>
      </c>
      <c r="J157" s="209">
        <v>0</v>
      </c>
    </row>
    <row r="158" spans="1:10" x14ac:dyDescent="0.25">
      <c r="A158" s="200" t="s">
        <v>185</v>
      </c>
      <c r="B158" s="209">
        <v>2.1723351800000001</v>
      </c>
      <c r="C158" s="209">
        <v>0.78652540000000004</v>
      </c>
      <c r="D158" s="209">
        <v>0</v>
      </c>
      <c r="E158" s="209">
        <v>0</v>
      </c>
      <c r="F158" s="209">
        <v>2.5609E-4</v>
      </c>
      <c r="G158" s="209">
        <v>0.37758148999999996</v>
      </c>
      <c r="H158" s="209">
        <v>0</v>
      </c>
      <c r="I158" s="209">
        <v>0.89000535999999997</v>
      </c>
      <c r="J158" s="209">
        <v>0</v>
      </c>
    </row>
    <row r="159" spans="1:10" x14ac:dyDescent="0.25">
      <c r="A159" s="200" t="s">
        <v>147</v>
      </c>
      <c r="B159" s="209">
        <v>13.71523208</v>
      </c>
      <c r="C159" s="209">
        <v>9.6757331199999985</v>
      </c>
      <c r="D159" s="209">
        <v>0</v>
      </c>
      <c r="E159" s="209">
        <v>0</v>
      </c>
      <c r="F159" s="209">
        <v>2.960604E-2</v>
      </c>
      <c r="G159" s="209">
        <v>0.36286091999999998</v>
      </c>
      <c r="H159" s="209">
        <v>4.5392089999999996E-2</v>
      </c>
      <c r="I159" s="209">
        <v>1.68151004</v>
      </c>
      <c r="J159" s="209">
        <v>0</v>
      </c>
    </row>
    <row r="160" spans="1:10" x14ac:dyDescent="0.25">
      <c r="A160" s="200" t="s">
        <v>169</v>
      </c>
      <c r="B160" s="209">
        <v>29.780980170000003</v>
      </c>
      <c r="C160" s="209">
        <v>0.17029666000000002</v>
      </c>
      <c r="D160" s="209">
        <v>0</v>
      </c>
      <c r="E160" s="209">
        <v>0</v>
      </c>
      <c r="F160" s="209">
        <v>0</v>
      </c>
      <c r="G160" s="209">
        <v>0.34835628999999996</v>
      </c>
      <c r="H160" s="209">
        <v>0</v>
      </c>
      <c r="I160" s="209">
        <v>0.73401367000000006</v>
      </c>
      <c r="J160" s="209">
        <v>0</v>
      </c>
    </row>
    <row r="161" spans="1:10" x14ac:dyDescent="0.25">
      <c r="A161" s="200" t="s">
        <v>179</v>
      </c>
      <c r="B161" s="209">
        <v>0.14060600000000001</v>
      </c>
      <c r="C161" s="209">
        <v>4.6179999999999997E-3</v>
      </c>
      <c r="D161" s="209">
        <v>0</v>
      </c>
      <c r="E161" s="209">
        <v>0</v>
      </c>
      <c r="F161" s="209">
        <v>0</v>
      </c>
      <c r="G161" s="209">
        <v>0.34459492999999997</v>
      </c>
      <c r="H161" s="209">
        <v>0</v>
      </c>
      <c r="I161" s="209">
        <v>28.34384773</v>
      </c>
      <c r="J161" s="209">
        <v>0</v>
      </c>
    </row>
    <row r="162" spans="1:10" x14ac:dyDescent="0.25">
      <c r="A162" s="200" t="s">
        <v>206</v>
      </c>
      <c r="B162" s="209">
        <v>11.983725849999999</v>
      </c>
      <c r="C162" s="209">
        <v>7.7321031399999995</v>
      </c>
      <c r="D162" s="209">
        <v>0</v>
      </c>
      <c r="E162" s="209">
        <v>0</v>
      </c>
      <c r="F162" s="209">
        <v>0</v>
      </c>
      <c r="G162" s="209">
        <v>0.30994442</v>
      </c>
      <c r="H162" s="209">
        <v>0</v>
      </c>
      <c r="I162" s="209">
        <v>0.50726740000000003</v>
      </c>
      <c r="J162" s="209">
        <v>0</v>
      </c>
    </row>
    <row r="163" spans="1:10" x14ac:dyDescent="0.25">
      <c r="A163" s="200" t="s">
        <v>252</v>
      </c>
      <c r="B163" s="209">
        <v>12.8036125</v>
      </c>
      <c r="C163" s="209">
        <v>0.6575221899999999</v>
      </c>
      <c r="D163" s="209">
        <v>0</v>
      </c>
      <c r="E163" s="209">
        <v>0</v>
      </c>
      <c r="F163" s="209">
        <v>4.8797000000000001E-4</v>
      </c>
      <c r="G163" s="209">
        <v>0.21796422000000001</v>
      </c>
      <c r="H163" s="209">
        <v>0</v>
      </c>
      <c r="I163" s="209">
        <v>1.2320069</v>
      </c>
      <c r="J163" s="209">
        <v>0</v>
      </c>
    </row>
    <row r="164" spans="1:10" x14ac:dyDescent="0.25">
      <c r="A164" s="200" t="s">
        <v>139</v>
      </c>
      <c r="B164" s="209">
        <v>3.8049933999999999</v>
      </c>
      <c r="C164" s="209">
        <v>0.18764110000000001</v>
      </c>
      <c r="D164" s="209">
        <v>0</v>
      </c>
      <c r="E164" s="209">
        <v>0</v>
      </c>
      <c r="F164" s="209">
        <v>0</v>
      </c>
      <c r="G164" s="209">
        <v>0.205099</v>
      </c>
      <c r="H164" s="209">
        <v>0</v>
      </c>
      <c r="I164" s="209">
        <v>0.205099</v>
      </c>
      <c r="J164" s="209">
        <v>0</v>
      </c>
    </row>
    <row r="165" spans="1:10" x14ac:dyDescent="0.25">
      <c r="A165" s="200" t="s">
        <v>19</v>
      </c>
      <c r="B165" s="209">
        <v>1.6645504</v>
      </c>
      <c r="C165" s="209">
        <v>0</v>
      </c>
      <c r="D165" s="209">
        <v>0</v>
      </c>
      <c r="E165" s="209">
        <v>0</v>
      </c>
      <c r="F165" s="209">
        <v>0</v>
      </c>
      <c r="G165" s="209">
        <v>0.20298912</v>
      </c>
      <c r="H165" s="209">
        <v>0</v>
      </c>
      <c r="I165" s="209">
        <v>0.20298912</v>
      </c>
      <c r="J165" s="209">
        <v>0</v>
      </c>
    </row>
    <row r="166" spans="1:10" x14ac:dyDescent="0.25">
      <c r="A166" s="200" t="s">
        <v>101</v>
      </c>
      <c r="B166" s="209">
        <v>0.95628652000000003</v>
      </c>
      <c r="C166" s="209">
        <v>0</v>
      </c>
      <c r="D166" s="209">
        <v>0</v>
      </c>
      <c r="E166" s="209">
        <v>0</v>
      </c>
      <c r="F166" s="209">
        <v>0</v>
      </c>
      <c r="G166" s="209">
        <v>0.19925983</v>
      </c>
      <c r="H166" s="209">
        <v>0.10564575999999999</v>
      </c>
      <c r="I166" s="209">
        <v>0.20266719</v>
      </c>
      <c r="J166" s="209">
        <v>0</v>
      </c>
    </row>
    <row r="167" spans="1:10" x14ac:dyDescent="0.25">
      <c r="A167" s="200" t="s">
        <v>225</v>
      </c>
      <c r="B167" s="209">
        <v>2.0855330599999999</v>
      </c>
      <c r="C167" s="209">
        <v>1.57693047</v>
      </c>
      <c r="D167" s="209">
        <v>0</v>
      </c>
      <c r="E167" s="209">
        <v>0</v>
      </c>
      <c r="F167" s="209">
        <v>0</v>
      </c>
      <c r="G167" s="209">
        <v>0.19888757999999998</v>
      </c>
      <c r="H167" s="209">
        <v>0</v>
      </c>
      <c r="I167" s="209">
        <v>1.50444358</v>
      </c>
      <c r="J167" s="209">
        <v>0</v>
      </c>
    </row>
    <row r="168" spans="1:10" x14ac:dyDescent="0.25">
      <c r="A168" s="200" t="s">
        <v>192</v>
      </c>
      <c r="B168" s="209">
        <v>0.67151738000000005</v>
      </c>
      <c r="C168" s="209">
        <v>2.5005009999999998E-2</v>
      </c>
      <c r="D168" s="209">
        <v>0</v>
      </c>
      <c r="E168" s="209">
        <v>0</v>
      </c>
      <c r="F168" s="209">
        <v>1.88433E-3</v>
      </c>
      <c r="G168" s="209">
        <v>0.17311997000000001</v>
      </c>
      <c r="H168" s="209">
        <v>0</v>
      </c>
      <c r="I168" s="209">
        <v>0.35779632</v>
      </c>
      <c r="J168" s="209">
        <v>0</v>
      </c>
    </row>
    <row r="169" spans="1:10" x14ac:dyDescent="0.25">
      <c r="A169" s="200" t="s">
        <v>119</v>
      </c>
      <c r="B169" s="209">
        <v>22.508716010000001</v>
      </c>
      <c r="C169" s="209">
        <v>0.18875076999999998</v>
      </c>
      <c r="D169" s="209">
        <v>0</v>
      </c>
      <c r="E169" s="209">
        <v>0</v>
      </c>
      <c r="F169" s="209">
        <v>0</v>
      </c>
      <c r="G169" s="209">
        <v>0.16412868999999999</v>
      </c>
      <c r="H169" s="209">
        <v>0.1511914</v>
      </c>
      <c r="I169" s="209">
        <v>0.16412868999999999</v>
      </c>
      <c r="J169" s="209">
        <v>0</v>
      </c>
    </row>
    <row r="170" spans="1:10" x14ac:dyDescent="0.25">
      <c r="A170" s="200" t="s">
        <v>157</v>
      </c>
      <c r="B170" s="209">
        <v>39.917595460000001</v>
      </c>
      <c r="C170" s="209">
        <v>28.330678030000001</v>
      </c>
      <c r="D170" s="209">
        <v>0</v>
      </c>
      <c r="E170" s="209">
        <v>0</v>
      </c>
      <c r="F170" s="209">
        <v>1.5192700000000001E-3</v>
      </c>
      <c r="G170" s="209">
        <v>0.16041394</v>
      </c>
      <c r="H170" s="209">
        <v>0</v>
      </c>
      <c r="I170" s="209">
        <v>0.22984774999999999</v>
      </c>
      <c r="J170" s="209">
        <v>0</v>
      </c>
    </row>
    <row r="171" spans="1:10" x14ac:dyDescent="0.25">
      <c r="A171" s="200" t="s">
        <v>609</v>
      </c>
      <c r="B171" s="209">
        <v>11.240906769999999</v>
      </c>
      <c r="C171" s="209">
        <v>8.063099E-2</v>
      </c>
      <c r="D171" s="209">
        <v>0</v>
      </c>
      <c r="E171" s="209">
        <v>0</v>
      </c>
      <c r="F171" s="209">
        <v>1.6412669999999997E-2</v>
      </c>
      <c r="G171" s="209">
        <v>0.13750518</v>
      </c>
      <c r="H171" s="209">
        <v>0</v>
      </c>
      <c r="I171" s="209">
        <v>0.15909048000000001</v>
      </c>
      <c r="J171" s="209">
        <v>1.6808556399999999</v>
      </c>
    </row>
    <row r="172" spans="1:10" x14ac:dyDescent="0.25">
      <c r="A172" s="200" t="s">
        <v>241</v>
      </c>
      <c r="B172" s="209">
        <v>3.5362124100000001</v>
      </c>
      <c r="C172" s="209">
        <v>0.16608475</v>
      </c>
      <c r="D172" s="209">
        <v>0</v>
      </c>
      <c r="E172" s="209">
        <v>0</v>
      </c>
      <c r="F172" s="209">
        <v>0</v>
      </c>
      <c r="G172" s="209">
        <v>0.12690187999999999</v>
      </c>
      <c r="H172" s="209">
        <v>3.163E-3</v>
      </c>
      <c r="I172" s="209">
        <v>0.41318016999999996</v>
      </c>
      <c r="J172" s="209">
        <v>0</v>
      </c>
    </row>
    <row r="173" spans="1:10" x14ac:dyDescent="0.25">
      <c r="A173" s="200" t="s">
        <v>88</v>
      </c>
      <c r="B173" s="209">
        <v>68.44619415999999</v>
      </c>
      <c r="C173" s="209">
        <v>0</v>
      </c>
      <c r="D173" s="209">
        <v>0</v>
      </c>
      <c r="E173" s="209">
        <v>0</v>
      </c>
      <c r="F173" s="209">
        <v>0</v>
      </c>
      <c r="G173" s="209">
        <v>0.104536</v>
      </c>
      <c r="H173" s="209">
        <v>0</v>
      </c>
      <c r="I173" s="209">
        <v>0.104536</v>
      </c>
      <c r="J173" s="209">
        <v>0</v>
      </c>
    </row>
    <row r="174" spans="1:10" x14ac:dyDescent="0.25">
      <c r="A174" s="200" t="s">
        <v>243</v>
      </c>
      <c r="B174" s="209">
        <v>1.1055120199999999</v>
      </c>
      <c r="C174" s="209">
        <v>0.82884395</v>
      </c>
      <c r="D174" s="209">
        <v>0</v>
      </c>
      <c r="E174" s="209">
        <v>0</v>
      </c>
      <c r="F174" s="209">
        <v>0</v>
      </c>
      <c r="G174" s="209">
        <v>9.5634190000000008E-2</v>
      </c>
      <c r="H174" s="209">
        <v>0</v>
      </c>
      <c r="I174" s="209">
        <v>3.62642329</v>
      </c>
      <c r="J174" s="209">
        <v>0</v>
      </c>
    </row>
    <row r="175" spans="1:10" x14ac:dyDescent="0.25">
      <c r="A175" s="200" t="s">
        <v>4</v>
      </c>
      <c r="B175" s="209">
        <v>13.470727960000001</v>
      </c>
      <c r="C175" s="209">
        <v>4.9350779999999997E-2</v>
      </c>
      <c r="D175" s="209">
        <v>0</v>
      </c>
      <c r="E175" s="209">
        <v>0</v>
      </c>
      <c r="F175" s="209">
        <v>0</v>
      </c>
      <c r="G175" s="209">
        <v>8.6037890000000006E-2</v>
      </c>
      <c r="H175" s="209">
        <v>4.9350779999999997E-2</v>
      </c>
      <c r="I175" s="209">
        <v>8.6037890000000006E-2</v>
      </c>
      <c r="J175" s="209">
        <v>0</v>
      </c>
    </row>
    <row r="176" spans="1:10" x14ac:dyDescent="0.25">
      <c r="A176" s="200" t="s">
        <v>248</v>
      </c>
      <c r="B176" s="209">
        <v>0.26682279999999997</v>
      </c>
      <c r="C176" s="209">
        <v>0.11208598</v>
      </c>
      <c r="D176" s="209">
        <v>0</v>
      </c>
      <c r="E176" s="209">
        <v>0</v>
      </c>
      <c r="F176" s="209">
        <v>0</v>
      </c>
      <c r="G176" s="209">
        <v>8.1688750000000004E-2</v>
      </c>
      <c r="H176" s="209">
        <v>0</v>
      </c>
      <c r="I176" s="209">
        <v>3.2181839500000002</v>
      </c>
      <c r="J176" s="209">
        <v>0</v>
      </c>
    </row>
    <row r="177" spans="1:10" x14ac:dyDescent="0.25">
      <c r="A177" s="200" t="s">
        <v>59</v>
      </c>
      <c r="B177" s="209">
        <v>0.73362965000000002</v>
      </c>
      <c r="C177" s="209">
        <v>2.5874770000000002E-2</v>
      </c>
      <c r="D177" s="209">
        <v>0</v>
      </c>
      <c r="E177" s="209">
        <v>0</v>
      </c>
      <c r="F177" s="209">
        <v>0</v>
      </c>
      <c r="G177" s="209">
        <v>7.7118339999999994E-2</v>
      </c>
      <c r="H177" s="209">
        <v>6.6379999999999998E-3</v>
      </c>
      <c r="I177" s="209">
        <v>8.7948830000000006E-2</v>
      </c>
      <c r="J177" s="209">
        <v>1.0099169999999999E-2</v>
      </c>
    </row>
    <row r="178" spans="1:10" x14ac:dyDescent="0.25">
      <c r="A178" s="200" t="s">
        <v>208</v>
      </c>
      <c r="B178" s="209">
        <v>0.46260833000000001</v>
      </c>
      <c r="C178" s="209">
        <v>2.80501909</v>
      </c>
      <c r="D178" s="209">
        <v>0</v>
      </c>
      <c r="E178" s="209">
        <v>0</v>
      </c>
      <c r="F178" s="209">
        <v>0</v>
      </c>
      <c r="G178" s="209">
        <v>7.532839999999999E-2</v>
      </c>
      <c r="H178" s="209">
        <v>0</v>
      </c>
      <c r="I178" s="209">
        <v>9.5314009999999991E-2</v>
      </c>
      <c r="J178" s="209">
        <v>0</v>
      </c>
    </row>
    <row r="179" spans="1:10" x14ac:dyDescent="0.25">
      <c r="A179" s="200" t="s">
        <v>55</v>
      </c>
      <c r="B179" s="209">
        <v>4.3686480000000003</v>
      </c>
      <c r="C179" s="209">
        <v>0</v>
      </c>
      <c r="D179" s="209">
        <v>0</v>
      </c>
      <c r="E179" s="209">
        <v>0</v>
      </c>
      <c r="F179" s="209">
        <v>0</v>
      </c>
      <c r="G179" s="209">
        <v>4.7011370000000004E-2</v>
      </c>
      <c r="H179" s="209">
        <v>0</v>
      </c>
      <c r="I179" s="209">
        <v>4.7011370000000004E-2</v>
      </c>
      <c r="J179" s="209">
        <v>0</v>
      </c>
    </row>
    <row r="180" spans="1:10" x14ac:dyDescent="0.25">
      <c r="A180" s="200" t="s">
        <v>64</v>
      </c>
      <c r="B180" s="209">
        <v>16.453153260000001</v>
      </c>
      <c r="C180" s="209">
        <v>0.10439574</v>
      </c>
      <c r="D180" s="209">
        <v>0</v>
      </c>
      <c r="E180" s="209">
        <v>0</v>
      </c>
      <c r="F180" s="209">
        <v>0</v>
      </c>
      <c r="G180" s="209">
        <v>4.4477660000000002E-2</v>
      </c>
      <c r="H180" s="209">
        <v>0</v>
      </c>
      <c r="I180" s="209">
        <v>18.916168219999999</v>
      </c>
      <c r="J180" s="209">
        <v>2.8895000000000001E-2</v>
      </c>
    </row>
    <row r="181" spans="1:10" x14ac:dyDescent="0.25">
      <c r="A181" s="200" t="s">
        <v>113</v>
      </c>
      <c r="B181" s="209">
        <v>3.94766846</v>
      </c>
      <c r="C181" s="209">
        <v>0</v>
      </c>
      <c r="D181" s="209">
        <v>0</v>
      </c>
      <c r="E181" s="209">
        <v>0</v>
      </c>
      <c r="F181" s="209">
        <v>0</v>
      </c>
      <c r="G181" s="209">
        <v>4.1364400000000003E-2</v>
      </c>
      <c r="H181" s="209">
        <v>0</v>
      </c>
      <c r="I181" s="209">
        <v>5.4694809999999996E-2</v>
      </c>
      <c r="J181" s="209">
        <v>0</v>
      </c>
    </row>
    <row r="182" spans="1:10" x14ac:dyDescent="0.25">
      <c r="A182" s="200" t="s">
        <v>177</v>
      </c>
      <c r="B182" s="209">
        <v>3.2395E-2</v>
      </c>
      <c r="C182" s="209">
        <v>0</v>
      </c>
      <c r="D182" s="209">
        <v>0</v>
      </c>
      <c r="E182" s="209">
        <v>0</v>
      </c>
      <c r="F182" s="209">
        <v>0</v>
      </c>
      <c r="G182" s="209">
        <v>3.6132999999999998E-2</v>
      </c>
      <c r="H182" s="209">
        <v>0</v>
      </c>
      <c r="I182" s="209">
        <v>3.72964E-2</v>
      </c>
      <c r="J182" s="209">
        <v>0</v>
      </c>
    </row>
    <row r="183" spans="1:10" x14ac:dyDescent="0.25">
      <c r="A183" s="200" t="s">
        <v>96</v>
      </c>
      <c r="B183" s="209">
        <v>0.88353360999999997</v>
      </c>
      <c r="C183" s="209">
        <v>4.7160000000000002E-4</v>
      </c>
      <c r="D183" s="209">
        <v>0</v>
      </c>
      <c r="E183" s="209">
        <v>0</v>
      </c>
      <c r="F183" s="209">
        <v>0</v>
      </c>
      <c r="G183" s="209">
        <v>1.5895799999999998E-2</v>
      </c>
      <c r="H183" s="209">
        <v>0</v>
      </c>
      <c r="I183" s="209">
        <v>2.0643089999999999E-2</v>
      </c>
      <c r="J183" s="209">
        <v>0</v>
      </c>
    </row>
    <row r="184" spans="1:10" x14ac:dyDescent="0.25">
      <c r="A184" s="200" t="s">
        <v>118</v>
      </c>
      <c r="B184" s="209">
        <v>0.82811305000000002</v>
      </c>
      <c r="C184" s="209">
        <v>7.0388000000000004E-4</v>
      </c>
      <c r="D184" s="209">
        <v>0</v>
      </c>
      <c r="E184" s="209">
        <v>0</v>
      </c>
      <c r="F184" s="209">
        <v>0</v>
      </c>
      <c r="G184" s="209">
        <v>8.5838600000000004E-3</v>
      </c>
      <c r="H184" s="209">
        <v>0</v>
      </c>
      <c r="I184" s="209">
        <v>3.1582449999999998E-2</v>
      </c>
      <c r="J184" s="209">
        <v>0</v>
      </c>
    </row>
    <row r="185" spans="1:10" x14ac:dyDescent="0.25">
      <c r="A185" s="200" t="s">
        <v>223</v>
      </c>
      <c r="B185" s="209">
        <v>3.5051546</v>
      </c>
      <c r="C185" s="209">
        <v>0.20625848999999999</v>
      </c>
      <c r="D185" s="209">
        <v>0</v>
      </c>
      <c r="E185" s="209">
        <v>0</v>
      </c>
      <c r="F185" s="209">
        <v>0</v>
      </c>
      <c r="G185" s="209">
        <v>7.1870399999999996E-3</v>
      </c>
      <c r="H185" s="209">
        <v>0</v>
      </c>
      <c r="I185" s="209">
        <v>6.8434099999999994E-3</v>
      </c>
      <c r="J185" s="209">
        <v>0</v>
      </c>
    </row>
    <row r="186" spans="1:10" x14ac:dyDescent="0.25">
      <c r="A186" s="200" t="s">
        <v>92</v>
      </c>
      <c r="B186" s="209">
        <v>0.84822920999999996</v>
      </c>
      <c r="C186" s="209">
        <v>0</v>
      </c>
      <c r="D186" s="209">
        <v>0</v>
      </c>
      <c r="E186" s="209">
        <v>0</v>
      </c>
      <c r="F186" s="209">
        <v>3.0246500000000003E-3</v>
      </c>
      <c r="G186" s="209">
        <v>6.1367599999999998E-3</v>
      </c>
      <c r="H186" s="209">
        <v>0</v>
      </c>
      <c r="I186" s="209">
        <v>1.3177888200000001</v>
      </c>
      <c r="J186" s="209">
        <v>0</v>
      </c>
    </row>
    <row r="187" spans="1:10" x14ac:dyDescent="0.25">
      <c r="A187" s="200" t="s">
        <v>193</v>
      </c>
      <c r="B187" s="209">
        <v>3.7450173199999996</v>
      </c>
      <c r="C187" s="209">
        <v>0.28205111999999999</v>
      </c>
      <c r="D187" s="209">
        <v>0</v>
      </c>
      <c r="E187" s="209">
        <v>0</v>
      </c>
      <c r="F187" s="209">
        <v>0</v>
      </c>
      <c r="G187" s="209">
        <v>3.1026000000000001E-3</v>
      </c>
      <c r="H187" s="209">
        <v>0</v>
      </c>
      <c r="I187" s="209">
        <v>4.0031449999999996E-2</v>
      </c>
      <c r="J187" s="209">
        <v>0</v>
      </c>
    </row>
    <row r="188" spans="1:10" x14ac:dyDescent="0.25">
      <c r="A188" s="200" t="s">
        <v>23</v>
      </c>
      <c r="B188" s="209">
        <v>36.308115740000005</v>
      </c>
      <c r="C188" s="209">
        <v>1.789E-3</v>
      </c>
      <c r="D188" s="209">
        <v>0</v>
      </c>
      <c r="E188" s="209">
        <v>0</v>
      </c>
      <c r="F188" s="209">
        <v>0</v>
      </c>
      <c r="G188" s="209">
        <v>2.82987E-3</v>
      </c>
      <c r="H188" s="209">
        <v>0</v>
      </c>
      <c r="I188" s="209">
        <v>2.82987E-3</v>
      </c>
      <c r="J188" s="209">
        <v>2.5544290000000001E-2</v>
      </c>
    </row>
    <row r="189" spans="1:10" x14ac:dyDescent="0.25">
      <c r="A189" s="200" t="s">
        <v>141</v>
      </c>
      <c r="B189" s="209">
        <v>1.0293985999999999</v>
      </c>
      <c r="C189" s="209">
        <v>0.44564934</v>
      </c>
      <c r="D189" s="209">
        <v>0</v>
      </c>
      <c r="E189" s="209">
        <v>0</v>
      </c>
      <c r="F189" s="209">
        <v>0</v>
      </c>
      <c r="G189" s="209">
        <v>2.5273299999999999E-3</v>
      </c>
      <c r="H189" s="209">
        <v>0</v>
      </c>
      <c r="I189" s="209">
        <v>1.5396683600000001</v>
      </c>
      <c r="J189" s="209">
        <v>0</v>
      </c>
    </row>
    <row r="190" spans="1:10" x14ac:dyDescent="0.25">
      <c r="A190" s="200" t="s">
        <v>244</v>
      </c>
      <c r="B190" s="209">
        <v>0.29283685999999998</v>
      </c>
      <c r="C190" s="209">
        <v>3.0113999999999998E-2</v>
      </c>
      <c r="D190" s="209">
        <v>0</v>
      </c>
      <c r="E190" s="209">
        <v>0</v>
      </c>
      <c r="F190" s="209">
        <v>0</v>
      </c>
      <c r="G190" s="209">
        <v>2.3809699999999996E-3</v>
      </c>
      <c r="H190" s="209">
        <v>0</v>
      </c>
      <c r="I190" s="209">
        <v>0.27943857999999999</v>
      </c>
      <c r="J190" s="209">
        <v>0</v>
      </c>
    </row>
    <row r="191" spans="1:10" x14ac:dyDescent="0.25">
      <c r="A191" s="200" t="s">
        <v>167</v>
      </c>
      <c r="B191" s="209">
        <v>0</v>
      </c>
      <c r="C191" s="209">
        <v>0</v>
      </c>
      <c r="D191" s="209">
        <v>0</v>
      </c>
      <c r="E191" s="209">
        <v>0</v>
      </c>
      <c r="F191" s="209">
        <v>0</v>
      </c>
      <c r="G191" s="209">
        <v>2.0851799999999998E-3</v>
      </c>
      <c r="H191" s="209">
        <v>0</v>
      </c>
      <c r="I191" s="209">
        <v>2.0851799999999998E-3</v>
      </c>
      <c r="J191" s="209">
        <v>0</v>
      </c>
    </row>
    <row r="192" spans="1:10" x14ac:dyDescent="0.25">
      <c r="A192" s="200" t="s">
        <v>109</v>
      </c>
      <c r="B192" s="209">
        <v>62.377594459999997</v>
      </c>
      <c r="C192" s="209">
        <v>0.13568392000000001</v>
      </c>
      <c r="D192" s="209">
        <v>0</v>
      </c>
      <c r="E192" s="209">
        <v>0</v>
      </c>
      <c r="F192" s="209">
        <v>0.14206276999999998</v>
      </c>
      <c r="G192" s="209">
        <v>4.4852E-4</v>
      </c>
      <c r="H192" s="209">
        <v>0</v>
      </c>
      <c r="I192" s="209">
        <v>0.14251129000000001</v>
      </c>
      <c r="J192" s="209">
        <v>0</v>
      </c>
    </row>
    <row r="193" spans="1:10" x14ac:dyDescent="0.25">
      <c r="A193" s="200" t="s">
        <v>126</v>
      </c>
      <c r="B193" s="209">
        <v>0.69490555000000009</v>
      </c>
      <c r="C193" s="209">
        <v>0.29820909000000001</v>
      </c>
      <c r="D193" s="209">
        <v>0</v>
      </c>
      <c r="E193" s="209">
        <v>0</v>
      </c>
      <c r="F193" s="209">
        <v>0</v>
      </c>
      <c r="G193" s="209">
        <v>1.9546E-4</v>
      </c>
      <c r="H193" s="209">
        <v>0</v>
      </c>
      <c r="I193" s="209">
        <v>3.5543910000000005E-2</v>
      </c>
      <c r="J193" s="209">
        <v>0</v>
      </c>
    </row>
    <row r="194" spans="1:10" x14ac:dyDescent="0.25">
      <c r="A194" s="200" t="s">
        <v>90</v>
      </c>
      <c r="B194" s="209">
        <v>0.23719552999999999</v>
      </c>
      <c r="C194" s="209">
        <v>0</v>
      </c>
      <c r="D194" s="209">
        <v>0</v>
      </c>
      <c r="E194" s="209">
        <v>0</v>
      </c>
      <c r="F194" s="209">
        <v>0</v>
      </c>
      <c r="G194" s="209">
        <v>8.9900000000000003E-6</v>
      </c>
      <c r="H194" s="209">
        <v>0</v>
      </c>
      <c r="I194" s="209">
        <v>6.3369699999999999E-3</v>
      </c>
      <c r="J194" s="209">
        <v>0</v>
      </c>
    </row>
    <row r="195" spans="1:10" x14ac:dyDescent="0.25">
      <c r="A195" s="200" t="s">
        <v>138</v>
      </c>
      <c r="B195" s="209">
        <v>2.30467778</v>
      </c>
      <c r="C195" s="209">
        <v>2.3847353999999998</v>
      </c>
      <c r="D195" s="209">
        <v>0</v>
      </c>
      <c r="E195" s="209">
        <v>0</v>
      </c>
      <c r="F195" s="209">
        <v>0</v>
      </c>
      <c r="G195" s="209">
        <v>0</v>
      </c>
      <c r="H195" s="209">
        <v>0</v>
      </c>
      <c r="I195" s="209">
        <v>2.7710100000000004E-3</v>
      </c>
      <c r="J195" s="209">
        <v>0</v>
      </c>
    </row>
    <row r="196" spans="1:10" x14ac:dyDescent="0.25">
      <c r="A196" s="200" t="s">
        <v>226</v>
      </c>
      <c r="B196" s="209">
        <v>0.26943850000000003</v>
      </c>
      <c r="C196" s="209">
        <v>1.5549379399999999</v>
      </c>
      <c r="D196" s="209">
        <v>0</v>
      </c>
      <c r="E196" s="209">
        <v>0</v>
      </c>
      <c r="F196" s="209">
        <v>0</v>
      </c>
      <c r="G196" s="209">
        <v>0</v>
      </c>
      <c r="H196" s="209">
        <v>0</v>
      </c>
      <c r="I196" s="209">
        <v>0</v>
      </c>
      <c r="J196" s="209">
        <v>0</v>
      </c>
    </row>
    <row r="197" spans="1:10" x14ac:dyDescent="0.25">
      <c r="A197" s="200" t="s">
        <v>159</v>
      </c>
      <c r="B197" s="209">
        <v>9.9096703300000009</v>
      </c>
      <c r="C197" s="209">
        <v>1.3173250300000001</v>
      </c>
      <c r="D197" s="209">
        <v>0</v>
      </c>
      <c r="E197" s="209">
        <v>0</v>
      </c>
      <c r="F197" s="209">
        <v>0</v>
      </c>
      <c r="G197" s="209">
        <v>0</v>
      </c>
      <c r="H197" s="209">
        <v>0</v>
      </c>
      <c r="I197" s="209">
        <v>3.1054699999999999E-3</v>
      </c>
      <c r="J197" s="209">
        <v>0</v>
      </c>
    </row>
    <row r="198" spans="1:10" x14ac:dyDescent="0.25">
      <c r="A198" s="200" t="s">
        <v>227</v>
      </c>
      <c r="B198" s="209">
        <v>5.3085876599999997</v>
      </c>
      <c r="C198" s="209">
        <v>0.67624240000000002</v>
      </c>
      <c r="D198" s="209">
        <v>0</v>
      </c>
      <c r="E198" s="209">
        <v>0</v>
      </c>
      <c r="F198" s="209">
        <v>0</v>
      </c>
      <c r="G198" s="209">
        <v>0</v>
      </c>
      <c r="H198" s="209">
        <v>0</v>
      </c>
      <c r="I198" s="209">
        <v>0.14180216000000001</v>
      </c>
      <c r="J198" s="209">
        <v>0</v>
      </c>
    </row>
    <row r="199" spans="1:10" x14ac:dyDescent="0.25">
      <c r="A199" s="200" t="s">
        <v>111</v>
      </c>
      <c r="B199" s="209">
        <v>2.27935474</v>
      </c>
      <c r="C199" s="209">
        <v>0.64147869999999996</v>
      </c>
      <c r="D199" s="209">
        <v>0</v>
      </c>
      <c r="E199" s="209">
        <v>0</v>
      </c>
      <c r="F199" s="209">
        <v>0</v>
      </c>
      <c r="G199" s="209">
        <v>0</v>
      </c>
      <c r="H199" s="209">
        <v>3.2170000000000001E-4</v>
      </c>
      <c r="I199" s="209">
        <v>0</v>
      </c>
      <c r="J199" s="209">
        <v>0</v>
      </c>
    </row>
    <row r="200" spans="1:10" x14ac:dyDescent="0.25">
      <c r="A200" s="200" t="s">
        <v>186</v>
      </c>
      <c r="B200" s="209">
        <v>3.6613582599999996</v>
      </c>
      <c r="C200" s="209">
        <v>0.42444093999999999</v>
      </c>
      <c r="D200" s="209">
        <v>0</v>
      </c>
      <c r="E200" s="209">
        <v>0</v>
      </c>
      <c r="F200" s="209">
        <v>0</v>
      </c>
      <c r="G200" s="209">
        <v>0</v>
      </c>
      <c r="H200" s="209">
        <v>0</v>
      </c>
      <c r="I200" s="209">
        <v>2.0244160000000001E-2</v>
      </c>
      <c r="J200" s="209">
        <v>0</v>
      </c>
    </row>
    <row r="201" spans="1:10" x14ac:dyDescent="0.25">
      <c r="A201" s="200" t="s">
        <v>56</v>
      </c>
      <c r="B201" s="209">
        <v>2.6990090000000001E-2</v>
      </c>
      <c r="C201" s="209">
        <v>0.27878024000000001</v>
      </c>
      <c r="D201" s="209">
        <v>0</v>
      </c>
      <c r="E201" s="209">
        <v>0</v>
      </c>
      <c r="F201" s="209">
        <v>0</v>
      </c>
      <c r="G201" s="209">
        <v>0</v>
      </c>
      <c r="H201" s="209">
        <v>0</v>
      </c>
      <c r="I201" s="209">
        <v>0</v>
      </c>
      <c r="J201" s="209">
        <v>0</v>
      </c>
    </row>
    <row r="202" spans="1:10" x14ac:dyDescent="0.25">
      <c r="A202" s="200" t="s">
        <v>140</v>
      </c>
      <c r="B202" s="209">
        <v>0.76921686</v>
      </c>
      <c r="C202" s="209">
        <v>0.15544970000000002</v>
      </c>
      <c r="D202" s="209">
        <v>0</v>
      </c>
      <c r="E202" s="209">
        <v>0</v>
      </c>
      <c r="F202" s="209">
        <v>0</v>
      </c>
      <c r="G202" s="209">
        <v>0</v>
      </c>
      <c r="H202" s="209">
        <v>0</v>
      </c>
      <c r="I202" s="209">
        <v>1.49584E-3</v>
      </c>
      <c r="J202" s="209">
        <v>0</v>
      </c>
    </row>
    <row r="203" spans="1:10" x14ac:dyDescent="0.25">
      <c r="A203" s="200" t="s">
        <v>132</v>
      </c>
      <c r="B203" s="209">
        <v>22.9635906</v>
      </c>
      <c r="C203" s="209">
        <v>0.12801133000000001</v>
      </c>
      <c r="D203" s="209">
        <v>0</v>
      </c>
      <c r="E203" s="209">
        <v>0</v>
      </c>
      <c r="F203" s="209">
        <v>0</v>
      </c>
      <c r="G203" s="209">
        <v>0</v>
      </c>
      <c r="H203" s="209">
        <v>0</v>
      </c>
      <c r="I203" s="209">
        <v>0</v>
      </c>
      <c r="J203" s="209">
        <v>0</v>
      </c>
    </row>
    <row r="204" spans="1:10" x14ac:dyDescent="0.25">
      <c r="A204" s="200" t="s">
        <v>82</v>
      </c>
      <c r="B204" s="209">
        <v>13.08992484</v>
      </c>
      <c r="C204" s="209">
        <v>1.2094260000000001E-2</v>
      </c>
      <c r="D204" s="209">
        <v>0</v>
      </c>
      <c r="E204" s="209">
        <v>0</v>
      </c>
      <c r="F204" s="209">
        <v>0</v>
      </c>
      <c r="G204" s="209">
        <v>0</v>
      </c>
      <c r="H204" s="209">
        <v>0</v>
      </c>
      <c r="I204" s="209">
        <v>9.5139999999999992E-4</v>
      </c>
      <c r="J204" s="209">
        <v>0</v>
      </c>
    </row>
    <row r="205" spans="1:10" x14ac:dyDescent="0.25">
      <c r="A205" s="200" t="s">
        <v>48</v>
      </c>
      <c r="B205" s="209">
        <v>0.40643947999999996</v>
      </c>
      <c r="C205" s="209">
        <v>1.030208E-2</v>
      </c>
      <c r="D205" s="209">
        <v>0</v>
      </c>
      <c r="E205" s="209">
        <v>0</v>
      </c>
      <c r="F205" s="209">
        <v>0</v>
      </c>
      <c r="G205" s="209">
        <v>0</v>
      </c>
      <c r="H205" s="209">
        <v>0</v>
      </c>
      <c r="I205" s="209">
        <v>0</v>
      </c>
      <c r="J205" s="209">
        <v>0</v>
      </c>
    </row>
    <row r="206" spans="1:10" x14ac:dyDescent="0.25">
      <c r="A206" s="200" t="s">
        <v>125</v>
      </c>
      <c r="B206" s="209">
        <v>0.24270264999999999</v>
      </c>
      <c r="C206" s="209">
        <v>9.9004200000000001E-3</v>
      </c>
      <c r="D206" s="209">
        <v>0</v>
      </c>
      <c r="E206" s="209">
        <v>0</v>
      </c>
      <c r="F206" s="209">
        <v>0</v>
      </c>
      <c r="G206" s="209">
        <v>0</v>
      </c>
      <c r="H206" s="209">
        <v>0</v>
      </c>
      <c r="I206" s="209">
        <v>2.8808999999999996E-4</v>
      </c>
      <c r="J206" s="209">
        <v>0</v>
      </c>
    </row>
    <row r="207" spans="1:10" x14ac:dyDescent="0.25">
      <c r="A207" s="200" t="s">
        <v>53</v>
      </c>
      <c r="B207" s="209">
        <v>0.19387346999999999</v>
      </c>
      <c r="C207" s="209">
        <v>7.0328999999999999E-3</v>
      </c>
      <c r="D207" s="209">
        <v>0</v>
      </c>
      <c r="E207" s="209">
        <v>0</v>
      </c>
      <c r="F207" s="209">
        <v>0</v>
      </c>
      <c r="G207" s="209">
        <v>0</v>
      </c>
      <c r="H207" s="209">
        <v>0</v>
      </c>
      <c r="I207" s="209">
        <v>0</v>
      </c>
      <c r="J207" s="209">
        <v>0</v>
      </c>
    </row>
    <row r="208" spans="1:10" x14ac:dyDescent="0.25">
      <c r="A208" s="200" t="s">
        <v>131</v>
      </c>
      <c r="B208" s="209">
        <v>0.16689660000000001</v>
      </c>
      <c r="C208" s="209">
        <v>6.8942999999999999E-3</v>
      </c>
      <c r="D208" s="209">
        <v>0</v>
      </c>
      <c r="E208" s="209">
        <v>0</v>
      </c>
      <c r="F208" s="209">
        <v>0</v>
      </c>
      <c r="G208" s="209">
        <v>0</v>
      </c>
      <c r="H208" s="209">
        <v>0</v>
      </c>
      <c r="I208" s="209">
        <v>3.0138999999999999E-3</v>
      </c>
      <c r="J208" s="209">
        <v>0</v>
      </c>
    </row>
    <row r="209" spans="1:10" x14ac:dyDescent="0.25">
      <c r="A209" s="200" t="s">
        <v>83</v>
      </c>
      <c r="B209" s="209">
        <v>5.4402662699999995</v>
      </c>
      <c r="C209" s="209">
        <v>4.6270399999999998E-3</v>
      </c>
      <c r="D209" s="209">
        <v>0</v>
      </c>
      <c r="E209" s="209">
        <v>0</v>
      </c>
      <c r="F209" s="209">
        <v>0</v>
      </c>
      <c r="G209" s="209">
        <v>0</v>
      </c>
      <c r="H209" s="209">
        <v>0</v>
      </c>
      <c r="I209" s="209">
        <v>0</v>
      </c>
      <c r="J209" s="209">
        <v>0</v>
      </c>
    </row>
    <row r="210" spans="1:10" x14ac:dyDescent="0.25">
      <c r="A210" s="200" t="s">
        <v>153</v>
      </c>
      <c r="B210" s="209">
        <v>9.3063585999999994</v>
      </c>
      <c r="C210" s="209">
        <v>3.5347600000000001E-3</v>
      </c>
      <c r="D210" s="209">
        <v>0</v>
      </c>
      <c r="E210" s="209">
        <v>0</v>
      </c>
      <c r="F210" s="209">
        <v>0</v>
      </c>
      <c r="G210" s="209">
        <v>0</v>
      </c>
      <c r="H210" s="209">
        <v>0</v>
      </c>
      <c r="I210" s="209">
        <v>4.4054000000000001E-4</v>
      </c>
      <c r="J210" s="209">
        <v>0</v>
      </c>
    </row>
    <row r="211" spans="1:10" x14ac:dyDescent="0.25">
      <c r="A211" s="200" t="s">
        <v>63</v>
      </c>
      <c r="B211" s="209">
        <v>4.2662100000000003E-3</v>
      </c>
      <c r="C211" s="209">
        <v>2.6223000000000002E-3</v>
      </c>
      <c r="D211" s="209">
        <v>0</v>
      </c>
      <c r="E211" s="209">
        <v>0</v>
      </c>
      <c r="F211" s="209">
        <v>0</v>
      </c>
      <c r="G211" s="209">
        <v>0</v>
      </c>
      <c r="H211" s="209">
        <v>0</v>
      </c>
      <c r="I211" s="209">
        <v>0</v>
      </c>
      <c r="J211" s="209">
        <v>0</v>
      </c>
    </row>
    <row r="212" spans="1:10" x14ac:dyDescent="0.25">
      <c r="A212" s="200" t="s">
        <v>8</v>
      </c>
      <c r="B212" s="209">
        <v>7.3416949999999995E-2</v>
      </c>
      <c r="C212" s="209">
        <v>9.3099999999999997E-4</v>
      </c>
      <c r="D212" s="209">
        <v>0</v>
      </c>
      <c r="E212" s="209">
        <v>0</v>
      </c>
      <c r="F212" s="209">
        <v>0</v>
      </c>
      <c r="G212" s="209">
        <v>0</v>
      </c>
      <c r="H212" s="209">
        <v>0</v>
      </c>
      <c r="I212" s="209">
        <v>0</v>
      </c>
      <c r="J212" s="209">
        <v>0</v>
      </c>
    </row>
    <row r="213" spans="1:10" x14ac:dyDescent="0.25">
      <c r="A213" s="200" t="s">
        <v>176</v>
      </c>
      <c r="B213" s="209">
        <v>0.59037896999999995</v>
      </c>
      <c r="C213" s="209">
        <v>5.0323000000000002E-4</v>
      </c>
      <c r="D213" s="209">
        <v>0</v>
      </c>
      <c r="E213" s="209">
        <v>0</v>
      </c>
      <c r="F213" s="209">
        <v>0</v>
      </c>
      <c r="G213" s="209">
        <v>0</v>
      </c>
      <c r="H213" s="209">
        <v>0</v>
      </c>
      <c r="I213" s="209">
        <v>0</v>
      </c>
      <c r="J213" s="209">
        <v>0</v>
      </c>
    </row>
    <row r="214" spans="1:10" x14ac:dyDescent="0.25">
      <c r="A214" s="200" t="s">
        <v>81</v>
      </c>
      <c r="B214" s="209">
        <v>10.188217760000001</v>
      </c>
      <c r="C214" s="209">
        <v>0</v>
      </c>
      <c r="D214" s="209">
        <v>0</v>
      </c>
      <c r="E214" s="209">
        <v>0</v>
      </c>
      <c r="F214" s="209">
        <v>0</v>
      </c>
      <c r="G214" s="209">
        <v>0</v>
      </c>
      <c r="H214" s="209">
        <v>0</v>
      </c>
      <c r="I214" s="209">
        <v>2.1293580699999999</v>
      </c>
      <c r="J214" s="209">
        <v>0</v>
      </c>
    </row>
    <row r="215" spans="1:10" x14ac:dyDescent="0.25">
      <c r="A215" s="200" t="s">
        <v>44</v>
      </c>
      <c r="B215" s="209">
        <v>0.11927222999999999</v>
      </c>
      <c r="C215" s="209">
        <v>0</v>
      </c>
      <c r="D215" s="209">
        <v>0</v>
      </c>
      <c r="E215" s="209">
        <v>0</v>
      </c>
      <c r="F215" s="209">
        <v>0</v>
      </c>
      <c r="G215" s="209">
        <v>0</v>
      </c>
      <c r="H215" s="209">
        <v>0</v>
      </c>
      <c r="I215" s="209">
        <v>0.81643924000000001</v>
      </c>
      <c r="J215" s="209">
        <v>0</v>
      </c>
    </row>
    <row r="216" spans="1:10" x14ac:dyDescent="0.25">
      <c r="A216" s="200" t="s">
        <v>91</v>
      </c>
      <c r="B216" s="209">
        <v>2.0610849600000001</v>
      </c>
      <c r="C216" s="209">
        <v>0</v>
      </c>
      <c r="D216" s="209">
        <v>0</v>
      </c>
      <c r="E216" s="209">
        <v>0</v>
      </c>
      <c r="F216" s="209">
        <v>0</v>
      </c>
      <c r="G216" s="209">
        <v>0</v>
      </c>
      <c r="H216" s="209">
        <v>0</v>
      </c>
      <c r="I216" s="209">
        <v>9.818992E-2</v>
      </c>
      <c r="J216" s="209">
        <v>0</v>
      </c>
    </row>
    <row r="217" spans="1:10" x14ac:dyDescent="0.25">
      <c r="A217" s="200" t="s">
        <v>161</v>
      </c>
      <c r="B217" s="209">
        <v>0</v>
      </c>
      <c r="C217" s="209">
        <v>0</v>
      </c>
      <c r="D217" s="209">
        <v>0</v>
      </c>
      <c r="E217" s="209">
        <v>0</v>
      </c>
      <c r="F217" s="209">
        <v>0</v>
      </c>
      <c r="G217" s="209">
        <v>0</v>
      </c>
      <c r="H217" s="209">
        <v>0</v>
      </c>
      <c r="I217" s="209">
        <v>1.7250000000000001E-2</v>
      </c>
      <c r="J217" s="209">
        <v>0</v>
      </c>
    </row>
    <row r="218" spans="1:10" x14ac:dyDescent="0.25">
      <c r="A218" s="200" t="s">
        <v>165</v>
      </c>
      <c r="B218" s="209">
        <v>1.4141829999999999E-2</v>
      </c>
      <c r="C218" s="209">
        <v>0</v>
      </c>
      <c r="D218" s="209">
        <v>0</v>
      </c>
      <c r="E218" s="209">
        <v>0</v>
      </c>
      <c r="F218" s="209">
        <v>0</v>
      </c>
      <c r="G218" s="209">
        <v>0</v>
      </c>
      <c r="H218" s="209">
        <v>0</v>
      </c>
      <c r="I218" s="209">
        <v>3.0091000000000004E-4</v>
      </c>
      <c r="J218" s="209">
        <v>0</v>
      </c>
    </row>
    <row r="219" spans="1:10" x14ac:dyDescent="0.25">
      <c r="A219" s="200" t="s">
        <v>102</v>
      </c>
      <c r="B219" s="209">
        <v>1.0576232400000001</v>
      </c>
      <c r="C219" s="209">
        <v>0</v>
      </c>
      <c r="D219" s="209">
        <v>0</v>
      </c>
      <c r="E219" s="209">
        <v>0</v>
      </c>
      <c r="F219" s="209">
        <v>0</v>
      </c>
      <c r="G219" s="209">
        <v>0</v>
      </c>
      <c r="H219" s="209">
        <v>0</v>
      </c>
      <c r="I219" s="209">
        <v>2.8899999999999998E-4</v>
      </c>
      <c r="J219" s="209">
        <v>0</v>
      </c>
    </row>
    <row r="220" spans="1:10" x14ac:dyDescent="0.25">
      <c r="A220" s="200" t="s">
        <v>34</v>
      </c>
      <c r="B220" s="209">
        <v>18.98668825</v>
      </c>
      <c r="C220" s="209">
        <v>0</v>
      </c>
      <c r="D220" s="209">
        <v>0</v>
      </c>
      <c r="E220" s="209">
        <v>0</v>
      </c>
      <c r="F220" s="209">
        <v>0</v>
      </c>
      <c r="G220" s="209">
        <v>0</v>
      </c>
      <c r="H220" s="209">
        <v>0</v>
      </c>
      <c r="I220" s="209">
        <v>0</v>
      </c>
      <c r="J220" s="209">
        <v>0</v>
      </c>
    </row>
    <row r="221" spans="1:10" x14ac:dyDescent="0.25">
      <c r="A221" s="200" t="s">
        <v>49</v>
      </c>
      <c r="B221" s="209">
        <v>12.889271769999999</v>
      </c>
      <c r="C221" s="209">
        <v>0</v>
      </c>
      <c r="D221" s="209">
        <v>0</v>
      </c>
      <c r="E221" s="209">
        <v>0</v>
      </c>
      <c r="F221" s="209">
        <v>0</v>
      </c>
      <c r="G221" s="209">
        <v>0</v>
      </c>
      <c r="H221" s="209">
        <v>0</v>
      </c>
      <c r="I221" s="209">
        <v>0</v>
      </c>
      <c r="J221" s="209">
        <v>4.2300999999999998E-2</v>
      </c>
    </row>
    <row r="222" spans="1:10" x14ac:dyDescent="0.25">
      <c r="A222" s="200" t="s">
        <v>72</v>
      </c>
      <c r="B222" s="209">
        <v>5.3926362000000001</v>
      </c>
      <c r="C222" s="209">
        <v>0</v>
      </c>
      <c r="D222" s="209">
        <v>0</v>
      </c>
      <c r="E222" s="209">
        <v>0</v>
      </c>
      <c r="F222" s="209">
        <v>0</v>
      </c>
      <c r="G222" s="209">
        <v>0</v>
      </c>
      <c r="H222" s="209">
        <v>0</v>
      </c>
      <c r="I222" s="209">
        <v>0</v>
      </c>
      <c r="J222" s="209">
        <v>0</v>
      </c>
    </row>
    <row r="223" spans="1:10" x14ac:dyDescent="0.25">
      <c r="A223" s="200" t="s">
        <v>76</v>
      </c>
      <c r="B223" s="209">
        <v>4.1204837100000002</v>
      </c>
      <c r="C223" s="209">
        <v>0</v>
      </c>
      <c r="D223" s="209">
        <v>0</v>
      </c>
      <c r="E223" s="209">
        <v>0</v>
      </c>
      <c r="F223" s="209">
        <v>0</v>
      </c>
      <c r="G223" s="209">
        <v>0</v>
      </c>
      <c r="H223" s="209">
        <v>0</v>
      </c>
      <c r="I223" s="209">
        <v>0</v>
      </c>
      <c r="J223" s="209">
        <v>0</v>
      </c>
    </row>
    <row r="224" spans="1:10" x14ac:dyDescent="0.25">
      <c r="A224" s="200" t="s">
        <v>3</v>
      </c>
      <c r="B224" s="209">
        <v>3.81462682</v>
      </c>
      <c r="C224" s="209">
        <v>0</v>
      </c>
      <c r="D224" s="209">
        <v>0</v>
      </c>
      <c r="E224" s="209">
        <v>0</v>
      </c>
      <c r="F224" s="209">
        <v>0</v>
      </c>
      <c r="G224" s="209">
        <v>0</v>
      </c>
      <c r="H224" s="209">
        <v>0</v>
      </c>
      <c r="I224" s="209">
        <v>0</v>
      </c>
      <c r="J224" s="209">
        <v>0</v>
      </c>
    </row>
    <row r="225" spans="1:10" x14ac:dyDescent="0.25">
      <c r="A225" s="200" t="s">
        <v>84</v>
      </c>
      <c r="B225" s="209">
        <v>3.12129645</v>
      </c>
      <c r="C225" s="209">
        <v>0</v>
      </c>
      <c r="D225" s="209">
        <v>0</v>
      </c>
      <c r="E225" s="209">
        <v>0</v>
      </c>
      <c r="F225" s="209">
        <v>0</v>
      </c>
      <c r="G225" s="209">
        <v>0</v>
      </c>
      <c r="H225" s="209">
        <v>0</v>
      </c>
      <c r="I225" s="209">
        <v>0</v>
      </c>
      <c r="J225" s="209">
        <v>0.21988252999999999</v>
      </c>
    </row>
    <row r="226" spans="1:10" x14ac:dyDescent="0.25">
      <c r="A226" s="200" t="s">
        <v>17</v>
      </c>
      <c r="B226" s="209">
        <v>2.4764037599999997</v>
      </c>
      <c r="C226" s="209">
        <v>0</v>
      </c>
      <c r="D226" s="209">
        <v>0</v>
      </c>
      <c r="E226" s="209">
        <v>0</v>
      </c>
      <c r="F226" s="209">
        <v>0</v>
      </c>
      <c r="G226" s="209">
        <v>0</v>
      </c>
      <c r="H226" s="209">
        <v>0</v>
      </c>
      <c r="I226" s="209">
        <v>0</v>
      </c>
      <c r="J226" s="209">
        <v>8.8999999999999996E-2</v>
      </c>
    </row>
    <row r="227" spans="1:10" x14ac:dyDescent="0.25">
      <c r="A227" s="200" t="s">
        <v>40</v>
      </c>
      <c r="B227" s="209">
        <v>1.18478543</v>
      </c>
      <c r="C227" s="209">
        <v>0</v>
      </c>
      <c r="D227" s="209">
        <v>0</v>
      </c>
      <c r="E227" s="209">
        <v>0</v>
      </c>
      <c r="F227" s="209">
        <v>0</v>
      </c>
      <c r="G227" s="209">
        <v>0</v>
      </c>
      <c r="H227" s="209">
        <v>0</v>
      </c>
      <c r="I227" s="209">
        <v>0</v>
      </c>
      <c r="J227" s="209">
        <v>0</v>
      </c>
    </row>
    <row r="228" spans="1:10" x14ac:dyDescent="0.25">
      <c r="A228" s="200" t="s">
        <v>60</v>
      </c>
      <c r="B228" s="209">
        <v>0.53960981000000008</v>
      </c>
      <c r="C228" s="209">
        <v>0</v>
      </c>
      <c r="D228" s="209">
        <v>0</v>
      </c>
      <c r="E228" s="209">
        <v>0</v>
      </c>
      <c r="F228" s="209">
        <v>0</v>
      </c>
      <c r="G228" s="209">
        <v>0</v>
      </c>
      <c r="H228" s="209">
        <v>0</v>
      </c>
      <c r="I228" s="209">
        <v>0</v>
      </c>
      <c r="J228" s="209">
        <v>0</v>
      </c>
    </row>
    <row r="229" spans="1:10" x14ac:dyDescent="0.25">
      <c r="A229" s="200" t="s">
        <v>100</v>
      </c>
      <c r="B229" s="209">
        <v>0.51733190000000007</v>
      </c>
      <c r="C229" s="209">
        <v>0</v>
      </c>
      <c r="D229" s="209">
        <v>0</v>
      </c>
      <c r="E229" s="209">
        <v>0</v>
      </c>
      <c r="F229" s="209">
        <v>0</v>
      </c>
      <c r="G229" s="209">
        <v>0</v>
      </c>
      <c r="H229" s="209">
        <v>0</v>
      </c>
      <c r="I229" s="209">
        <v>0</v>
      </c>
      <c r="J229" s="209">
        <v>0</v>
      </c>
    </row>
    <row r="230" spans="1:10" x14ac:dyDescent="0.25">
      <c r="A230" s="200" t="s">
        <v>29</v>
      </c>
      <c r="B230" s="209">
        <v>0.41682859999999999</v>
      </c>
      <c r="C230" s="209">
        <v>0</v>
      </c>
      <c r="D230" s="209">
        <v>0</v>
      </c>
      <c r="E230" s="209">
        <v>0</v>
      </c>
      <c r="F230" s="209">
        <v>0</v>
      </c>
      <c r="G230" s="209">
        <v>0</v>
      </c>
      <c r="H230" s="209">
        <v>0</v>
      </c>
      <c r="I230" s="209">
        <v>0</v>
      </c>
      <c r="J230" s="209">
        <v>0</v>
      </c>
    </row>
    <row r="231" spans="1:10" x14ac:dyDescent="0.25">
      <c r="A231" s="200" t="s">
        <v>77</v>
      </c>
      <c r="B231" s="209">
        <v>0.36236877000000001</v>
      </c>
      <c r="C231" s="209">
        <v>0</v>
      </c>
      <c r="D231" s="209">
        <v>0</v>
      </c>
      <c r="E231" s="209">
        <v>0</v>
      </c>
      <c r="F231" s="209">
        <v>0</v>
      </c>
      <c r="G231" s="209">
        <v>0</v>
      </c>
      <c r="H231" s="209">
        <v>0</v>
      </c>
      <c r="I231" s="209">
        <v>0</v>
      </c>
      <c r="J231" s="209">
        <v>0</v>
      </c>
    </row>
    <row r="232" spans="1:10" x14ac:dyDescent="0.25">
      <c r="A232" s="200" t="s">
        <v>65</v>
      </c>
      <c r="B232" s="209">
        <v>0.32890000000000003</v>
      </c>
      <c r="C232" s="209">
        <v>0</v>
      </c>
      <c r="D232" s="209">
        <v>0</v>
      </c>
      <c r="E232" s="209">
        <v>0</v>
      </c>
      <c r="F232" s="209">
        <v>0</v>
      </c>
      <c r="G232" s="209">
        <v>0</v>
      </c>
      <c r="H232" s="209">
        <v>0</v>
      </c>
      <c r="I232" s="209">
        <v>0</v>
      </c>
      <c r="J232" s="209">
        <v>0</v>
      </c>
    </row>
    <row r="233" spans="1:10" x14ac:dyDescent="0.25">
      <c r="A233" s="200" t="s">
        <v>58</v>
      </c>
      <c r="B233" s="209">
        <v>0.28279740999999997</v>
      </c>
      <c r="C233" s="209">
        <v>0</v>
      </c>
      <c r="D233" s="209">
        <v>0</v>
      </c>
      <c r="E233" s="209">
        <v>0</v>
      </c>
      <c r="F233" s="209">
        <v>0</v>
      </c>
      <c r="G233" s="209">
        <v>0</v>
      </c>
      <c r="H233" s="209">
        <v>0</v>
      </c>
      <c r="I233" s="209">
        <v>0</v>
      </c>
      <c r="J233" s="209">
        <v>0</v>
      </c>
    </row>
    <row r="234" spans="1:10" x14ac:dyDescent="0.25">
      <c r="A234" s="200" t="s">
        <v>18</v>
      </c>
      <c r="B234" s="209">
        <v>0.22038305</v>
      </c>
      <c r="C234" s="209">
        <v>0</v>
      </c>
      <c r="D234" s="209">
        <v>0</v>
      </c>
      <c r="E234" s="209">
        <v>0</v>
      </c>
      <c r="F234" s="209">
        <v>0</v>
      </c>
      <c r="G234" s="209">
        <v>0</v>
      </c>
      <c r="H234" s="209">
        <v>0</v>
      </c>
      <c r="I234" s="209">
        <v>0</v>
      </c>
      <c r="J234" s="209">
        <v>0</v>
      </c>
    </row>
    <row r="235" spans="1:10" x14ac:dyDescent="0.25">
      <c r="A235" s="200" t="s">
        <v>158</v>
      </c>
      <c r="B235" s="209">
        <v>0.15815295999999998</v>
      </c>
      <c r="C235" s="209">
        <v>0</v>
      </c>
      <c r="D235" s="209">
        <v>0</v>
      </c>
      <c r="E235" s="209">
        <v>0</v>
      </c>
      <c r="F235" s="209">
        <v>0</v>
      </c>
      <c r="G235" s="209">
        <v>0</v>
      </c>
      <c r="H235" s="209">
        <v>0</v>
      </c>
      <c r="I235" s="209">
        <v>0</v>
      </c>
      <c r="J235" s="209">
        <v>0</v>
      </c>
    </row>
    <row r="236" spans="1:10" x14ac:dyDescent="0.25">
      <c r="A236" s="200" t="s">
        <v>124</v>
      </c>
      <c r="B236" s="209">
        <v>0.11257111</v>
      </c>
      <c r="C236" s="209">
        <v>0</v>
      </c>
      <c r="D236" s="209">
        <v>0</v>
      </c>
      <c r="E236" s="209">
        <v>0</v>
      </c>
      <c r="F236" s="209">
        <v>0</v>
      </c>
      <c r="G236" s="209">
        <v>0</v>
      </c>
      <c r="H236" s="209">
        <v>0</v>
      </c>
      <c r="I236" s="209">
        <v>0</v>
      </c>
      <c r="J236" s="209">
        <v>0</v>
      </c>
    </row>
    <row r="237" spans="1:10" x14ac:dyDescent="0.25">
      <c r="A237" s="200" t="s">
        <v>164</v>
      </c>
      <c r="B237" s="209">
        <v>6.4544459999999998E-2</v>
      </c>
      <c r="C237" s="209">
        <v>0</v>
      </c>
      <c r="D237" s="209">
        <v>0</v>
      </c>
      <c r="E237" s="209">
        <v>0</v>
      </c>
      <c r="F237" s="209">
        <v>0</v>
      </c>
      <c r="G237" s="209">
        <v>0</v>
      </c>
      <c r="H237" s="209">
        <v>0</v>
      </c>
      <c r="I237" s="209">
        <v>0</v>
      </c>
      <c r="J237" s="209">
        <v>0</v>
      </c>
    </row>
    <row r="238" spans="1:10" x14ac:dyDescent="0.25">
      <c r="A238" s="200" t="s">
        <v>62</v>
      </c>
      <c r="B238" s="209">
        <v>3.4939309999999994E-2</v>
      </c>
      <c r="C238" s="209">
        <v>0</v>
      </c>
      <c r="D238" s="209">
        <v>0</v>
      </c>
      <c r="E238" s="209">
        <v>0</v>
      </c>
      <c r="F238" s="209">
        <v>0</v>
      </c>
      <c r="G238" s="209">
        <v>0</v>
      </c>
      <c r="H238" s="209">
        <v>0</v>
      </c>
      <c r="I238" s="209">
        <v>0</v>
      </c>
      <c r="J238" s="209">
        <v>0</v>
      </c>
    </row>
    <row r="239" spans="1:10" x14ac:dyDescent="0.25">
      <c r="A239" s="200" t="s">
        <v>69</v>
      </c>
      <c r="B239" s="209">
        <v>2.856597E-2</v>
      </c>
      <c r="C239" s="209">
        <v>0</v>
      </c>
      <c r="D239" s="209">
        <v>0</v>
      </c>
      <c r="E239" s="209">
        <v>0</v>
      </c>
      <c r="F239" s="209">
        <v>0</v>
      </c>
      <c r="G239" s="209">
        <v>0</v>
      </c>
      <c r="H239" s="209">
        <v>0</v>
      </c>
      <c r="I239" s="209">
        <v>0</v>
      </c>
      <c r="J239" s="209">
        <v>0</v>
      </c>
    </row>
    <row r="240" spans="1:10" x14ac:dyDescent="0.25">
      <c r="A240" s="200" t="s">
        <v>1</v>
      </c>
      <c r="B240" s="209">
        <v>2.170965E-2</v>
      </c>
      <c r="C240" s="209">
        <v>0</v>
      </c>
      <c r="D240" s="209">
        <v>0</v>
      </c>
      <c r="E240" s="209">
        <v>0</v>
      </c>
      <c r="F240" s="209">
        <v>0</v>
      </c>
      <c r="G240" s="209">
        <v>0</v>
      </c>
      <c r="H240" s="209">
        <v>0</v>
      </c>
      <c r="I240" s="209">
        <v>0</v>
      </c>
      <c r="J240" s="209">
        <v>0</v>
      </c>
    </row>
    <row r="241" spans="1:10" x14ac:dyDescent="0.25">
      <c r="A241" s="200" t="s">
        <v>162</v>
      </c>
      <c r="B241" s="209">
        <v>7.6409499999999997E-3</v>
      </c>
      <c r="C241" s="209">
        <v>0</v>
      </c>
      <c r="D241" s="209">
        <v>0</v>
      </c>
      <c r="E241" s="209">
        <v>0</v>
      </c>
      <c r="F241" s="209">
        <v>0</v>
      </c>
      <c r="G241" s="209">
        <v>0</v>
      </c>
      <c r="H241" s="209">
        <v>0</v>
      </c>
      <c r="I241" s="209">
        <v>0</v>
      </c>
      <c r="J241" s="209">
        <v>0</v>
      </c>
    </row>
    <row r="242" spans="1:10" x14ac:dyDescent="0.25">
      <c r="A242" s="200" t="s">
        <v>260</v>
      </c>
      <c r="B242" s="209">
        <v>7.23355E-3</v>
      </c>
      <c r="C242" s="209">
        <v>0</v>
      </c>
      <c r="D242" s="209">
        <v>0</v>
      </c>
      <c r="E242" s="209">
        <v>0</v>
      </c>
      <c r="F242" s="209">
        <v>0</v>
      </c>
      <c r="G242" s="209">
        <v>0</v>
      </c>
      <c r="H242" s="209">
        <v>0</v>
      </c>
      <c r="I242" s="209">
        <v>0</v>
      </c>
      <c r="J242" s="209">
        <v>0</v>
      </c>
    </row>
    <row r="243" spans="1:10" x14ac:dyDescent="0.25">
      <c r="A243" s="200" t="s">
        <v>46</v>
      </c>
      <c r="B243" s="209">
        <v>3.5849200000000001E-3</v>
      </c>
      <c r="C243" s="209">
        <v>0</v>
      </c>
      <c r="D243" s="209">
        <v>0</v>
      </c>
      <c r="E243" s="209">
        <v>0</v>
      </c>
      <c r="F243" s="209">
        <v>0</v>
      </c>
      <c r="G243" s="209">
        <v>0</v>
      </c>
      <c r="H243" s="209">
        <v>0</v>
      </c>
      <c r="I243" s="209">
        <v>0</v>
      </c>
      <c r="J243" s="209">
        <v>0</v>
      </c>
    </row>
    <row r="244" spans="1:10" x14ac:dyDescent="0.25">
      <c r="A244" s="200" t="s">
        <v>166</v>
      </c>
      <c r="B244" s="209">
        <v>3.4859999999999999E-3</v>
      </c>
      <c r="C244" s="209">
        <v>0</v>
      </c>
      <c r="D244" s="209">
        <v>0</v>
      </c>
      <c r="E244" s="209">
        <v>0</v>
      </c>
      <c r="F244" s="209">
        <v>0</v>
      </c>
      <c r="G244" s="209">
        <v>0</v>
      </c>
      <c r="H244" s="209">
        <v>0</v>
      </c>
      <c r="I244" s="209">
        <v>0</v>
      </c>
      <c r="J244" s="209">
        <v>0</v>
      </c>
    </row>
    <row r="245" spans="1:10" x14ac:dyDescent="0.25">
      <c r="A245" s="200" t="s">
        <v>127</v>
      </c>
      <c r="B245" s="209">
        <v>3.3509999999999998E-3</v>
      </c>
      <c r="C245" s="209">
        <v>0</v>
      </c>
      <c r="D245" s="209">
        <v>0</v>
      </c>
      <c r="E245" s="209">
        <v>0</v>
      </c>
      <c r="F245" s="209">
        <v>0</v>
      </c>
      <c r="G245" s="209">
        <v>0</v>
      </c>
      <c r="H245" s="209">
        <v>0</v>
      </c>
      <c r="I245" s="209">
        <v>0</v>
      </c>
      <c r="J245" s="209">
        <v>0</v>
      </c>
    </row>
    <row r="246" spans="1:10" x14ac:dyDescent="0.25">
      <c r="A246" s="200" t="s">
        <v>66</v>
      </c>
      <c r="B246" s="209">
        <v>1.65E-3</v>
      </c>
      <c r="C246" s="209">
        <v>0</v>
      </c>
      <c r="D246" s="209">
        <v>0</v>
      </c>
      <c r="E246" s="209">
        <v>0</v>
      </c>
      <c r="F246" s="209">
        <v>0</v>
      </c>
      <c r="G246" s="209">
        <v>0</v>
      </c>
      <c r="H246" s="209">
        <v>0</v>
      </c>
      <c r="I246" s="209">
        <v>0</v>
      </c>
      <c r="J246" s="209">
        <v>0</v>
      </c>
    </row>
    <row r="247" spans="1:10" x14ac:dyDescent="0.25">
      <c r="A247" s="200" t="s">
        <v>15</v>
      </c>
      <c r="B247" s="209">
        <v>1.4122500000000001E-3</v>
      </c>
      <c r="C247" s="209">
        <v>0</v>
      </c>
      <c r="D247" s="209">
        <v>0</v>
      </c>
      <c r="E247" s="209">
        <v>0</v>
      </c>
      <c r="F247" s="209">
        <v>0</v>
      </c>
      <c r="G247" s="209">
        <v>0</v>
      </c>
      <c r="H247" s="209">
        <v>0</v>
      </c>
      <c r="I247" s="209">
        <v>0</v>
      </c>
      <c r="J247" s="209">
        <v>0</v>
      </c>
    </row>
    <row r="248" spans="1:10" x14ac:dyDescent="0.25">
      <c r="A248" s="206" t="s">
        <v>51</v>
      </c>
      <c r="B248" s="210">
        <v>2.7883999999999998E-4</v>
      </c>
      <c r="C248" s="210">
        <v>0</v>
      </c>
      <c r="D248" s="210">
        <v>0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0</v>
      </c>
    </row>
    <row r="249" spans="1:10" x14ac:dyDescent="0.25">
      <c r="A249" s="126"/>
      <c r="B249" s="225">
        <f>SUBTOTAL(109,Table8[SACU])</f>
        <v>4547.5041984100035</v>
      </c>
      <c r="C249" s="225">
        <f>SUBTOTAL(109,Table8[BRIC])</f>
        <v>1752.1214944299993</v>
      </c>
      <c r="D249" s="225">
        <f>SUBTOTAL(109,Table8[COMESA])</f>
        <v>590.48947353000017</v>
      </c>
      <c r="E249" s="225">
        <f>SUBTOTAL(109,Table8[COMESA excl. SADC])</f>
        <v>1.8573337600000002</v>
      </c>
      <c r="F249" s="225">
        <f>SUBTOTAL(109,Table8[EFTA])</f>
        <v>118.37168110999995</v>
      </c>
      <c r="G249" s="225">
        <f>SUBTOTAL(109,Table8[EU])</f>
        <v>859.61770714999977</v>
      </c>
      <c r="H249" s="225">
        <f>SUBTOTAL(109,Table8[MERCOSUR])</f>
        <v>42.26942506999999</v>
      </c>
      <c r="I249" s="225">
        <f>SUBTOTAL(109,Table8[OECD])</f>
        <v>1998.9490261599999</v>
      </c>
      <c r="J249" s="225">
        <f>SUBTOTAL(109,Table8[SADC excl. SACU])</f>
        <v>541.99764582999967</v>
      </c>
    </row>
  </sheetData>
  <sortState xmlns:xlrd2="http://schemas.microsoft.com/office/spreadsheetml/2017/richdata2" ref="A3:I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0"/>
  <sheetViews>
    <sheetView zoomScaleNormal="100" workbookViewId="0">
      <selection activeCell="K1" sqref="K1:L1"/>
    </sheetView>
  </sheetViews>
  <sheetFormatPr defaultColWidth="9.1796875" defaultRowHeight="11.5" x14ac:dyDescent="0.25"/>
  <cols>
    <col min="1" max="1" width="30.36328125" style="69" customWidth="1"/>
    <col min="2" max="2" width="12.36328125" style="69" bestFit="1" customWidth="1"/>
    <col min="3" max="3" width="10.08984375" style="69" bestFit="1" customWidth="1"/>
    <col min="4" max="4" width="12.36328125" style="69" bestFit="1" customWidth="1"/>
    <col min="5" max="5" width="10.08984375" style="69" bestFit="1" customWidth="1"/>
    <col min="6" max="6" width="12.36328125" style="69" bestFit="1" customWidth="1"/>
    <col min="7" max="7" width="10.08984375" style="69" bestFit="1" customWidth="1"/>
    <col min="8" max="8" width="8.81640625" style="69" bestFit="1" customWidth="1"/>
    <col min="9" max="9" width="8.453125" style="69" bestFit="1" customWidth="1"/>
    <col min="10" max="10" width="9.1796875" style="69"/>
    <col min="11" max="11" width="9.1796875" style="2"/>
    <col min="12" max="12" width="12.81640625" style="2" customWidth="1"/>
    <col min="13" max="13" width="9.1796875" style="2"/>
    <col min="14" max="16384" width="9.1796875" style="69"/>
  </cols>
  <sheetData>
    <row r="1" spans="1:15" x14ac:dyDescent="0.25">
      <c r="A1" s="71" t="s">
        <v>670</v>
      </c>
      <c r="C1" s="72"/>
      <c r="D1" s="72"/>
      <c r="E1" s="72"/>
      <c r="F1" s="72"/>
      <c r="G1" s="72"/>
      <c r="K1" s="320" t="s">
        <v>313</v>
      </c>
      <c r="L1" s="320"/>
      <c r="M1" s="69"/>
    </row>
    <row r="2" spans="1:15" s="65" customFormat="1" ht="14.5" customHeight="1" x14ac:dyDescent="0.25">
      <c r="A2" s="318" t="s">
        <v>322</v>
      </c>
      <c r="B2" s="346">
        <v>44805</v>
      </c>
      <c r="C2" s="346"/>
      <c r="D2" s="346">
        <v>45139</v>
      </c>
      <c r="E2" s="346"/>
      <c r="F2" s="346">
        <v>45170</v>
      </c>
      <c r="G2" s="346"/>
      <c r="H2" s="344" t="s">
        <v>324</v>
      </c>
      <c r="I2" s="344" t="s">
        <v>323</v>
      </c>
      <c r="N2" s="5"/>
      <c r="O2" s="73"/>
    </row>
    <row r="3" spans="1:15" s="65" customFormat="1" x14ac:dyDescent="0.25">
      <c r="A3" s="319"/>
      <c r="B3" s="20" t="s">
        <v>561</v>
      </c>
      <c r="C3" s="20" t="s">
        <v>295</v>
      </c>
      <c r="D3" s="20" t="s">
        <v>561</v>
      </c>
      <c r="E3" s="20" t="s">
        <v>295</v>
      </c>
      <c r="F3" s="20" t="s">
        <v>561</v>
      </c>
      <c r="G3" s="20" t="s">
        <v>295</v>
      </c>
      <c r="H3" s="348"/>
      <c r="I3" s="348"/>
      <c r="N3" s="5"/>
      <c r="O3" s="73"/>
    </row>
    <row r="4" spans="1:15" x14ac:dyDescent="0.25">
      <c r="A4" s="16" t="s">
        <v>665</v>
      </c>
      <c r="B4" s="214">
        <v>3346.5657351700002</v>
      </c>
      <c r="C4" s="22">
        <f>(B4/$B$10)*100</f>
        <v>38.275878298426854</v>
      </c>
      <c r="D4" s="214">
        <v>3323.7451169800001</v>
      </c>
      <c r="E4" s="22">
        <f>(D4/$D$10)*100</f>
        <v>45.086123443958144</v>
      </c>
      <c r="F4" s="214">
        <v>2709.6391291899999</v>
      </c>
      <c r="G4" s="22">
        <f>(F4/$F$10)*100</f>
        <v>34.895006977603543</v>
      </c>
      <c r="H4" s="37">
        <f>((F4/D4)-1)*100</f>
        <v>-18.476326137426124</v>
      </c>
      <c r="I4" s="38">
        <f>((F4/B4)-1)*100</f>
        <v>-19.032245483372979</v>
      </c>
      <c r="K4" s="74"/>
      <c r="L4" s="69"/>
      <c r="M4" s="69"/>
      <c r="N4" s="2"/>
      <c r="O4" s="63"/>
    </row>
    <row r="5" spans="1:15" x14ac:dyDescent="0.25">
      <c r="A5" s="16" t="s">
        <v>666</v>
      </c>
      <c r="B5" s="214">
        <v>3004.0459076300003</v>
      </c>
      <c r="C5" s="22">
        <f t="shared" ref="C5:C9" si="0">(B5/$B$10)*100</f>
        <v>34.358355598681285</v>
      </c>
      <c r="D5" s="214">
        <v>1886.8737521099999</v>
      </c>
      <c r="E5" s="22">
        <f t="shared" ref="E5:E9" si="1">(D5/$D$10)*100</f>
        <v>25.595170482895917</v>
      </c>
      <c r="F5" s="214">
        <v>2656.8386069000003</v>
      </c>
      <c r="G5" s="22">
        <f t="shared" ref="G5:G9" si="2">(F5/$F$10)*100</f>
        <v>34.215036507040764</v>
      </c>
      <c r="H5" s="37">
        <f>((F5/D5)-1)*100</f>
        <v>40.806379013380514</v>
      </c>
      <c r="I5" s="38">
        <f>((F5/B5)-1)*100</f>
        <v>-11.557989172140326</v>
      </c>
      <c r="K5" s="69"/>
      <c r="L5" s="69"/>
      <c r="M5" s="69"/>
      <c r="N5" s="2"/>
      <c r="O5" s="63"/>
    </row>
    <row r="6" spans="1:15" x14ac:dyDescent="0.25">
      <c r="A6" s="16" t="s">
        <v>571</v>
      </c>
      <c r="B6" s="214">
        <v>2392.6644985799999</v>
      </c>
      <c r="C6" s="22">
        <f t="shared" si="0"/>
        <v>27.365766102891865</v>
      </c>
      <c r="D6" s="214">
        <v>2160.0482136400001</v>
      </c>
      <c r="E6" s="22">
        <f t="shared" si="1"/>
        <v>29.300742679559782</v>
      </c>
      <c r="F6" s="214">
        <v>2398.0053959400002</v>
      </c>
      <c r="G6" s="22">
        <f t="shared" si="2"/>
        <v>30.881756216988009</v>
      </c>
      <c r="H6" s="37">
        <f>((F6/D6)-1)*100</f>
        <v>11.016290321548293</v>
      </c>
      <c r="I6" s="38">
        <f>((F6/B6)-1)*100</f>
        <v>0.22321965169667113</v>
      </c>
      <c r="K6" s="69"/>
      <c r="L6" s="69"/>
      <c r="M6" s="69"/>
      <c r="N6" s="2"/>
      <c r="O6" s="63"/>
    </row>
    <row r="7" spans="1:15" x14ac:dyDescent="0.25">
      <c r="A7" s="16" t="s">
        <v>667</v>
      </c>
      <c r="B7" s="214">
        <v>0</v>
      </c>
      <c r="C7" s="22">
        <f t="shared" si="0"/>
        <v>0</v>
      </c>
      <c r="D7" s="214">
        <v>1.1896924499999999</v>
      </c>
      <c r="E7" s="22">
        <f t="shared" si="1"/>
        <v>1.6138006607974133E-2</v>
      </c>
      <c r="F7" s="214">
        <v>0.59</v>
      </c>
      <c r="G7" s="22">
        <f t="shared" si="2"/>
        <v>7.5980797202838358E-3</v>
      </c>
      <c r="H7" s="37" t="s">
        <v>314</v>
      </c>
      <c r="I7" s="38" t="s">
        <v>314</v>
      </c>
      <c r="K7" s="69"/>
      <c r="L7" s="69"/>
      <c r="M7" s="69"/>
    </row>
    <row r="8" spans="1:15" s="65" customFormat="1" x14ac:dyDescent="0.25">
      <c r="A8" s="16" t="s">
        <v>668</v>
      </c>
      <c r="B8" s="214">
        <v>0</v>
      </c>
      <c r="C8" s="22">
        <f>(B8/$B$10)*100</f>
        <v>0</v>
      </c>
      <c r="D8" s="214">
        <v>0</v>
      </c>
      <c r="E8" s="22">
        <f t="shared" si="1"/>
        <v>0</v>
      </c>
      <c r="F8" s="214">
        <v>4.6762999999999999E-2</v>
      </c>
      <c r="G8" s="22">
        <f t="shared" si="2"/>
        <v>6.022186473892085E-4</v>
      </c>
      <c r="H8" s="37"/>
      <c r="I8" s="38"/>
    </row>
    <row r="9" spans="1:15" s="65" customFormat="1" x14ac:dyDescent="0.25">
      <c r="A9" s="106" t="s">
        <v>669</v>
      </c>
      <c r="B9" s="227">
        <v>0</v>
      </c>
      <c r="C9" s="22">
        <f t="shared" si="0"/>
        <v>0</v>
      </c>
      <c r="D9" s="227">
        <v>0.13456736999999999</v>
      </c>
      <c r="E9" s="22">
        <f t="shared" si="1"/>
        <v>1.8253869781872617E-3</v>
      </c>
      <c r="F9" s="227">
        <v>0</v>
      </c>
      <c r="G9" s="22">
        <f t="shared" si="2"/>
        <v>0</v>
      </c>
      <c r="H9" s="37" t="s">
        <v>314</v>
      </c>
      <c r="I9" s="38" t="s">
        <v>314</v>
      </c>
      <c r="K9" s="5"/>
      <c r="L9" s="5"/>
      <c r="M9" s="5"/>
    </row>
    <row r="10" spans="1:15" x14ac:dyDescent="0.25">
      <c r="A10" s="228" t="s">
        <v>262</v>
      </c>
      <c r="B10" s="31">
        <f t="shared" ref="B10:E10" si="3">SUM(B4:B9)</f>
        <v>8743.2761413799999</v>
      </c>
      <c r="C10" s="31">
        <f t="shared" si="3"/>
        <v>100.00000000000001</v>
      </c>
      <c r="D10" s="31">
        <f t="shared" si="3"/>
        <v>7371.9913425499999</v>
      </c>
      <c r="E10" s="31">
        <f t="shared" si="3"/>
        <v>100.00000000000001</v>
      </c>
      <c r="F10" s="31">
        <f>SUM(F4:F9)</f>
        <v>7765.1198950300013</v>
      </c>
      <c r="G10" s="31">
        <f>SUM(G4:G9)</f>
        <v>99.999999999999986</v>
      </c>
      <c r="H10" s="47">
        <f>((F10/D10)-1)*100</f>
        <v>5.3327321508223058</v>
      </c>
      <c r="I10" s="47">
        <f>((F10/B10)-1)*100</f>
        <v>-11.187525482817595</v>
      </c>
    </row>
    <row r="11" spans="1:15" x14ac:dyDescent="0.25">
      <c r="F11" s="76"/>
      <c r="G11" s="3"/>
      <c r="H11" s="3"/>
      <c r="I11" s="3"/>
    </row>
    <row r="12" spans="1:15" x14ac:dyDescent="0.25">
      <c r="G12" s="25"/>
      <c r="H12" s="3"/>
      <c r="I12" s="3"/>
    </row>
    <row r="13" spans="1:15" x14ac:dyDescent="0.25">
      <c r="G13" s="3"/>
      <c r="H13" s="3"/>
      <c r="I13" s="3"/>
    </row>
    <row r="14" spans="1:15" x14ac:dyDescent="0.25">
      <c r="G14" s="3"/>
      <c r="H14" s="3"/>
      <c r="I14" s="3"/>
    </row>
    <row r="15" spans="1:15" x14ac:dyDescent="0.25">
      <c r="G15" s="3"/>
      <c r="H15" s="3"/>
      <c r="I15" s="3"/>
    </row>
    <row r="16" spans="1:15" x14ac:dyDescent="0.25">
      <c r="G16" s="3"/>
      <c r="H16" s="3"/>
      <c r="I16" s="3"/>
    </row>
    <row r="17" spans="3:13" x14ac:dyDescent="0.25">
      <c r="D17" s="76"/>
    </row>
    <row r="18" spans="3:13" x14ac:dyDescent="0.25">
      <c r="F18" s="76"/>
    </row>
    <row r="30" spans="3:13" x14ac:dyDescent="0.25">
      <c r="K30" s="69"/>
      <c r="L30" s="69"/>
      <c r="M30" s="69"/>
    </row>
    <row r="32" spans="3:13" x14ac:dyDescent="0.25">
      <c r="C32" s="77"/>
      <c r="K32" s="69"/>
      <c r="L32" s="69"/>
      <c r="M32" s="69"/>
    </row>
    <row r="33" spans="1:13" x14ac:dyDescent="0.25">
      <c r="K33" s="69"/>
      <c r="L33" s="69"/>
      <c r="M33" s="69"/>
    </row>
    <row r="34" spans="1:13" x14ac:dyDescent="0.25">
      <c r="E34" s="78"/>
      <c r="F34" s="2"/>
      <c r="G34" s="2"/>
      <c r="H34" s="347"/>
      <c r="I34" s="347"/>
      <c r="K34" s="69"/>
      <c r="L34" s="69"/>
      <c r="M34" s="69"/>
    </row>
    <row r="35" spans="1:13" x14ac:dyDescent="0.25">
      <c r="F35" s="2"/>
      <c r="G35" s="2"/>
      <c r="H35" s="2"/>
      <c r="I35" s="2"/>
      <c r="K35" s="69"/>
      <c r="L35" s="69"/>
      <c r="M35" s="69"/>
    </row>
    <row r="36" spans="1:13" x14ac:dyDescent="0.25">
      <c r="E36" s="3"/>
      <c r="F36" s="2"/>
      <c r="G36" s="63"/>
      <c r="H36" s="63"/>
      <c r="I36" s="63"/>
      <c r="K36" s="69"/>
      <c r="L36" s="69"/>
      <c r="M36" s="69"/>
    </row>
    <row r="37" spans="1:13" x14ac:dyDescent="0.25">
      <c r="E37" s="3"/>
      <c r="F37" s="2"/>
      <c r="G37" s="63"/>
      <c r="H37" s="63"/>
      <c r="I37" s="63"/>
      <c r="K37" s="69"/>
      <c r="L37" s="69"/>
      <c r="M37" s="69"/>
    </row>
    <row r="38" spans="1:13" x14ac:dyDescent="0.25">
      <c r="F38" s="2"/>
      <c r="G38" s="63"/>
      <c r="H38" s="63"/>
      <c r="I38" s="63"/>
      <c r="K38" s="69"/>
      <c r="L38" s="69"/>
      <c r="M38" s="69"/>
    </row>
    <row r="39" spans="1:13" x14ac:dyDescent="0.25">
      <c r="F39" s="2"/>
      <c r="G39" s="63"/>
      <c r="H39" s="63"/>
      <c r="I39" s="63"/>
      <c r="K39" s="69"/>
      <c r="L39" s="69"/>
      <c r="M39" s="69"/>
    </row>
    <row r="40" spans="1:13" x14ac:dyDescent="0.25">
      <c r="F40" s="2"/>
      <c r="G40" s="63"/>
      <c r="H40" s="63"/>
      <c r="I40" s="63"/>
      <c r="K40" s="69"/>
      <c r="L40" s="69"/>
      <c r="M40" s="69"/>
    </row>
    <row r="41" spans="1:13" x14ac:dyDescent="0.25">
      <c r="F41" s="2"/>
      <c r="G41" s="63"/>
      <c r="H41" s="63"/>
      <c r="I41" s="63"/>
      <c r="K41" s="69"/>
      <c r="L41" s="69"/>
      <c r="M41" s="69"/>
    </row>
    <row r="42" spans="1:13" x14ac:dyDescent="0.25">
      <c r="E42" s="63"/>
      <c r="F42" s="63"/>
      <c r="G42" s="63"/>
      <c r="K42" s="69"/>
      <c r="L42" s="69"/>
      <c r="M42" s="69"/>
    </row>
    <row r="43" spans="1:13" x14ac:dyDescent="0.25">
      <c r="E43" s="63"/>
      <c r="F43" s="63"/>
      <c r="G43" s="63"/>
      <c r="K43" s="69"/>
      <c r="L43" s="69"/>
      <c r="M43" s="69"/>
    </row>
    <row r="44" spans="1:13" x14ac:dyDescent="0.25">
      <c r="A44" s="2"/>
      <c r="B44" s="2"/>
      <c r="C44" s="2"/>
      <c r="D44" s="2"/>
      <c r="E44" s="63"/>
      <c r="F44" s="63"/>
      <c r="G44" s="63"/>
      <c r="K44" s="69"/>
      <c r="L44" s="69"/>
      <c r="M44" s="69"/>
    </row>
    <row r="45" spans="1:13" x14ac:dyDescent="0.25">
      <c r="A45" s="2"/>
      <c r="B45" s="63"/>
      <c r="C45" s="63"/>
      <c r="D45" s="63"/>
      <c r="E45" s="63"/>
      <c r="F45" s="63"/>
      <c r="G45" s="63"/>
      <c r="K45" s="69"/>
      <c r="L45" s="69"/>
      <c r="M45" s="69"/>
    </row>
    <row r="46" spans="1:13" x14ac:dyDescent="0.25">
      <c r="A46" s="2"/>
      <c r="B46" s="63"/>
      <c r="C46" s="63"/>
      <c r="D46" s="63"/>
      <c r="E46" s="63"/>
      <c r="F46" s="63"/>
      <c r="G46" s="63"/>
      <c r="K46" s="69"/>
      <c r="L46" s="69"/>
      <c r="M46" s="69"/>
    </row>
    <row r="47" spans="1:13" x14ac:dyDescent="0.25">
      <c r="A47" s="2"/>
      <c r="B47" s="63"/>
      <c r="C47" s="63"/>
      <c r="D47" s="63"/>
      <c r="E47" s="63"/>
      <c r="F47" s="63"/>
      <c r="G47" s="63"/>
      <c r="K47" s="69"/>
      <c r="L47" s="69"/>
      <c r="M47" s="69"/>
    </row>
    <row r="48" spans="1:13" x14ac:dyDescent="0.25">
      <c r="A48" s="2"/>
      <c r="B48" s="63"/>
      <c r="C48" s="63"/>
      <c r="D48" s="63"/>
      <c r="K48" s="69"/>
      <c r="L48" s="69"/>
      <c r="M48" s="69"/>
    </row>
    <row r="49" spans="1:13" x14ac:dyDescent="0.25">
      <c r="A49" s="2"/>
      <c r="B49" s="63"/>
      <c r="C49" s="63"/>
      <c r="D49" s="63"/>
      <c r="K49" s="69"/>
      <c r="L49" s="69"/>
      <c r="M49" s="69"/>
    </row>
    <row r="50" spans="1:13" x14ac:dyDescent="0.25">
      <c r="A50" s="2"/>
      <c r="B50" s="63"/>
      <c r="C50" s="63"/>
      <c r="D50" s="63"/>
      <c r="K50" s="69"/>
      <c r="L50" s="69"/>
      <c r="M50" s="69"/>
    </row>
  </sheetData>
  <mergeCells count="8">
    <mergeCell ref="A2:A3"/>
    <mergeCell ref="H2:H3"/>
    <mergeCell ref="I2:I3"/>
    <mergeCell ref="K1:L1"/>
    <mergeCell ref="B2:C2"/>
    <mergeCell ref="H34:I34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37"/>
  <sheetViews>
    <sheetView zoomScaleNormal="100" workbookViewId="0">
      <selection activeCell="P1" sqref="P1"/>
    </sheetView>
  </sheetViews>
  <sheetFormatPr defaultColWidth="8.81640625" defaultRowHeight="11.5" x14ac:dyDescent="0.25"/>
  <cols>
    <col min="1" max="1" width="14.453125" style="2" customWidth="1"/>
    <col min="2" max="4" width="7.26953125" style="2" bestFit="1" customWidth="1"/>
    <col min="5" max="5" width="5" style="2" bestFit="1" customWidth="1"/>
    <col min="6" max="6" width="12.90625" style="2" customWidth="1"/>
    <col min="7" max="8" width="6.453125" style="2" bestFit="1" customWidth="1"/>
    <col min="9" max="9" width="7" style="2" bestFit="1" customWidth="1"/>
    <col min="10" max="10" width="5" style="2" bestFit="1" customWidth="1"/>
    <col min="11" max="11" width="13.08984375" style="2" customWidth="1"/>
    <col min="12" max="12" width="6.453125" style="2" bestFit="1" customWidth="1"/>
    <col min="13" max="13" width="7.26953125" style="2" bestFit="1" customWidth="1"/>
    <col min="14" max="14" width="6.453125" style="2" bestFit="1" customWidth="1"/>
    <col min="15" max="16384" width="8.81640625" style="2"/>
  </cols>
  <sheetData>
    <row r="1" spans="1:20" x14ac:dyDescent="0.25">
      <c r="A1" s="327" t="s">
        <v>562</v>
      </c>
      <c r="B1" s="327"/>
      <c r="C1" s="327"/>
      <c r="D1" s="327"/>
      <c r="E1" s="327"/>
      <c r="F1" s="327"/>
      <c r="G1" s="327"/>
      <c r="P1" s="7" t="s">
        <v>313</v>
      </c>
    </row>
    <row r="2" spans="1:20" x14ac:dyDescent="0.25">
      <c r="A2" s="349" t="s">
        <v>341</v>
      </c>
      <c r="B2" s="349"/>
      <c r="C2" s="349"/>
      <c r="D2" s="349"/>
      <c r="E2" s="79"/>
      <c r="F2" s="349" t="s">
        <v>571</v>
      </c>
      <c r="G2" s="349"/>
      <c r="H2" s="349"/>
      <c r="I2" s="349"/>
      <c r="J2" s="80"/>
      <c r="K2" s="349" t="s">
        <v>339</v>
      </c>
      <c r="L2" s="349"/>
      <c r="M2" s="349"/>
      <c r="N2" s="349"/>
    </row>
    <row r="3" spans="1:20" x14ac:dyDescent="0.25">
      <c r="A3" s="14" t="s">
        <v>342</v>
      </c>
      <c r="B3" s="14">
        <v>2022</v>
      </c>
      <c r="C3" s="315">
        <v>2023</v>
      </c>
      <c r="D3" s="317"/>
      <c r="E3" s="79"/>
      <c r="F3" s="14" t="s">
        <v>342</v>
      </c>
      <c r="G3" s="14">
        <v>2022</v>
      </c>
      <c r="H3" s="315">
        <v>2023</v>
      </c>
      <c r="I3" s="317"/>
      <c r="J3" s="80"/>
      <c r="K3" s="14" t="s">
        <v>342</v>
      </c>
      <c r="L3" s="14">
        <v>2022</v>
      </c>
      <c r="M3" s="315">
        <v>2023</v>
      </c>
      <c r="N3" s="317"/>
    </row>
    <row r="4" spans="1:20" s="5" customFormat="1" x14ac:dyDescent="0.25">
      <c r="A4" s="81" t="s">
        <v>539</v>
      </c>
      <c r="B4" s="82" t="s">
        <v>277</v>
      </c>
      <c r="C4" s="82" t="s">
        <v>276</v>
      </c>
      <c r="D4" s="82" t="s">
        <v>277</v>
      </c>
      <c r="E4" s="83"/>
      <c r="F4" s="81" t="s">
        <v>539</v>
      </c>
      <c r="G4" s="82" t="s">
        <v>277</v>
      </c>
      <c r="H4" s="82" t="s">
        <v>276</v>
      </c>
      <c r="I4" s="82" t="s">
        <v>277</v>
      </c>
      <c r="J4" s="84"/>
      <c r="K4" s="81" t="s">
        <v>539</v>
      </c>
      <c r="L4" s="82" t="s">
        <v>277</v>
      </c>
      <c r="M4" s="82" t="s">
        <v>276</v>
      </c>
      <c r="N4" s="82" t="s">
        <v>277</v>
      </c>
      <c r="O4" s="2"/>
      <c r="P4" s="2"/>
      <c r="Q4" s="2"/>
      <c r="R4" s="2"/>
      <c r="S4" s="2"/>
      <c r="T4" s="2"/>
    </row>
    <row r="5" spans="1:20" x14ac:dyDescent="0.25">
      <c r="A5" s="10" t="s">
        <v>151</v>
      </c>
      <c r="B5" s="229">
        <v>2539.4463747499999</v>
      </c>
      <c r="C5" s="229">
        <v>2279.3793074699997</v>
      </c>
      <c r="D5" s="229">
        <v>1737.2266224800001</v>
      </c>
      <c r="E5" s="66"/>
      <c r="F5" s="10" t="s">
        <v>70</v>
      </c>
      <c r="G5" s="230">
        <v>675.63437137999995</v>
      </c>
      <c r="H5" s="230">
        <v>0</v>
      </c>
      <c r="I5" s="230">
        <v>1329.42735227</v>
      </c>
      <c r="K5" s="16" t="s">
        <v>80</v>
      </c>
      <c r="L5" s="214">
        <v>427.09402433999998</v>
      </c>
      <c r="M5" s="214">
        <v>270.72999342999998</v>
      </c>
      <c r="N5" s="231">
        <v>485.15524945999999</v>
      </c>
    </row>
    <row r="6" spans="1:20" x14ac:dyDescent="0.25">
      <c r="A6" s="11" t="s">
        <v>260</v>
      </c>
      <c r="B6" s="214">
        <v>563.69858495000005</v>
      </c>
      <c r="C6" s="214">
        <v>936.97635584</v>
      </c>
      <c r="D6" s="214">
        <v>742.94757100000004</v>
      </c>
      <c r="E6" s="66"/>
      <c r="F6" s="11" t="s">
        <v>9</v>
      </c>
      <c r="G6" s="232">
        <v>604.62904376999995</v>
      </c>
      <c r="H6" s="232">
        <v>800.11295984000003</v>
      </c>
      <c r="I6" s="232">
        <v>529.46135418000006</v>
      </c>
      <c r="K6" s="16" t="s">
        <v>9</v>
      </c>
      <c r="L6" s="214">
        <v>275.38259348000003</v>
      </c>
      <c r="M6" s="214">
        <v>343.79317156999997</v>
      </c>
      <c r="N6" s="231">
        <v>406.87388332</v>
      </c>
    </row>
    <row r="7" spans="1:20" x14ac:dyDescent="0.25">
      <c r="A7" s="11" t="s">
        <v>249</v>
      </c>
      <c r="B7" s="214">
        <v>209.06946193000002</v>
      </c>
      <c r="C7" s="214">
        <v>73.198935640000002</v>
      </c>
      <c r="D7" s="214">
        <v>140.36766872999999</v>
      </c>
      <c r="E7" s="66"/>
      <c r="F7" s="11" t="s">
        <v>609</v>
      </c>
      <c r="G7" s="232">
        <v>1.51014447</v>
      </c>
      <c r="H7" s="232">
        <v>398.98239473000001</v>
      </c>
      <c r="I7" s="232">
        <v>156.56507302</v>
      </c>
      <c r="K7" s="16" t="s">
        <v>123</v>
      </c>
      <c r="L7" s="214">
        <v>142.15683141</v>
      </c>
      <c r="M7" s="214">
        <v>157.84958090999999</v>
      </c>
      <c r="N7" s="231">
        <v>165.68667862999999</v>
      </c>
    </row>
    <row r="8" spans="1:20" x14ac:dyDescent="0.25">
      <c r="A8" s="11" t="s">
        <v>224</v>
      </c>
      <c r="B8" s="214">
        <v>5.3269999999999998E-2</v>
      </c>
      <c r="C8" s="214">
        <v>0.71321400000000001</v>
      </c>
      <c r="D8" s="214">
        <v>51.494300000000003</v>
      </c>
      <c r="E8" s="66"/>
      <c r="F8" s="11" t="s">
        <v>97</v>
      </c>
      <c r="G8" s="232">
        <v>138.87343197999999</v>
      </c>
      <c r="H8" s="232">
        <v>0.14047204999999999</v>
      </c>
      <c r="I8" s="232">
        <v>81.595680170000009</v>
      </c>
      <c r="J8" s="5"/>
      <c r="K8" s="16" t="s">
        <v>0</v>
      </c>
      <c r="L8" s="214">
        <v>116.72769473000001</v>
      </c>
      <c r="M8" s="214">
        <v>224.19282375999998</v>
      </c>
      <c r="N8" s="231">
        <v>156.0567399</v>
      </c>
      <c r="O8" s="5"/>
      <c r="P8" s="5"/>
      <c r="Q8" s="5"/>
      <c r="R8" s="5"/>
      <c r="S8" s="5"/>
      <c r="T8" s="5"/>
    </row>
    <row r="9" spans="1:20" x14ac:dyDescent="0.25">
      <c r="A9" s="11" t="s">
        <v>11</v>
      </c>
      <c r="B9" s="214">
        <v>2.4574920099999997</v>
      </c>
      <c r="C9" s="214">
        <v>10.5721498</v>
      </c>
      <c r="D9" s="214">
        <v>15.10346268</v>
      </c>
      <c r="E9" s="66"/>
      <c r="F9" s="11" t="s">
        <v>47</v>
      </c>
      <c r="G9" s="232">
        <v>88.755151620000007</v>
      </c>
      <c r="H9" s="232">
        <v>73.41593795</v>
      </c>
      <c r="I9" s="232">
        <v>68.217634230000002</v>
      </c>
      <c r="J9" s="5"/>
      <c r="K9" s="16" t="s">
        <v>218</v>
      </c>
      <c r="L9" s="214">
        <v>90.333611260000012</v>
      </c>
      <c r="M9" s="214">
        <v>43.47542576</v>
      </c>
      <c r="N9" s="231">
        <v>126.294701</v>
      </c>
      <c r="O9" s="5"/>
      <c r="P9" s="5"/>
      <c r="Q9" s="5"/>
      <c r="R9" s="5"/>
      <c r="S9" s="5"/>
      <c r="T9" s="5"/>
    </row>
    <row r="10" spans="1:20" x14ac:dyDescent="0.25">
      <c r="A10" s="11" t="s">
        <v>253</v>
      </c>
      <c r="B10" s="214">
        <v>6.13372853</v>
      </c>
      <c r="C10" s="214">
        <v>3.89570302</v>
      </c>
      <c r="D10" s="214">
        <v>3.17743792</v>
      </c>
      <c r="E10" s="66"/>
      <c r="F10" s="11" t="s">
        <v>1</v>
      </c>
      <c r="G10" s="232">
        <v>39.677218170000003</v>
      </c>
      <c r="H10" s="232">
        <v>79.428252830000005</v>
      </c>
      <c r="I10" s="232">
        <v>64.619848750000003</v>
      </c>
      <c r="K10" s="16" t="s">
        <v>209</v>
      </c>
      <c r="L10" s="214">
        <v>1.0557325800000001</v>
      </c>
      <c r="M10" s="214">
        <v>1.0565921399999998</v>
      </c>
      <c r="N10" s="231">
        <v>88.336099790000006</v>
      </c>
    </row>
    <row r="11" spans="1:20" x14ac:dyDescent="0.25">
      <c r="A11" s="11" t="s">
        <v>64</v>
      </c>
      <c r="B11" s="214">
        <v>0.38875208</v>
      </c>
      <c r="C11" s="214">
        <v>1.75307908</v>
      </c>
      <c r="D11" s="214">
        <v>2.31937316</v>
      </c>
      <c r="E11" s="66"/>
      <c r="F11" s="11" t="s">
        <v>68</v>
      </c>
      <c r="G11" s="232">
        <v>0</v>
      </c>
      <c r="H11" s="232">
        <v>11.454540779999999</v>
      </c>
      <c r="I11" s="232">
        <v>59.481963890000003</v>
      </c>
      <c r="K11" s="16" t="s">
        <v>260</v>
      </c>
      <c r="L11" s="214">
        <v>0</v>
      </c>
      <c r="M11" s="214">
        <v>0</v>
      </c>
      <c r="N11" s="231">
        <v>81.895616000000004</v>
      </c>
    </row>
    <row r="12" spans="1:20" x14ac:dyDescent="0.25">
      <c r="A12" s="11" t="s">
        <v>256</v>
      </c>
      <c r="B12" s="214">
        <v>0.34350245000000001</v>
      </c>
      <c r="C12" s="214">
        <v>0.16628435</v>
      </c>
      <c r="D12" s="214">
        <v>2.1387827700000002</v>
      </c>
      <c r="E12" s="66"/>
      <c r="F12" s="11" t="s">
        <v>71</v>
      </c>
      <c r="G12" s="232">
        <v>170.58292409999999</v>
      </c>
      <c r="H12" s="232">
        <v>128.72142546999999</v>
      </c>
      <c r="I12" s="232">
        <v>55.185345640000001</v>
      </c>
      <c r="K12" s="16" t="s">
        <v>21</v>
      </c>
      <c r="L12" s="214">
        <v>41.416580200000006</v>
      </c>
      <c r="M12" s="214">
        <v>77.191214989999992</v>
      </c>
      <c r="N12" s="231">
        <v>60.232602590000006</v>
      </c>
    </row>
    <row r="13" spans="1:20" x14ac:dyDescent="0.25">
      <c r="A13" s="11" t="s">
        <v>240</v>
      </c>
      <c r="B13" s="214">
        <v>5.8179591799999999</v>
      </c>
      <c r="C13" s="214">
        <v>1.11733554</v>
      </c>
      <c r="D13" s="214">
        <v>1.9764668799999998</v>
      </c>
      <c r="E13" s="66"/>
      <c r="F13" s="11" t="s">
        <v>11</v>
      </c>
      <c r="G13" s="232">
        <v>52.035501520000004</v>
      </c>
      <c r="H13" s="232">
        <v>38.877359759999997</v>
      </c>
      <c r="I13" s="232">
        <v>43.846002939999998</v>
      </c>
      <c r="K13" s="16" t="s">
        <v>37</v>
      </c>
      <c r="L13" s="214">
        <v>140.52041709</v>
      </c>
      <c r="M13" s="214">
        <v>31.607723800000002</v>
      </c>
      <c r="N13" s="231">
        <v>58.516379270000002</v>
      </c>
    </row>
    <row r="14" spans="1:20" x14ac:dyDescent="0.25">
      <c r="A14" s="11" t="s">
        <v>179</v>
      </c>
      <c r="B14" s="214">
        <v>0</v>
      </c>
      <c r="C14" s="214">
        <v>0</v>
      </c>
      <c r="D14" s="214">
        <v>1.8315603300000001</v>
      </c>
      <c r="E14" s="66"/>
      <c r="F14" s="11" t="s">
        <v>61</v>
      </c>
      <c r="G14" s="232">
        <v>22.134223579999997</v>
      </c>
      <c r="H14" s="232">
        <v>57.190384439999995</v>
      </c>
      <c r="I14" s="232">
        <v>40.764983489999999</v>
      </c>
      <c r="K14" s="16" t="s">
        <v>64</v>
      </c>
      <c r="L14" s="214">
        <v>39.879046170000002</v>
      </c>
      <c r="M14" s="214">
        <v>17.980699920000003</v>
      </c>
      <c r="N14" s="231">
        <v>45.539001280000001</v>
      </c>
    </row>
    <row r="15" spans="1:20" x14ac:dyDescent="0.25">
      <c r="A15" s="11" t="s">
        <v>209</v>
      </c>
      <c r="B15" s="214">
        <v>0.62375999999999998</v>
      </c>
      <c r="C15" s="214">
        <v>0.86954005000000001</v>
      </c>
      <c r="D15" s="214">
        <v>1.41558286</v>
      </c>
      <c r="E15" s="66"/>
      <c r="F15" s="11" t="s">
        <v>66</v>
      </c>
      <c r="G15" s="232">
        <v>29.135244950000001</v>
      </c>
      <c r="H15" s="232">
        <v>42.473990060000006</v>
      </c>
      <c r="I15" s="232">
        <v>36.658178200000002</v>
      </c>
      <c r="K15" s="16" t="s">
        <v>129</v>
      </c>
      <c r="L15" s="214">
        <v>72.465168599999998</v>
      </c>
      <c r="M15" s="214">
        <v>78.784651740000001</v>
      </c>
      <c r="N15" s="231">
        <v>45.444714070000003</v>
      </c>
    </row>
    <row r="16" spans="1:20" x14ac:dyDescent="0.25">
      <c r="A16" s="11" t="s">
        <v>196</v>
      </c>
      <c r="B16" s="214">
        <v>7.5787999999999994E-2</v>
      </c>
      <c r="C16" s="214">
        <v>1.7E-5</v>
      </c>
      <c r="D16" s="214">
        <v>1.289212</v>
      </c>
      <c r="E16" s="66"/>
      <c r="F16" s="11" t="s">
        <v>145</v>
      </c>
      <c r="G16" s="232">
        <v>15.94140271</v>
      </c>
      <c r="H16" s="232">
        <v>40.715478909999995</v>
      </c>
      <c r="I16" s="232">
        <v>21.355933420000003</v>
      </c>
      <c r="K16" s="16" t="s">
        <v>35</v>
      </c>
      <c r="L16" s="214">
        <v>36.451818799999998</v>
      </c>
      <c r="M16" s="214">
        <v>24.542693589999999</v>
      </c>
      <c r="N16" s="231">
        <v>43.498310750000002</v>
      </c>
    </row>
    <row r="17" spans="1:14" x14ac:dyDescent="0.25">
      <c r="A17" s="11" t="s">
        <v>74</v>
      </c>
      <c r="B17" s="214">
        <v>0.59319141000000009</v>
      </c>
      <c r="C17" s="214">
        <v>0.88815379000000005</v>
      </c>
      <c r="D17" s="214">
        <v>1.2716491599999999</v>
      </c>
      <c r="E17" s="66"/>
      <c r="F17" s="11" t="s">
        <v>109</v>
      </c>
      <c r="G17" s="232">
        <v>0</v>
      </c>
      <c r="H17" s="232">
        <v>0</v>
      </c>
      <c r="I17" s="232">
        <v>18.391052239999997</v>
      </c>
      <c r="K17" s="16" t="s">
        <v>62</v>
      </c>
      <c r="L17" s="214">
        <v>65.059010790000002</v>
      </c>
      <c r="M17" s="214">
        <v>19.05778647</v>
      </c>
      <c r="N17" s="231">
        <v>42.70271838</v>
      </c>
    </row>
    <row r="18" spans="1:14" x14ac:dyDescent="0.25">
      <c r="A18" s="11" t="s">
        <v>40</v>
      </c>
      <c r="B18" s="214">
        <v>0</v>
      </c>
      <c r="C18" s="214">
        <v>0.61779719</v>
      </c>
      <c r="D18" s="214">
        <v>0.92581844999999996</v>
      </c>
      <c r="E18" s="66"/>
      <c r="F18" s="11" t="s">
        <v>67</v>
      </c>
      <c r="G18" s="232">
        <v>667.59174642999994</v>
      </c>
      <c r="H18" s="232">
        <v>1.02005824</v>
      </c>
      <c r="I18" s="232">
        <v>17.651148729999999</v>
      </c>
      <c r="K18" s="16" t="s">
        <v>1</v>
      </c>
      <c r="L18" s="214">
        <v>7.9132067699999995</v>
      </c>
      <c r="M18" s="214">
        <v>50.843035729999997</v>
      </c>
      <c r="N18" s="231">
        <v>33.089017510000005</v>
      </c>
    </row>
    <row r="19" spans="1:14" x14ac:dyDescent="0.25">
      <c r="A19" s="11" t="s">
        <v>204</v>
      </c>
      <c r="B19" s="214">
        <v>0.39822200000000002</v>
      </c>
      <c r="C19" s="214">
        <v>0.20265348999999999</v>
      </c>
      <c r="D19" s="214">
        <v>0.79934541000000003</v>
      </c>
      <c r="E19" s="66"/>
      <c r="F19" s="11" t="s">
        <v>215</v>
      </c>
      <c r="G19" s="232">
        <v>1.6306419999999999E-2</v>
      </c>
      <c r="H19" s="232">
        <v>2.9488240999999999</v>
      </c>
      <c r="I19" s="232">
        <v>12.735518000000001</v>
      </c>
      <c r="K19" s="16" t="s">
        <v>157</v>
      </c>
      <c r="L19" s="214">
        <v>57.696507780000005</v>
      </c>
      <c r="M19" s="214">
        <v>107.45942181000001</v>
      </c>
      <c r="N19" s="231">
        <v>32.705721410000002</v>
      </c>
    </row>
    <row r="20" spans="1:14" x14ac:dyDescent="0.25">
      <c r="A20" s="11" t="s">
        <v>242</v>
      </c>
      <c r="B20" s="214">
        <v>0.25051400000000001</v>
      </c>
      <c r="C20" s="214">
        <v>0.15690100000000001</v>
      </c>
      <c r="D20" s="214">
        <v>0.64136119999999996</v>
      </c>
      <c r="E20" s="66"/>
      <c r="F20" s="11" t="s">
        <v>189</v>
      </c>
      <c r="G20" s="232">
        <v>17.341752660000001</v>
      </c>
      <c r="H20" s="232">
        <v>4.47553264</v>
      </c>
      <c r="I20" s="232">
        <v>11.740069289999999</v>
      </c>
      <c r="K20" s="16" t="s">
        <v>2</v>
      </c>
      <c r="L20" s="214">
        <v>67.360111090000004</v>
      </c>
      <c r="M20" s="214">
        <v>20.735792420000003</v>
      </c>
      <c r="N20" s="231">
        <v>31.887093760000003</v>
      </c>
    </row>
    <row r="21" spans="1:14" x14ac:dyDescent="0.25">
      <c r="A21" s="11" t="s">
        <v>125</v>
      </c>
      <c r="B21" s="214">
        <v>0</v>
      </c>
      <c r="C21" s="214">
        <v>0.46964613999999999</v>
      </c>
      <c r="D21" s="214">
        <v>0.60728359999999992</v>
      </c>
      <c r="E21" s="66"/>
      <c r="F21" s="11" t="s">
        <v>22</v>
      </c>
      <c r="G21" s="232">
        <v>13.725829039999999</v>
      </c>
      <c r="H21" s="232">
        <v>5.5318015300000001</v>
      </c>
      <c r="I21" s="232">
        <v>10.926608740000001</v>
      </c>
      <c r="K21" s="16" t="s">
        <v>210</v>
      </c>
      <c r="L21" s="214">
        <v>12.53401586</v>
      </c>
      <c r="M21" s="214">
        <v>0.61438872999999994</v>
      </c>
      <c r="N21" s="231">
        <v>29.418494260000003</v>
      </c>
    </row>
    <row r="22" spans="1:14" x14ac:dyDescent="0.25">
      <c r="A22" s="11" t="s">
        <v>127</v>
      </c>
      <c r="B22" s="214">
        <v>0.11268033</v>
      </c>
      <c r="C22" s="214">
        <v>1.1331560199999999</v>
      </c>
      <c r="D22" s="214">
        <v>0.54607351999999998</v>
      </c>
      <c r="E22" s="66"/>
      <c r="F22" s="11" t="s">
        <v>123</v>
      </c>
      <c r="G22" s="232">
        <v>4.2653415800000003</v>
      </c>
      <c r="H22" s="232">
        <v>1.9594210000000001E-2</v>
      </c>
      <c r="I22" s="232">
        <v>10.731830519999999</v>
      </c>
      <c r="K22" s="16" t="s">
        <v>215</v>
      </c>
      <c r="L22" s="214">
        <v>27.873907550000002</v>
      </c>
      <c r="M22" s="214">
        <v>42.707237640000002</v>
      </c>
      <c r="N22" s="231">
        <v>25.706119210000001</v>
      </c>
    </row>
    <row r="23" spans="1:14" x14ac:dyDescent="0.25">
      <c r="A23" s="11" t="s">
        <v>172</v>
      </c>
      <c r="B23" s="214">
        <v>6.2060810000000001E-2</v>
      </c>
      <c r="C23" s="214">
        <v>1.1849999999999999E-2</v>
      </c>
      <c r="D23" s="214">
        <v>0.370139</v>
      </c>
      <c r="E23" s="66"/>
      <c r="F23" s="11" t="s">
        <v>33</v>
      </c>
      <c r="G23" s="232">
        <v>6.1911812900000003</v>
      </c>
      <c r="H23" s="232">
        <v>7.70448632</v>
      </c>
      <c r="I23" s="232">
        <v>10.397937499999999</v>
      </c>
      <c r="K23" s="16" t="s">
        <v>47</v>
      </c>
      <c r="L23" s="214">
        <v>26.351978410000001</v>
      </c>
      <c r="M23" s="214">
        <v>27.23245756</v>
      </c>
      <c r="N23" s="231">
        <v>24.492384219999998</v>
      </c>
    </row>
    <row r="24" spans="1:14" x14ac:dyDescent="0.25">
      <c r="A24" s="11" t="s">
        <v>258</v>
      </c>
      <c r="B24" s="214">
        <v>0.63877799999999996</v>
      </c>
      <c r="C24" s="214">
        <v>1.87877589</v>
      </c>
      <c r="D24" s="214">
        <v>0.34552591999999999</v>
      </c>
      <c r="E24" s="66"/>
      <c r="F24" s="11" t="s">
        <v>184</v>
      </c>
      <c r="G24" s="232">
        <v>32.096032790000002</v>
      </c>
      <c r="H24" s="232">
        <v>0.13087000999999998</v>
      </c>
      <c r="I24" s="232">
        <v>9.4839050700000005</v>
      </c>
      <c r="K24" s="16" t="s">
        <v>145</v>
      </c>
      <c r="L24" s="214">
        <v>20.98804363</v>
      </c>
      <c r="M24" s="214">
        <v>31.074308780000003</v>
      </c>
      <c r="N24" s="231">
        <v>24.09422876</v>
      </c>
    </row>
    <row r="25" spans="1:14" x14ac:dyDescent="0.25">
      <c r="A25" s="11" t="s">
        <v>102</v>
      </c>
      <c r="B25" s="214">
        <v>0</v>
      </c>
      <c r="C25" s="214">
        <v>0</v>
      </c>
      <c r="D25" s="214">
        <v>0.26140000000000002</v>
      </c>
      <c r="E25" s="66"/>
      <c r="F25" s="11" t="s">
        <v>64</v>
      </c>
      <c r="G25" s="232">
        <v>100.10645627</v>
      </c>
      <c r="H25" s="232">
        <v>66.732918139999995</v>
      </c>
      <c r="I25" s="232">
        <v>8.5776636999999987</v>
      </c>
      <c r="K25" s="16" t="s">
        <v>184</v>
      </c>
      <c r="L25" s="214">
        <v>24.746577440000003</v>
      </c>
      <c r="M25" s="214">
        <v>125.57708204000001</v>
      </c>
      <c r="N25" s="231">
        <v>23.29843941</v>
      </c>
    </row>
    <row r="26" spans="1:14" x14ac:dyDescent="0.25">
      <c r="A26" s="11" t="s">
        <v>3</v>
      </c>
      <c r="B26" s="214">
        <v>0.23927100000000001</v>
      </c>
      <c r="C26" s="214">
        <v>8.6499999999999999E-4</v>
      </c>
      <c r="D26" s="214">
        <v>0.24220382000000001</v>
      </c>
      <c r="E26" s="66"/>
      <c r="F26" s="11" t="s">
        <v>75</v>
      </c>
      <c r="G26" s="232">
        <v>8.3182828799999999</v>
      </c>
      <c r="H26" s="232">
        <v>12.43283433</v>
      </c>
      <c r="I26" s="232">
        <v>8.49458892</v>
      </c>
      <c r="K26" s="16" t="s">
        <v>175</v>
      </c>
      <c r="L26" s="214">
        <v>7.7554512199999994</v>
      </c>
      <c r="M26" s="214">
        <v>10.45856451</v>
      </c>
      <c r="N26" s="231">
        <v>22.47847737</v>
      </c>
    </row>
    <row r="27" spans="1:14" x14ac:dyDescent="0.25">
      <c r="A27" s="11" t="s">
        <v>239</v>
      </c>
      <c r="B27" s="214">
        <v>7.1100000000000004E-4</v>
      </c>
      <c r="C27" s="214">
        <v>0</v>
      </c>
      <c r="D27" s="214">
        <v>0.20178122000000001</v>
      </c>
      <c r="E27" s="66"/>
      <c r="F27" s="11" t="s">
        <v>258</v>
      </c>
      <c r="G27" s="232">
        <v>11.57858094</v>
      </c>
      <c r="H27" s="232">
        <v>5.4848633899999992</v>
      </c>
      <c r="I27" s="232">
        <v>6.0252704499999998</v>
      </c>
      <c r="K27" s="16" t="s">
        <v>20</v>
      </c>
      <c r="L27" s="214">
        <v>32.326564929999996</v>
      </c>
      <c r="M27" s="214">
        <v>22.779425920000001</v>
      </c>
      <c r="N27" s="231">
        <v>21.62316367</v>
      </c>
    </row>
    <row r="28" spans="1:14" x14ac:dyDescent="0.25">
      <c r="A28" s="11" t="s">
        <v>9</v>
      </c>
      <c r="B28" s="214">
        <v>9.9475493000000004</v>
      </c>
      <c r="C28" s="214">
        <v>5.0106839000000001</v>
      </c>
      <c r="D28" s="214">
        <v>0.192024</v>
      </c>
      <c r="E28" s="66"/>
      <c r="F28" s="11" t="s">
        <v>80</v>
      </c>
      <c r="G28" s="232">
        <v>137.69849959999999</v>
      </c>
      <c r="H28" s="232">
        <v>52.620972479999999</v>
      </c>
      <c r="I28" s="232">
        <v>5.4181865</v>
      </c>
      <c r="K28" s="16" t="s">
        <v>108</v>
      </c>
      <c r="L28" s="214">
        <v>77.81975095</v>
      </c>
      <c r="M28" s="214">
        <v>21.195927519999998</v>
      </c>
      <c r="N28" s="231">
        <v>21.382240670000002</v>
      </c>
    </row>
    <row r="29" spans="1:14" x14ac:dyDescent="0.25">
      <c r="A29" s="11" t="s">
        <v>205</v>
      </c>
      <c r="B29" s="214">
        <v>1.8173160000000001E-2</v>
      </c>
      <c r="C29" s="214">
        <v>0.32615065999999998</v>
      </c>
      <c r="D29" s="214">
        <v>0.14552967</v>
      </c>
      <c r="E29" s="66"/>
      <c r="F29" s="11" t="s">
        <v>72</v>
      </c>
      <c r="G29" s="232">
        <v>0</v>
      </c>
      <c r="H29" s="232">
        <v>1.6411643200000001</v>
      </c>
      <c r="I29" s="232">
        <v>4.4392213899999993</v>
      </c>
      <c r="K29" s="16" t="s">
        <v>72</v>
      </c>
      <c r="L29" s="214">
        <v>21.80439397</v>
      </c>
      <c r="M29" s="214">
        <v>24.225359690000001</v>
      </c>
      <c r="N29" s="231">
        <v>19.04607605</v>
      </c>
    </row>
    <row r="30" spans="1:14" x14ac:dyDescent="0.25">
      <c r="A30" s="11" t="s">
        <v>144</v>
      </c>
      <c r="B30" s="214">
        <v>1.8384999999999999E-2</v>
      </c>
      <c r="C30" s="214">
        <v>9.1537999999999994E-2</v>
      </c>
      <c r="D30" s="214">
        <v>0.14183399999999999</v>
      </c>
      <c r="E30" s="66"/>
      <c r="F30" s="11" t="s">
        <v>168</v>
      </c>
      <c r="G30" s="232">
        <v>3.0663437299999998</v>
      </c>
      <c r="H30" s="232">
        <v>1.18424369</v>
      </c>
      <c r="I30" s="232">
        <v>4.2733833600000004</v>
      </c>
      <c r="K30" s="16" t="s">
        <v>81</v>
      </c>
      <c r="L30" s="214">
        <v>29.102646109999998</v>
      </c>
      <c r="M30" s="214">
        <v>14.213304369999999</v>
      </c>
      <c r="N30" s="231">
        <v>18.34494368</v>
      </c>
    </row>
    <row r="31" spans="1:14" x14ac:dyDescent="0.25">
      <c r="A31" s="11" t="s">
        <v>228</v>
      </c>
      <c r="B31" s="214">
        <v>0</v>
      </c>
      <c r="C31" s="214">
        <v>7.0095610000000003E-2</v>
      </c>
      <c r="D31" s="214">
        <v>0.13167083999999998</v>
      </c>
      <c r="E31" s="66"/>
      <c r="F31" s="11" t="s">
        <v>2</v>
      </c>
      <c r="G31" s="232">
        <v>9.2221259499999988</v>
      </c>
      <c r="H31" s="232">
        <v>1.37497303</v>
      </c>
      <c r="I31" s="232">
        <v>3.2002772000000004</v>
      </c>
      <c r="K31" s="16" t="s">
        <v>114</v>
      </c>
      <c r="L31" s="214">
        <v>17.948019649999999</v>
      </c>
      <c r="M31" s="214">
        <v>14.75219268</v>
      </c>
      <c r="N31" s="231">
        <v>15.38583994</v>
      </c>
    </row>
    <row r="32" spans="1:14" x14ac:dyDescent="0.25">
      <c r="A32" s="11" t="s">
        <v>89</v>
      </c>
      <c r="B32" s="214">
        <v>0</v>
      </c>
      <c r="C32" s="214">
        <v>7.2190000000000004E-2</v>
      </c>
      <c r="D32" s="214">
        <v>0.116354</v>
      </c>
      <c r="E32" s="66"/>
      <c r="F32" s="11" t="s">
        <v>253</v>
      </c>
      <c r="G32" s="232">
        <v>0</v>
      </c>
      <c r="H32" s="232">
        <v>2.0685900000000004E-3</v>
      </c>
      <c r="I32" s="232">
        <v>2.9071878500000001</v>
      </c>
      <c r="K32" s="16" t="s">
        <v>26</v>
      </c>
      <c r="L32" s="214">
        <v>36.266145159999994</v>
      </c>
      <c r="M32" s="214">
        <v>19.068045100000003</v>
      </c>
      <c r="N32" s="231">
        <v>14.191289080000001</v>
      </c>
    </row>
    <row r="33" spans="1:14" x14ac:dyDescent="0.25">
      <c r="A33" s="11" t="s">
        <v>198</v>
      </c>
      <c r="B33" s="214">
        <v>1.322691E-2</v>
      </c>
      <c r="C33" s="214">
        <v>1.6407000000000001E-2</v>
      </c>
      <c r="D33" s="214">
        <v>0.11399183</v>
      </c>
      <c r="E33" s="66"/>
      <c r="F33" s="11" t="s">
        <v>125</v>
      </c>
      <c r="G33" s="232">
        <v>3.4458591699999999</v>
      </c>
      <c r="H33" s="232">
        <v>3.0252500000000002</v>
      </c>
      <c r="I33" s="232">
        <v>2.6711599399999999</v>
      </c>
      <c r="K33" s="16" t="s">
        <v>11</v>
      </c>
      <c r="L33" s="214">
        <v>22.492521230000001</v>
      </c>
      <c r="M33" s="214">
        <v>12.974389</v>
      </c>
      <c r="N33" s="231">
        <v>12.647742989999999</v>
      </c>
    </row>
    <row r="34" spans="1:14" x14ac:dyDescent="0.25">
      <c r="A34" s="11" t="s">
        <v>105</v>
      </c>
      <c r="B34" s="214">
        <v>4.8054279999999998E-2</v>
      </c>
      <c r="C34" s="214">
        <v>0.26297672</v>
      </c>
      <c r="D34" s="214">
        <v>9.2747999999999997E-2</v>
      </c>
      <c r="E34" s="66"/>
      <c r="F34" s="11" t="s">
        <v>195</v>
      </c>
      <c r="G34" s="232">
        <v>0.46556704999999998</v>
      </c>
      <c r="H34" s="232">
        <v>1.25398136</v>
      </c>
      <c r="I34" s="232">
        <v>1.7768839999999999</v>
      </c>
      <c r="K34" s="16" t="s">
        <v>183</v>
      </c>
      <c r="L34" s="214">
        <v>40.772474299999999</v>
      </c>
      <c r="M34" s="214">
        <v>30.497316089999998</v>
      </c>
      <c r="N34" s="231">
        <v>12.14985171</v>
      </c>
    </row>
    <row r="35" spans="1:14" x14ac:dyDescent="0.25">
      <c r="A35" s="11" t="s">
        <v>187</v>
      </c>
      <c r="B35" s="214">
        <v>0</v>
      </c>
      <c r="C35" s="214">
        <v>0</v>
      </c>
      <c r="D35" s="214">
        <v>9.2005960000000012E-2</v>
      </c>
      <c r="E35" s="66"/>
      <c r="F35" s="11" t="s">
        <v>20</v>
      </c>
      <c r="G35" s="232">
        <v>4.3421960000000002E-2</v>
      </c>
      <c r="H35" s="232">
        <v>0</v>
      </c>
      <c r="I35" s="232">
        <v>1.6123780000000001</v>
      </c>
      <c r="K35" s="16" t="s">
        <v>125</v>
      </c>
      <c r="L35" s="214">
        <v>11.56740746</v>
      </c>
      <c r="M35" s="214">
        <v>10.785008060000001</v>
      </c>
      <c r="N35" s="231">
        <v>11.222076119999999</v>
      </c>
    </row>
    <row r="36" spans="1:14" x14ac:dyDescent="0.25">
      <c r="A36" s="11" t="s">
        <v>216</v>
      </c>
      <c r="B36" s="214">
        <v>0.101434</v>
      </c>
      <c r="C36" s="214">
        <v>0.10589899999999999</v>
      </c>
      <c r="D36" s="214">
        <v>8.2014000000000004E-2</v>
      </c>
      <c r="E36" s="66"/>
      <c r="F36" s="11" t="s">
        <v>151</v>
      </c>
      <c r="G36" s="232">
        <v>1.0577317399999999</v>
      </c>
      <c r="H36" s="232">
        <v>2.4192651499999998</v>
      </c>
      <c r="I36" s="232">
        <v>1.43011994</v>
      </c>
      <c r="K36" s="16" t="s">
        <v>33</v>
      </c>
      <c r="L36" s="214">
        <v>8.6904638800000011</v>
      </c>
      <c r="M36" s="214">
        <v>8.5686835800000001</v>
      </c>
      <c r="N36" s="231">
        <v>9.5253672700000003</v>
      </c>
    </row>
    <row r="37" spans="1:14" x14ac:dyDescent="0.25">
      <c r="A37" s="11" t="s">
        <v>147</v>
      </c>
      <c r="B37" s="214">
        <v>1.0000000000000001E-5</v>
      </c>
      <c r="C37" s="214">
        <v>2.3599999999999999E-4</v>
      </c>
      <c r="D37" s="214">
        <v>8.1223000000000004E-2</v>
      </c>
      <c r="E37" s="66"/>
      <c r="F37" s="11" t="s">
        <v>197</v>
      </c>
      <c r="G37" s="232">
        <v>0.52606973999999995</v>
      </c>
      <c r="H37" s="232">
        <v>1.68568359</v>
      </c>
      <c r="I37" s="232">
        <v>1.390801</v>
      </c>
      <c r="K37" s="16" t="s">
        <v>23</v>
      </c>
      <c r="L37" s="214">
        <v>11.312424699999999</v>
      </c>
      <c r="M37" s="214">
        <v>15.90268346</v>
      </c>
      <c r="N37" s="231">
        <v>9.1575065700000007</v>
      </c>
    </row>
    <row r="38" spans="1:14" x14ac:dyDescent="0.25">
      <c r="A38" s="11" t="s">
        <v>211</v>
      </c>
      <c r="B38" s="214">
        <v>7.9572020000000007E-2</v>
      </c>
      <c r="C38" s="214">
        <v>0.38624334000000005</v>
      </c>
      <c r="D38" s="214">
        <v>6.7302000000000001E-2</v>
      </c>
      <c r="E38" s="66"/>
      <c r="F38" s="11" t="s">
        <v>178</v>
      </c>
      <c r="G38" s="232">
        <v>5.7621350000000002E-2</v>
      </c>
      <c r="H38" s="232">
        <v>5.7640873099999999</v>
      </c>
      <c r="I38" s="232">
        <v>1.3883329099999999</v>
      </c>
      <c r="K38" s="16" t="s">
        <v>197</v>
      </c>
      <c r="L38" s="214">
        <v>1.14237579</v>
      </c>
      <c r="M38" s="214">
        <v>39.685273520000003</v>
      </c>
      <c r="N38" s="231">
        <v>8.7769700700000008</v>
      </c>
    </row>
    <row r="39" spans="1:14" x14ac:dyDescent="0.25">
      <c r="A39" s="11" t="s">
        <v>4</v>
      </c>
      <c r="B39" s="214">
        <v>0</v>
      </c>
      <c r="C39" s="214">
        <v>0</v>
      </c>
      <c r="D39" s="214">
        <v>6.6903789999999991E-2</v>
      </c>
      <c r="E39" s="66"/>
      <c r="F39" s="11" t="s">
        <v>138</v>
      </c>
      <c r="G39" s="232">
        <v>0</v>
      </c>
      <c r="H39" s="232">
        <v>0</v>
      </c>
      <c r="I39" s="232">
        <v>1.37436691</v>
      </c>
      <c r="K39" s="16" t="s">
        <v>250</v>
      </c>
      <c r="L39" s="214">
        <v>11.533193839999999</v>
      </c>
      <c r="M39" s="214">
        <v>10.228591609999999</v>
      </c>
      <c r="N39" s="231">
        <v>8.7106508000000016</v>
      </c>
    </row>
    <row r="40" spans="1:14" x14ac:dyDescent="0.25">
      <c r="A40" s="11" t="s">
        <v>2</v>
      </c>
      <c r="B40" s="214">
        <v>0</v>
      </c>
      <c r="C40" s="214">
        <v>0</v>
      </c>
      <c r="D40" s="214">
        <v>5.3088400000000001E-2</v>
      </c>
      <c r="E40" s="66"/>
      <c r="F40" s="11" t="s">
        <v>175</v>
      </c>
      <c r="G40" s="232">
        <v>11.20142811</v>
      </c>
      <c r="H40" s="232">
        <v>0.85932501999999999</v>
      </c>
      <c r="I40" s="232">
        <v>1.3434106499999998</v>
      </c>
      <c r="K40" s="16" t="s">
        <v>171</v>
      </c>
      <c r="L40" s="214">
        <v>0.63315326999999999</v>
      </c>
      <c r="M40" s="214">
        <v>1.0341105100000001</v>
      </c>
      <c r="N40" s="231">
        <v>8.6215468099999999</v>
      </c>
    </row>
    <row r="41" spans="1:14" x14ac:dyDescent="0.25">
      <c r="A41" s="11" t="s">
        <v>178</v>
      </c>
      <c r="B41" s="214">
        <v>0.32828031000000002</v>
      </c>
      <c r="C41" s="214">
        <v>0.36708800000000003</v>
      </c>
      <c r="D41" s="214">
        <v>4.3700000000000003E-2</v>
      </c>
      <c r="E41" s="66"/>
      <c r="F41" s="11" t="s">
        <v>10</v>
      </c>
      <c r="G41" s="232">
        <v>1.094242E-2</v>
      </c>
      <c r="H41" s="232">
        <v>2.3426267900000002</v>
      </c>
      <c r="I41" s="232">
        <v>1.1656478000000001</v>
      </c>
      <c r="K41" s="16" t="s">
        <v>61</v>
      </c>
      <c r="L41" s="214">
        <v>7.4305392800000005</v>
      </c>
      <c r="M41" s="214">
        <v>7.4230117400000006</v>
      </c>
      <c r="N41" s="231">
        <v>7.3861238600000005</v>
      </c>
    </row>
    <row r="42" spans="1:14" x14ac:dyDescent="0.25">
      <c r="A42" s="11" t="s">
        <v>203</v>
      </c>
      <c r="B42" s="214">
        <v>1E-4</v>
      </c>
      <c r="C42" s="214">
        <v>1.8E-3</v>
      </c>
      <c r="D42" s="214">
        <v>4.3498000000000002E-2</v>
      </c>
      <c r="E42" s="66"/>
      <c r="F42" s="11" t="s">
        <v>60</v>
      </c>
      <c r="G42" s="232">
        <v>0.17146885999999997</v>
      </c>
      <c r="H42" s="232">
        <v>0</v>
      </c>
      <c r="I42" s="232">
        <v>1.0619901100000002</v>
      </c>
      <c r="K42" s="16" t="s">
        <v>220</v>
      </c>
      <c r="L42" s="214">
        <v>11.759010849999999</v>
      </c>
      <c r="M42" s="214">
        <v>6.98570124</v>
      </c>
      <c r="N42" s="231">
        <v>7.3267108499999996</v>
      </c>
    </row>
    <row r="43" spans="1:14" x14ac:dyDescent="0.25">
      <c r="A43" s="11" t="s">
        <v>246</v>
      </c>
      <c r="B43" s="214">
        <v>9.0125820000000009E-2</v>
      </c>
      <c r="C43" s="214">
        <v>7.2333999999999996E-2</v>
      </c>
      <c r="D43" s="214">
        <v>4.0120999999999997E-2</v>
      </c>
      <c r="E43" s="66"/>
      <c r="F43" s="11" t="s">
        <v>77</v>
      </c>
      <c r="G43" s="232">
        <v>0</v>
      </c>
      <c r="H43" s="232">
        <v>0</v>
      </c>
      <c r="I43" s="232">
        <v>0.9137556</v>
      </c>
      <c r="K43" s="16" t="s">
        <v>229</v>
      </c>
      <c r="L43" s="214">
        <v>6.7008684800000005</v>
      </c>
      <c r="M43" s="214">
        <v>3.8313213799999999</v>
      </c>
      <c r="N43" s="231">
        <v>6.54048841</v>
      </c>
    </row>
    <row r="44" spans="1:14" x14ac:dyDescent="0.25">
      <c r="A44" s="11" t="s">
        <v>237</v>
      </c>
      <c r="B44" s="214">
        <v>2.2460700000000002E-3</v>
      </c>
      <c r="C44" s="214">
        <v>8.7150000000000005E-3</v>
      </c>
      <c r="D44" s="214">
        <v>3.5857199999999999E-2</v>
      </c>
      <c r="E44" s="66"/>
      <c r="F44" s="11" t="s">
        <v>19</v>
      </c>
      <c r="G44" s="232">
        <v>0</v>
      </c>
      <c r="H44" s="232">
        <v>0.54296643999999994</v>
      </c>
      <c r="I44" s="232">
        <v>0.80488223000000003</v>
      </c>
      <c r="K44" s="16" t="s">
        <v>104</v>
      </c>
      <c r="L44" s="214">
        <v>12.411680460000001</v>
      </c>
      <c r="M44" s="214">
        <v>6.4651309499999998</v>
      </c>
      <c r="N44" s="231">
        <v>6.38959893</v>
      </c>
    </row>
    <row r="45" spans="1:14" x14ac:dyDescent="0.25">
      <c r="A45" s="11" t="s">
        <v>238</v>
      </c>
      <c r="B45" s="214">
        <v>1.5756269999999999E-2</v>
      </c>
      <c r="C45" s="214">
        <v>0.148567</v>
      </c>
      <c r="D45" s="214">
        <v>3.5179040000000002E-2</v>
      </c>
      <c r="E45" s="66"/>
      <c r="F45" s="11" t="s">
        <v>200</v>
      </c>
      <c r="G45" s="232">
        <v>0</v>
      </c>
      <c r="H45" s="232">
        <v>1.1243158400000002</v>
      </c>
      <c r="I45" s="232">
        <v>0.66006485999999998</v>
      </c>
      <c r="K45" s="16" t="s">
        <v>178</v>
      </c>
      <c r="L45" s="214">
        <v>2.2726801400000003</v>
      </c>
      <c r="M45" s="214">
        <v>10.038360000000001</v>
      </c>
      <c r="N45" s="231">
        <v>6.2656510599999997</v>
      </c>
    </row>
    <row r="46" spans="1:14" x14ac:dyDescent="0.25">
      <c r="A46" s="11" t="s">
        <v>80</v>
      </c>
      <c r="B46" s="214">
        <v>2.2469999999999999E-3</v>
      </c>
      <c r="C46" s="214">
        <v>4.7980000000000002E-3</v>
      </c>
      <c r="D46" s="214">
        <v>2.8753999999999998E-2</v>
      </c>
      <c r="E46" s="66"/>
      <c r="F46" s="11" t="s">
        <v>183</v>
      </c>
      <c r="G46" s="232">
        <v>2.5797917200000002</v>
      </c>
      <c r="H46" s="232">
        <v>0</v>
      </c>
      <c r="I46" s="232">
        <v>0.62827473</v>
      </c>
      <c r="K46" s="16" t="s">
        <v>201</v>
      </c>
      <c r="L46" s="214">
        <v>3.5001376200000003</v>
      </c>
      <c r="M46" s="214">
        <v>1.3232355900000001</v>
      </c>
      <c r="N46" s="231">
        <v>5.9490500099999997</v>
      </c>
    </row>
    <row r="47" spans="1:14" x14ac:dyDescent="0.25">
      <c r="A47" s="11" t="s">
        <v>122</v>
      </c>
      <c r="B47" s="214">
        <v>3.9071120000000001E-2</v>
      </c>
      <c r="C47" s="214">
        <v>1E-4</v>
      </c>
      <c r="D47" s="214">
        <v>2.7680200000000002E-2</v>
      </c>
      <c r="E47" s="66"/>
      <c r="F47" s="11" t="s">
        <v>218</v>
      </c>
      <c r="G47" s="232">
        <v>1.1086400300000001</v>
      </c>
      <c r="H47" s="232">
        <v>0</v>
      </c>
      <c r="I47" s="232">
        <v>0.59075119999999992</v>
      </c>
      <c r="K47" s="16" t="s">
        <v>158</v>
      </c>
      <c r="L47" s="214">
        <v>3.2398000000000003E-4</v>
      </c>
      <c r="M47" s="214">
        <v>0</v>
      </c>
      <c r="N47" s="231">
        <v>5.8717499999999996</v>
      </c>
    </row>
    <row r="48" spans="1:14" x14ac:dyDescent="0.25">
      <c r="A48" s="11" t="s">
        <v>130</v>
      </c>
      <c r="B48" s="214">
        <v>3.8975419999999997E-2</v>
      </c>
      <c r="C48" s="214">
        <v>8.7089999999999997E-3</v>
      </c>
      <c r="D48" s="214">
        <v>2.5738E-2</v>
      </c>
      <c r="E48" s="66"/>
      <c r="F48" s="11" t="s">
        <v>23</v>
      </c>
      <c r="G48" s="232">
        <v>0</v>
      </c>
      <c r="H48" s="232">
        <v>0</v>
      </c>
      <c r="I48" s="232">
        <v>0.53255109999999994</v>
      </c>
      <c r="K48" s="16" t="s">
        <v>217</v>
      </c>
      <c r="L48" s="214">
        <v>10.164350880000001</v>
      </c>
      <c r="M48" s="214">
        <v>7.9666389299999993</v>
      </c>
      <c r="N48" s="231">
        <v>3.8218216300000001</v>
      </c>
    </row>
    <row r="49" spans="1:14" x14ac:dyDescent="0.25">
      <c r="A49" s="11" t="s">
        <v>107</v>
      </c>
      <c r="B49" s="214">
        <v>7.4850239999999998E-2</v>
      </c>
      <c r="C49" s="214">
        <v>0.34421600000000002</v>
      </c>
      <c r="D49" s="214">
        <v>2.4267E-2</v>
      </c>
      <c r="E49" s="66"/>
      <c r="F49" s="11" t="s">
        <v>201</v>
      </c>
      <c r="G49" s="232">
        <v>1.7412110000000001</v>
      </c>
      <c r="H49" s="232">
        <v>0.22432162</v>
      </c>
      <c r="I49" s="232">
        <v>0.46075903999999995</v>
      </c>
      <c r="K49" s="16" t="s">
        <v>75</v>
      </c>
      <c r="L49" s="214">
        <v>4.8909257899999998</v>
      </c>
      <c r="M49" s="214">
        <v>2.7583807299999998</v>
      </c>
      <c r="N49" s="231">
        <v>3.7922288700000002</v>
      </c>
    </row>
    <row r="50" spans="1:14" x14ac:dyDescent="0.25">
      <c r="A50" s="11" t="s">
        <v>206</v>
      </c>
      <c r="B50" s="214">
        <v>1.8499999999999999E-2</v>
      </c>
      <c r="C50" s="214">
        <v>8.7299999999999997E-4</v>
      </c>
      <c r="D50" s="214">
        <v>2.3935959999999999E-2</v>
      </c>
      <c r="E50" s="66"/>
      <c r="F50" s="11" t="s">
        <v>103</v>
      </c>
      <c r="G50" s="232">
        <v>1.2384416699999998</v>
      </c>
      <c r="H50" s="232">
        <v>0.83190173999999995</v>
      </c>
      <c r="I50" s="232">
        <v>0.40201421000000004</v>
      </c>
      <c r="K50" s="16" t="s">
        <v>49</v>
      </c>
      <c r="L50" s="214">
        <v>3.7134295800000001</v>
      </c>
      <c r="M50" s="214">
        <v>4.2622198400000002</v>
      </c>
      <c r="N50" s="231">
        <v>3.7682211200000002</v>
      </c>
    </row>
    <row r="51" spans="1:14" x14ac:dyDescent="0.25">
      <c r="A51" s="11" t="s">
        <v>235</v>
      </c>
      <c r="B51" s="214">
        <v>3.4708999999999997E-2</v>
      </c>
      <c r="C51" s="214">
        <v>1.7888999999999999E-2</v>
      </c>
      <c r="D51" s="214">
        <v>2.3875979999999998E-2</v>
      </c>
      <c r="E51" s="66"/>
      <c r="F51" s="11" t="s">
        <v>122</v>
      </c>
      <c r="G51" s="232">
        <v>0.15870798</v>
      </c>
      <c r="H51" s="232">
        <v>9.3470999999999999E-2</v>
      </c>
      <c r="I51" s="232">
        <v>0.39762959999999997</v>
      </c>
      <c r="K51" s="16" t="s">
        <v>168</v>
      </c>
      <c r="L51" s="214">
        <v>5.9135325400000003</v>
      </c>
      <c r="M51" s="214">
        <v>1.9356867</v>
      </c>
      <c r="N51" s="231">
        <v>3.6870687900000001</v>
      </c>
    </row>
    <row r="52" spans="1:14" x14ac:dyDescent="0.25">
      <c r="A52" s="11" t="s">
        <v>32</v>
      </c>
      <c r="B52" s="214">
        <v>0</v>
      </c>
      <c r="C52" s="214">
        <v>2.1906E-3</v>
      </c>
      <c r="D52" s="214">
        <v>2.1294E-2</v>
      </c>
      <c r="E52" s="66"/>
      <c r="F52" s="11" t="s">
        <v>147</v>
      </c>
      <c r="G52" s="232">
        <v>3.1100199999999998E-3</v>
      </c>
      <c r="H52" s="232">
        <v>0.35439427000000001</v>
      </c>
      <c r="I52" s="232">
        <v>0.33442216999999996</v>
      </c>
      <c r="K52" s="16" t="s">
        <v>143</v>
      </c>
      <c r="L52" s="214">
        <v>1.56642492</v>
      </c>
      <c r="M52" s="214">
        <v>3.6930084500000002</v>
      </c>
      <c r="N52" s="231">
        <v>3.5700287799999999</v>
      </c>
    </row>
    <row r="53" spans="1:14" x14ac:dyDescent="0.25">
      <c r="A53" s="11" t="s">
        <v>169</v>
      </c>
      <c r="B53" s="214">
        <v>1.9619799999999999E-3</v>
      </c>
      <c r="C53" s="214">
        <v>2.9999999999999997E-4</v>
      </c>
      <c r="D53" s="214">
        <v>0.02</v>
      </c>
      <c r="E53" s="66"/>
      <c r="F53" s="11" t="s">
        <v>50</v>
      </c>
      <c r="G53" s="232">
        <v>2.2021171000000002</v>
      </c>
      <c r="H53" s="232">
        <v>1.91367262</v>
      </c>
      <c r="I53" s="232">
        <v>0.29044840000000005</v>
      </c>
      <c r="K53" s="16" t="s">
        <v>189</v>
      </c>
      <c r="L53" s="214">
        <v>28.722435989999997</v>
      </c>
      <c r="M53" s="214">
        <v>8.8162841600000004</v>
      </c>
      <c r="N53" s="231">
        <v>3.55197904</v>
      </c>
    </row>
    <row r="54" spans="1:14" x14ac:dyDescent="0.25">
      <c r="A54" s="11" t="s">
        <v>230</v>
      </c>
      <c r="B54" s="214">
        <v>3.1938220000000003E-2</v>
      </c>
      <c r="C54" s="214">
        <v>0.15713445000000001</v>
      </c>
      <c r="D54" s="214">
        <v>1.898271E-2</v>
      </c>
      <c r="E54" s="66"/>
      <c r="F54" s="11" t="s">
        <v>91</v>
      </c>
      <c r="G54" s="232">
        <v>1.5E-3</v>
      </c>
      <c r="H54" s="232">
        <v>0</v>
      </c>
      <c r="I54" s="232">
        <v>0.26939999999999997</v>
      </c>
      <c r="K54" s="16" t="s">
        <v>133</v>
      </c>
      <c r="L54" s="214">
        <v>6.8436892999999994</v>
      </c>
      <c r="M54" s="214">
        <v>3.5641661899999999</v>
      </c>
      <c r="N54" s="231">
        <v>3.3276323399999996</v>
      </c>
    </row>
    <row r="55" spans="1:14" x14ac:dyDescent="0.25">
      <c r="A55" s="11" t="s">
        <v>184</v>
      </c>
      <c r="B55" s="214">
        <v>0</v>
      </c>
      <c r="C55" s="214">
        <v>0.33505099999999999</v>
      </c>
      <c r="D55" s="214">
        <v>1.8780999999999999E-2</v>
      </c>
      <c r="E55" s="66"/>
      <c r="F55" s="11" t="s">
        <v>39</v>
      </c>
      <c r="G55" s="232">
        <v>0.19692320000000002</v>
      </c>
      <c r="H55" s="232">
        <v>0.16991551999999999</v>
      </c>
      <c r="I55" s="232">
        <v>0.24269338000000001</v>
      </c>
      <c r="K55" s="16" t="s">
        <v>196</v>
      </c>
      <c r="L55" s="214">
        <v>2.3883652799999999</v>
      </c>
      <c r="M55" s="214">
        <v>1.6126752200000001</v>
      </c>
      <c r="N55" s="231">
        <v>2.8284623900000003</v>
      </c>
    </row>
    <row r="56" spans="1:14" x14ac:dyDescent="0.25">
      <c r="A56" s="11" t="s">
        <v>75</v>
      </c>
      <c r="B56" s="214">
        <v>8.6483000000000004E-2</v>
      </c>
      <c r="C56" s="214">
        <v>4.8199999999999996E-3</v>
      </c>
      <c r="D56" s="214">
        <v>1.8434499999999999E-2</v>
      </c>
      <c r="E56" s="66"/>
      <c r="F56" s="11" t="s">
        <v>169</v>
      </c>
      <c r="G56" s="232">
        <v>1.7700000000000001E-3</v>
      </c>
      <c r="H56" s="232">
        <v>1.7729540000000002E-2</v>
      </c>
      <c r="I56" s="232">
        <v>0.19710582999999998</v>
      </c>
      <c r="K56" s="16" t="s">
        <v>14</v>
      </c>
      <c r="L56" s="214">
        <v>0</v>
      </c>
      <c r="M56" s="214">
        <v>7.6144686999999998</v>
      </c>
      <c r="N56" s="231">
        <v>2.8214389999999998</v>
      </c>
    </row>
    <row r="57" spans="1:14" x14ac:dyDescent="0.25">
      <c r="A57" s="11" t="s">
        <v>200</v>
      </c>
      <c r="B57" s="214">
        <v>0</v>
      </c>
      <c r="C57" s="214">
        <v>4.2021999999999997E-2</v>
      </c>
      <c r="D57" s="214">
        <v>1.6990999999999999E-2</v>
      </c>
      <c r="E57" s="66"/>
      <c r="F57" s="11" t="s">
        <v>132</v>
      </c>
      <c r="G57" s="232">
        <v>0.12890070000000001</v>
      </c>
      <c r="H57" s="232">
        <v>4.0030330000000003E-2</v>
      </c>
      <c r="I57" s="232">
        <v>0.18961751000000002</v>
      </c>
      <c r="K57" s="16" t="s">
        <v>130</v>
      </c>
      <c r="L57" s="214">
        <v>0.91961689000000002</v>
      </c>
      <c r="M57" s="214">
        <v>0.70700356999999991</v>
      </c>
      <c r="N57" s="231">
        <v>2.7552565299999996</v>
      </c>
    </row>
    <row r="58" spans="1:14" x14ac:dyDescent="0.25">
      <c r="A58" s="11" t="s">
        <v>180</v>
      </c>
      <c r="B58" s="214">
        <v>0.10573399999999999</v>
      </c>
      <c r="C58" s="214">
        <v>0</v>
      </c>
      <c r="D58" s="214">
        <v>1.6655169999999997E-2</v>
      </c>
      <c r="E58" s="66"/>
      <c r="F58" s="11" t="s">
        <v>250</v>
      </c>
      <c r="G58" s="232">
        <v>0.32694308</v>
      </c>
      <c r="H58" s="232">
        <v>0.23744709</v>
      </c>
      <c r="I58" s="232">
        <v>0.16087989999999999</v>
      </c>
      <c r="K58" s="16" t="s">
        <v>132</v>
      </c>
      <c r="L58" s="214">
        <v>0.34309739</v>
      </c>
      <c r="M58" s="214">
        <v>0.27899063000000002</v>
      </c>
      <c r="N58" s="231">
        <v>2.67492485</v>
      </c>
    </row>
    <row r="59" spans="1:14" x14ac:dyDescent="0.25">
      <c r="A59" s="11" t="s">
        <v>37</v>
      </c>
      <c r="B59" s="214">
        <v>2.2000000000000001E-4</v>
      </c>
      <c r="C59" s="214">
        <v>7.8600000000000002E-4</v>
      </c>
      <c r="D59" s="214">
        <v>1.6049999999999998E-2</v>
      </c>
      <c r="E59" s="66"/>
      <c r="F59" s="11" t="s">
        <v>140</v>
      </c>
      <c r="G59" s="232">
        <v>0</v>
      </c>
      <c r="H59" s="232">
        <v>0</v>
      </c>
      <c r="I59" s="232">
        <v>0.14982407</v>
      </c>
      <c r="K59" s="16" t="s">
        <v>212</v>
      </c>
      <c r="L59" s="214">
        <v>5.1058058499999994</v>
      </c>
      <c r="M59" s="214">
        <v>0.22925825</v>
      </c>
      <c r="N59" s="231">
        <v>2.6584262000000001</v>
      </c>
    </row>
    <row r="60" spans="1:14" x14ac:dyDescent="0.25">
      <c r="A60" s="11" t="s">
        <v>139</v>
      </c>
      <c r="B60" s="214">
        <v>2.1000000000000001E-4</v>
      </c>
      <c r="C60" s="214">
        <v>2.0000000000000002E-5</v>
      </c>
      <c r="D60" s="214">
        <v>1.559E-2</v>
      </c>
      <c r="E60" s="66"/>
      <c r="F60" s="11" t="s">
        <v>49</v>
      </c>
      <c r="G60" s="232">
        <v>3.6915135699999997</v>
      </c>
      <c r="H60" s="232">
        <v>0</v>
      </c>
      <c r="I60" s="232">
        <v>0.14496044</v>
      </c>
      <c r="K60" s="16" t="s">
        <v>10</v>
      </c>
      <c r="L60" s="214">
        <v>1.2581080800000002</v>
      </c>
      <c r="M60" s="214">
        <v>1.73605674</v>
      </c>
      <c r="N60" s="231">
        <v>2.3577333199999999</v>
      </c>
    </row>
    <row r="61" spans="1:14" x14ac:dyDescent="0.25">
      <c r="A61" s="11" t="s">
        <v>229</v>
      </c>
      <c r="B61" s="214">
        <v>0</v>
      </c>
      <c r="C61" s="214">
        <v>3.1878080000000003E-2</v>
      </c>
      <c r="D61" s="214">
        <v>1.3932E-2</v>
      </c>
      <c r="E61" s="66"/>
      <c r="F61" s="11" t="s">
        <v>142</v>
      </c>
      <c r="G61" s="232">
        <v>0.21396738000000001</v>
      </c>
      <c r="H61" s="232">
        <v>4.3145955799999998</v>
      </c>
      <c r="I61" s="232">
        <v>0.13763265999999999</v>
      </c>
      <c r="K61" s="16" t="s">
        <v>51</v>
      </c>
      <c r="L61" s="214">
        <v>2.5851546700000001</v>
      </c>
      <c r="M61" s="214">
        <v>2.2599399999999998</v>
      </c>
      <c r="N61" s="231">
        <v>2.2479290000000001</v>
      </c>
    </row>
    <row r="62" spans="1:14" x14ac:dyDescent="0.25">
      <c r="A62" s="11" t="s">
        <v>231</v>
      </c>
      <c r="B62" s="214">
        <v>9.8080000000000007E-3</v>
      </c>
      <c r="C62" s="214">
        <v>4.3270000000000001E-3</v>
      </c>
      <c r="D62" s="214">
        <v>1.3865000000000001E-2</v>
      </c>
      <c r="E62" s="66"/>
      <c r="F62" s="11" t="s">
        <v>105</v>
      </c>
      <c r="G62" s="232">
        <v>8.3501699999999998E-2</v>
      </c>
      <c r="H62" s="232">
        <v>5.7143999999999997E-3</v>
      </c>
      <c r="I62" s="232">
        <v>0.11383498</v>
      </c>
      <c r="K62" s="16" t="s">
        <v>195</v>
      </c>
      <c r="L62" s="214">
        <v>8.4605671699999991</v>
      </c>
      <c r="M62" s="214">
        <v>1.93001968</v>
      </c>
      <c r="N62" s="231">
        <v>2.23668559</v>
      </c>
    </row>
    <row r="63" spans="1:14" x14ac:dyDescent="0.25">
      <c r="A63" s="11" t="s">
        <v>254</v>
      </c>
      <c r="B63" s="214">
        <v>0.23542391000000001</v>
      </c>
      <c r="C63" s="214">
        <v>5.9543029999999997E-2</v>
      </c>
      <c r="D63" s="214">
        <v>1.2766E-2</v>
      </c>
      <c r="E63" s="66"/>
      <c r="F63" s="11" t="s">
        <v>108</v>
      </c>
      <c r="G63" s="232">
        <v>0.49220252000000003</v>
      </c>
      <c r="H63" s="232">
        <v>0.79287716000000008</v>
      </c>
      <c r="I63" s="232">
        <v>0.10405729</v>
      </c>
      <c r="K63" s="16" t="s">
        <v>172</v>
      </c>
      <c r="L63" s="214">
        <v>1.4048726100000002</v>
      </c>
      <c r="M63" s="214">
        <v>4.6186545399999996</v>
      </c>
      <c r="N63" s="231">
        <v>2.1510212900000001</v>
      </c>
    </row>
    <row r="64" spans="1:14" x14ac:dyDescent="0.25">
      <c r="A64" s="11" t="s">
        <v>220</v>
      </c>
      <c r="B64" s="214">
        <v>4.1149999999999997E-3</v>
      </c>
      <c r="C64" s="214">
        <v>8.9800000000000004E-4</v>
      </c>
      <c r="D64" s="214">
        <v>1.2149999999999999E-2</v>
      </c>
      <c r="E64" s="66"/>
      <c r="F64" s="11" t="s">
        <v>127</v>
      </c>
      <c r="G64" s="232">
        <v>0</v>
      </c>
      <c r="H64" s="232">
        <v>0</v>
      </c>
      <c r="I64" s="232">
        <v>9.74994E-2</v>
      </c>
      <c r="K64" s="16" t="s">
        <v>66</v>
      </c>
      <c r="L64" s="214">
        <v>3.23033912</v>
      </c>
      <c r="M64" s="214">
        <v>5.6764131100000004</v>
      </c>
      <c r="N64" s="231">
        <v>2.1389389599999999</v>
      </c>
    </row>
    <row r="65" spans="1:14" x14ac:dyDescent="0.25">
      <c r="A65" s="11" t="s">
        <v>236</v>
      </c>
      <c r="B65" s="214">
        <v>3.1792340000000002E-2</v>
      </c>
      <c r="C65" s="214">
        <v>1.75E-3</v>
      </c>
      <c r="D65" s="214">
        <v>1.1563E-2</v>
      </c>
      <c r="E65" s="66"/>
      <c r="F65" s="11" t="s">
        <v>148</v>
      </c>
      <c r="G65" s="232">
        <v>1.7603549999999999E-2</v>
      </c>
      <c r="H65" s="232">
        <v>7.9814999999999997E-4</v>
      </c>
      <c r="I65" s="232">
        <v>9.5769179999999995E-2</v>
      </c>
      <c r="K65" s="16" t="s">
        <v>256</v>
      </c>
      <c r="L65" s="214">
        <v>0.45014653000000004</v>
      </c>
      <c r="M65" s="214">
        <v>5.8775074500000004</v>
      </c>
      <c r="N65" s="231">
        <v>2.0733531899999997</v>
      </c>
    </row>
    <row r="66" spans="1:14" x14ac:dyDescent="0.25">
      <c r="A66" s="11" t="s">
        <v>175</v>
      </c>
      <c r="B66" s="214">
        <v>4.6991640000000001E-2</v>
      </c>
      <c r="C66" s="214">
        <v>0.43124714000000003</v>
      </c>
      <c r="D66" s="214">
        <v>1.1518489999999999E-2</v>
      </c>
      <c r="E66" s="66"/>
      <c r="F66" s="11" t="s">
        <v>212</v>
      </c>
      <c r="G66" s="232">
        <v>1.3458589999999999E-2</v>
      </c>
      <c r="H66" s="232">
        <v>2.765693E-2</v>
      </c>
      <c r="I66" s="232">
        <v>7.9825889999999997E-2</v>
      </c>
      <c r="K66" s="16" t="s">
        <v>169</v>
      </c>
      <c r="L66" s="214">
        <v>0.58869168000000005</v>
      </c>
      <c r="M66" s="214">
        <v>0.66561687999999997</v>
      </c>
      <c r="N66" s="231">
        <v>2.0118730500000002</v>
      </c>
    </row>
    <row r="67" spans="1:14" x14ac:dyDescent="0.25">
      <c r="A67" s="11" t="s">
        <v>232</v>
      </c>
      <c r="B67" s="214">
        <v>5.2144100000000001E-3</v>
      </c>
      <c r="C67" s="214">
        <v>3.2297720000000002E-2</v>
      </c>
      <c r="D67" s="214">
        <v>9.6399999999999993E-3</v>
      </c>
      <c r="E67" s="66"/>
      <c r="F67" s="11" t="s">
        <v>74</v>
      </c>
      <c r="G67" s="232">
        <v>0.493251</v>
      </c>
      <c r="H67" s="232">
        <v>0</v>
      </c>
      <c r="I67" s="232">
        <v>7.8979999999999995E-2</v>
      </c>
      <c r="K67" s="16" t="s">
        <v>216</v>
      </c>
      <c r="L67" s="214">
        <v>2.8787681800000002</v>
      </c>
      <c r="M67" s="214">
        <v>0.94118288999999999</v>
      </c>
      <c r="N67" s="231">
        <v>1.9702913500000001</v>
      </c>
    </row>
    <row r="68" spans="1:14" x14ac:dyDescent="0.25">
      <c r="A68" s="11" t="s">
        <v>142</v>
      </c>
      <c r="B68" s="214">
        <v>0.12623860000000001</v>
      </c>
      <c r="C68" s="214">
        <v>2.8770000000000002E-3</v>
      </c>
      <c r="D68" s="214">
        <v>9.1240000000000002E-3</v>
      </c>
      <c r="E68" s="66"/>
      <c r="F68" s="11" t="s">
        <v>170</v>
      </c>
      <c r="G68" s="232">
        <v>1.421156E-2</v>
      </c>
      <c r="H68" s="232">
        <v>0.38294134000000002</v>
      </c>
      <c r="I68" s="232">
        <v>7.4937119999999996E-2</v>
      </c>
      <c r="K68" s="16" t="s">
        <v>211</v>
      </c>
      <c r="L68" s="214">
        <v>8.4714455199999996</v>
      </c>
      <c r="M68" s="214">
        <v>1.26124277</v>
      </c>
      <c r="N68" s="231">
        <v>1.9381682</v>
      </c>
    </row>
    <row r="69" spans="1:14" x14ac:dyDescent="0.25">
      <c r="A69" s="11" t="s">
        <v>197</v>
      </c>
      <c r="B69" s="214">
        <v>1.17614E-3</v>
      </c>
      <c r="C69" s="214">
        <v>1E-4</v>
      </c>
      <c r="D69" s="214">
        <v>8.9999999999999993E-3</v>
      </c>
      <c r="E69" s="66"/>
      <c r="F69" s="11" t="s">
        <v>235</v>
      </c>
      <c r="G69" s="232">
        <v>0.14099629999999999</v>
      </c>
      <c r="H69" s="232">
        <v>0.28953578000000002</v>
      </c>
      <c r="I69" s="232">
        <v>7.35455E-2</v>
      </c>
      <c r="K69" s="16" t="s">
        <v>105</v>
      </c>
      <c r="L69" s="214">
        <v>0.30113484999999995</v>
      </c>
      <c r="M69" s="214">
        <v>0.42098284000000002</v>
      </c>
      <c r="N69" s="231">
        <v>1.8876660000000001</v>
      </c>
    </row>
    <row r="70" spans="1:14" x14ac:dyDescent="0.25">
      <c r="A70" s="11" t="s">
        <v>251</v>
      </c>
      <c r="B70" s="214">
        <v>4.1399999999999998E-4</v>
      </c>
      <c r="C70" s="214">
        <v>2.4132000000000001E-2</v>
      </c>
      <c r="D70" s="214">
        <v>8.8149999999999999E-3</v>
      </c>
      <c r="E70" s="66"/>
      <c r="F70" s="11" t="s">
        <v>172</v>
      </c>
      <c r="G70" s="232">
        <v>7.6939820000000006E-2</v>
      </c>
      <c r="H70" s="232">
        <v>1.0015106199999999</v>
      </c>
      <c r="I70" s="232">
        <v>6.7019750000000003E-2</v>
      </c>
      <c r="K70" s="16" t="s">
        <v>222</v>
      </c>
      <c r="L70" s="214">
        <v>2.0470323500000003</v>
      </c>
      <c r="M70" s="214">
        <v>2.2018681099999999</v>
      </c>
      <c r="N70" s="231">
        <v>1.8234996699999999</v>
      </c>
    </row>
    <row r="71" spans="1:14" x14ac:dyDescent="0.25">
      <c r="A71" s="11" t="s">
        <v>104</v>
      </c>
      <c r="B71" s="214">
        <v>9.0540190000000006E-2</v>
      </c>
      <c r="C71" s="214">
        <v>1.1972E-2</v>
      </c>
      <c r="D71" s="214">
        <v>8.5640000000000004E-3</v>
      </c>
      <c r="E71" s="66"/>
      <c r="F71" s="11" t="s">
        <v>40</v>
      </c>
      <c r="G71" s="232">
        <v>0</v>
      </c>
      <c r="H71" s="232">
        <v>1.54629693</v>
      </c>
      <c r="I71" s="232">
        <v>6.0797999999999998E-2</v>
      </c>
      <c r="K71" s="16" t="s">
        <v>237</v>
      </c>
      <c r="L71" s="214">
        <v>0.10630205000000001</v>
      </c>
      <c r="M71" s="214">
        <v>0.17927752999999999</v>
      </c>
      <c r="N71" s="231">
        <v>1.7047453000000001</v>
      </c>
    </row>
    <row r="72" spans="1:14" x14ac:dyDescent="0.25">
      <c r="A72" s="11" t="s">
        <v>214</v>
      </c>
      <c r="B72" s="214">
        <v>0.1077246</v>
      </c>
      <c r="C72" s="214">
        <v>1.5524E-2</v>
      </c>
      <c r="D72" s="214">
        <v>8.2769999999999996E-3</v>
      </c>
      <c r="E72" s="66"/>
      <c r="F72" s="11" t="s">
        <v>93</v>
      </c>
      <c r="G72" s="232">
        <v>0</v>
      </c>
      <c r="H72" s="232">
        <v>0</v>
      </c>
      <c r="I72" s="232">
        <v>5.7643670000000001E-2</v>
      </c>
      <c r="K72" s="16" t="s">
        <v>180</v>
      </c>
      <c r="L72" s="214">
        <v>2.3238873900000003</v>
      </c>
      <c r="M72" s="214">
        <v>0.63945415999999999</v>
      </c>
      <c r="N72" s="231">
        <v>1.57925059</v>
      </c>
    </row>
    <row r="73" spans="1:14" x14ac:dyDescent="0.25">
      <c r="A73" s="11" t="s">
        <v>160</v>
      </c>
      <c r="B73" s="214">
        <v>0</v>
      </c>
      <c r="C73" s="214">
        <v>3.7468000000000002E-3</v>
      </c>
      <c r="D73" s="214">
        <v>7.646E-3</v>
      </c>
      <c r="E73" s="66"/>
      <c r="F73" s="11" t="s">
        <v>238</v>
      </c>
      <c r="G73" s="232">
        <v>2.740219E-2</v>
      </c>
      <c r="H73" s="232">
        <v>0.21283030999999999</v>
      </c>
      <c r="I73" s="232">
        <v>5.166776E-2</v>
      </c>
      <c r="K73" s="16" t="s">
        <v>8</v>
      </c>
      <c r="L73" s="214">
        <v>0.61444637000000002</v>
      </c>
      <c r="M73" s="214">
        <v>1.4770799999999999</v>
      </c>
      <c r="N73" s="231">
        <v>1.54515</v>
      </c>
    </row>
    <row r="74" spans="1:14" x14ac:dyDescent="0.25">
      <c r="A74" s="11" t="s">
        <v>210</v>
      </c>
      <c r="B74" s="214">
        <v>5.1638100000000004E-3</v>
      </c>
      <c r="C74" s="214">
        <v>5.568E-3</v>
      </c>
      <c r="D74" s="214">
        <v>7.2058599999999997E-3</v>
      </c>
      <c r="E74" s="66"/>
      <c r="F74" s="11" t="s">
        <v>199</v>
      </c>
      <c r="G74" s="232">
        <v>0</v>
      </c>
      <c r="H74" s="232">
        <v>1.4487999999999999E-3</v>
      </c>
      <c r="I74" s="232">
        <v>5.0625400000000001E-2</v>
      </c>
      <c r="K74" s="16" t="s">
        <v>107</v>
      </c>
      <c r="L74" s="214">
        <v>0.43802190000000002</v>
      </c>
      <c r="M74" s="214">
        <v>4.2213097699999995</v>
      </c>
      <c r="N74" s="231">
        <v>1.51046101</v>
      </c>
    </row>
    <row r="75" spans="1:14" x14ac:dyDescent="0.25">
      <c r="A75" s="11" t="s">
        <v>108</v>
      </c>
      <c r="B75" s="214">
        <v>2.0857600000000003E-3</v>
      </c>
      <c r="C75" s="214">
        <v>4.9877610000000003E-2</v>
      </c>
      <c r="D75" s="214">
        <v>7.1679999999999999E-3</v>
      </c>
      <c r="E75" s="66"/>
      <c r="F75" s="11" t="s">
        <v>116</v>
      </c>
      <c r="G75" s="232">
        <v>1.3083330000000001E-2</v>
      </c>
      <c r="H75" s="232">
        <v>0.27775148</v>
      </c>
      <c r="I75" s="232">
        <v>4.5023109999999998E-2</v>
      </c>
      <c r="K75" s="16" t="s">
        <v>187</v>
      </c>
      <c r="L75" s="214">
        <v>9.8694999999999998E-3</v>
      </c>
      <c r="M75" s="214">
        <v>6.5566289999999999E-2</v>
      </c>
      <c r="N75" s="231">
        <v>1.49928905</v>
      </c>
    </row>
    <row r="76" spans="1:14" x14ac:dyDescent="0.25">
      <c r="A76" s="11" t="s">
        <v>133</v>
      </c>
      <c r="B76" s="214">
        <v>2.7000000000000001E-3</v>
      </c>
      <c r="C76" s="214">
        <v>4.6295050000000004E-2</v>
      </c>
      <c r="D76" s="214">
        <v>7.0781500000000001E-3</v>
      </c>
      <c r="E76" s="66"/>
      <c r="F76" s="11" t="s">
        <v>121</v>
      </c>
      <c r="G76" s="232">
        <v>0</v>
      </c>
      <c r="H76" s="232">
        <v>0.16564307</v>
      </c>
      <c r="I76" s="232">
        <v>3.7422160000000003E-2</v>
      </c>
      <c r="K76" s="16" t="s">
        <v>149</v>
      </c>
      <c r="L76" s="214">
        <v>3.6054294800000002</v>
      </c>
      <c r="M76" s="214">
        <v>4.8634406999999999</v>
      </c>
      <c r="N76" s="231">
        <v>1.4515817</v>
      </c>
    </row>
    <row r="77" spans="1:14" x14ac:dyDescent="0.25">
      <c r="A77" s="11" t="s">
        <v>143</v>
      </c>
      <c r="B77" s="214">
        <v>9.9185699999999998E-3</v>
      </c>
      <c r="C77" s="214">
        <v>5.2581000000000003E-2</v>
      </c>
      <c r="D77" s="214">
        <v>7.0780000000000001E-3</v>
      </c>
      <c r="E77" s="66"/>
      <c r="F77" s="11" t="s">
        <v>160</v>
      </c>
      <c r="G77" s="232">
        <v>0.82804736000000001</v>
      </c>
      <c r="H77" s="232">
        <v>0.54001895</v>
      </c>
      <c r="I77" s="232">
        <v>3.0436830000000002E-2</v>
      </c>
      <c r="K77" s="16" t="s">
        <v>60</v>
      </c>
      <c r="L77" s="214">
        <v>0.27760745000000003</v>
      </c>
      <c r="M77" s="214">
        <v>0.49342000000000003</v>
      </c>
      <c r="N77" s="231">
        <v>1.403718</v>
      </c>
    </row>
    <row r="78" spans="1:14" x14ac:dyDescent="0.25">
      <c r="A78" s="11" t="s">
        <v>36</v>
      </c>
      <c r="B78" s="214">
        <v>2.63394E-3</v>
      </c>
      <c r="C78" s="214">
        <v>2.2104999999999998E-3</v>
      </c>
      <c r="D78" s="214">
        <v>6.3600000000000002E-3</v>
      </c>
      <c r="E78" s="66"/>
      <c r="F78" s="11" t="s">
        <v>256</v>
      </c>
      <c r="G78" s="232">
        <v>8.7203899999999997E-3</v>
      </c>
      <c r="H78" s="232">
        <v>9.8972990000000011E-2</v>
      </c>
      <c r="I78" s="232">
        <v>2.9697790000000002E-2</v>
      </c>
      <c r="K78" s="16" t="s">
        <v>122</v>
      </c>
      <c r="L78" s="214">
        <v>5.9170069999999998E-2</v>
      </c>
      <c r="M78" s="214">
        <v>3.0156529999999997E-2</v>
      </c>
      <c r="N78" s="231">
        <v>1.32052444</v>
      </c>
    </row>
    <row r="79" spans="1:14" x14ac:dyDescent="0.25">
      <c r="A79" s="11" t="s">
        <v>174</v>
      </c>
      <c r="B79" s="214">
        <v>9.2370000000000004E-3</v>
      </c>
      <c r="C79" s="214">
        <v>3.9619889999999998E-2</v>
      </c>
      <c r="D79" s="214">
        <v>6.0619999999999997E-3</v>
      </c>
      <c r="E79" s="66"/>
      <c r="F79" s="11" t="s">
        <v>128</v>
      </c>
      <c r="G79" s="232">
        <v>0.23571820000000002</v>
      </c>
      <c r="H79" s="232">
        <v>0.34404665999999995</v>
      </c>
      <c r="I79" s="232">
        <v>2.9240639999999998E-2</v>
      </c>
      <c r="K79" s="16" t="s">
        <v>135</v>
      </c>
      <c r="L79" s="214">
        <v>1.2797139099999999</v>
      </c>
      <c r="M79" s="214">
        <v>2.2163282299999998</v>
      </c>
      <c r="N79" s="231">
        <v>1.24930338</v>
      </c>
    </row>
    <row r="80" spans="1:14" x14ac:dyDescent="0.25">
      <c r="A80" s="11" t="s">
        <v>106</v>
      </c>
      <c r="B80" s="214">
        <v>5.3899999999999998E-3</v>
      </c>
      <c r="C80" s="214">
        <v>0</v>
      </c>
      <c r="D80" s="214">
        <v>5.7299999999999999E-3</v>
      </c>
      <c r="E80" s="66"/>
      <c r="F80" s="11" t="s">
        <v>35</v>
      </c>
      <c r="G80" s="232">
        <v>1.4158208300000001</v>
      </c>
      <c r="H80" s="232">
        <v>2.2866270000000001E-2</v>
      </c>
      <c r="I80" s="232">
        <v>2.897305E-2</v>
      </c>
      <c r="K80" s="16" t="s">
        <v>50</v>
      </c>
      <c r="L80" s="214">
        <v>0.51172547999999995</v>
      </c>
      <c r="M80" s="214">
        <v>0.90467299999999995</v>
      </c>
      <c r="N80" s="231">
        <v>1.2192019999999999</v>
      </c>
    </row>
    <row r="81" spans="1:14" x14ac:dyDescent="0.25">
      <c r="A81" s="11" t="s">
        <v>250</v>
      </c>
      <c r="B81" s="214">
        <v>3.1651000000000001E-3</v>
      </c>
      <c r="C81" s="214">
        <v>3.2153000000000001E-2</v>
      </c>
      <c r="D81" s="214">
        <v>4.8780000000000004E-3</v>
      </c>
      <c r="E81" s="66"/>
      <c r="F81" s="11" t="s">
        <v>237</v>
      </c>
      <c r="G81" s="232">
        <v>3.8597940000000004E-2</v>
      </c>
      <c r="H81" s="232">
        <v>0.34256947999999998</v>
      </c>
      <c r="I81" s="232">
        <v>2.5820450000000002E-2</v>
      </c>
      <c r="K81" s="16" t="s">
        <v>258</v>
      </c>
      <c r="L81" s="214">
        <v>3.0481444900000003</v>
      </c>
      <c r="M81" s="214">
        <v>1.5105206200000001</v>
      </c>
      <c r="N81" s="231">
        <v>1.1715205200000001</v>
      </c>
    </row>
    <row r="82" spans="1:14" x14ac:dyDescent="0.25">
      <c r="A82" s="11" t="s">
        <v>233</v>
      </c>
      <c r="B82" s="214">
        <v>1.757075E-2</v>
      </c>
      <c r="C82" s="214">
        <v>2.0999999999999999E-3</v>
      </c>
      <c r="D82" s="214">
        <v>4.4027200000000006E-3</v>
      </c>
      <c r="E82" s="66"/>
      <c r="F82" s="11" t="s">
        <v>252</v>
      </c>
      <c r="G82" s="232">
        <v>6.3982299999999995E-3</v>
      </c>
      <c r="H82" s="232">
        <v>9.3089179999999994E-2</v>
      </c>
      <c r="I82" s="232">
        <v>2.5000330000000001E-2</v>
      </c>
      <c r="K82" s="16" t="s">
        <v>3</v>
      </c>
      <c r="L82" s="214">
        <v>0.84814240000000007</v>
      </c>
      <c r="M82" s="214">
        <v>1.037415</v>
      </c>
      <c r="N82" s="231">
        <v>1.05539301</v>
      </c>
    </row>
    <row r="83" spans="1:14" x14ac:dyDescent="0.25">
      <c r="A83" s="11" t="s">
        <v>189</v>
      </c>
      <c r="B83" s="214">
        <v>6.1928999999999998E-2</v>
      </c>
      <c r="C83" s="214">
        <v>3.3144730000000004E-2</v>
      </c>
      <c r="D83" s="214">
        <v>3.9950000000000003E-3</v>
      </c>
      <c r="E83" s="66"/>
      <c r="F83" s="11" t="s">
        <v>59</v>
      </c>
      <c r="G83" s="232">
        <v>4.6979999999999999E-3</v>
      </c>
      <c r="H83" s="232">
        <v>3.5104209999999997E-2</v>
      </c>
      <c r="I83" s="232">
        <v>2.4618000000000001E-2</v>
      </c>
      <c r="K83" s="16" t="s">
        <v>200</v>
      </c>
      <c r="L83" s="214">
        <v>2.5683148900000004</v>
      </c>
      <c r="M83" s="214">
        <v>1.0490578500000001</v>
      </c>
      <c r="N83" s="231">
        <v>1.0319995200000001</v>
      </c>
    </row>
    <row r="84" spans="1:14" x14ac:dyDescent="0.25">
      <c r="A84" s="11" t="s">
        <v>234</v>
      </c>
      <c r="B84" s="214">
        <v>9.1699999999999993E-3</v>
      </c>
      <c r="C84" s="214">
        <v>1.0260219999999999E-2</v>
      </c>
      <c r="D84" s="214">
        <v>3.8210000000000002E-3</v>
      </c>
      <c r="E84" s="66"/>
      <c r="F84" s="11" t="s">
        <v>216</v>
      </c>
      <c r="G84" s="232">
        <v>8.1032399999999994E-3</v>
      </c>
      <c r="H84" s="232">
        <v>7.9752030000000002E-2</v>
      </c>
      <c r="I84" s="232">
        <v>2.3985080000000002E-2</v>
      </c>
      <c r="K84" s="16" t="s">
        <v>240</v>
      </c>
      <c r="L84" s="214">
        <v>0.83910568000000008</v>
      </c>
      <c r="M84" s="214">
        <v>0.71062256999999995</v>
      </c>
      <c r="N84" s="231">
        <v>1.018149</v>
      </c>
    </row>
    <row r="85" spans="1:14" x14ac:dyDescent="0.25">
      <c r="A85" s="11" t="s">
        <v>149</v>
      </c>
      <c r="B85" s="214">
        <v>2.3081999999999998E-3</v>
      </c>
      <c r="C85" s="214">
        <v>1.1E-4</v>
      </c>
      <c r="D85" s="214">
        <v>3.63408E-3</v>
      </c>
      <c r="E85" s="66"/>
      <c r="F85" s="11" t="s">
        <v>130</v>
      </c>
      <c r="G85" s="232">
        <v>0.21674968999999999</v>
      </c>
      <c r="H85" s="232">
        <v>0.48799140000000002</v>
      </c>
      <c r="I85" s="232">
        <v>1.9376380000000002E-2</v>
      </c>
      <c r="K85" s="16" t="s">
        <v>103</v>
      </c>
      <c r="L85" s="214">
        <v>1.9059606499999999</v>
      </c>
      <c r="M85" s="214">
        <v>1.59014071</v>
      </c>
      <c r="N85" s="231">
        <v>0.86799725000000005</v>
      </c>
    </row>
    <row r="86" spans="1:14" x14ac:dyDescent="0.25">
      <c r="A86" s="11" t="s">
        <v>35</v>
      </c>
      <c r="B86" s="214">
        <v>2.6499999999999999E-4</v>
      </c>
      <c r="C86" s="214">
        <v>2.6624000000000001E-3</v>
      </c>
      <c r="D86" s="214">
        <v>3.3549999999999999E-3</v>
      </c>
      <c r="E86" s="66"/>
      <c r="F86" s="11" t="s">
        <v>37</v>
      </c>
      <c r="G86" s="232">
        <v>2.1039036600000003</v>
      </c>
      <c r="H86" s="232">
        <v>9.7108300000000002E-3</v>
      </c>
      <c r="I86" s="232">
        <v>1.92295E-2</v>
      </c>
      <c r="K86" s="16" t="s">
        <v>92</v>
      </c>
      <c r="L86" s="214">
        <v>3.6428629999999997E-2</v>
      </c>
      <c r="M86" s="214">
        <v>8.7483949999999991E-2</v>
      </c>
      <c r="N86" s="231">
        <v>0.81097200000000003</v>
      </c>
    </row>
    <row r="87" spans="1:14" x14ac:dyDescent="0.25">
      <c r="A87" s="11" t="s">
        <v>188</v>
      </c>
      <c r="B87" s="214">
        <v>0</v>
      </c>
      <c r="C87" s="214">
        <v>0</v>
      </c>
      <c r="D87" s="214">
        <v>3.3249999999999998E-3</v>
      </c>
      <c r="E87" s="66"/>
      <c r="F87" s="11" t="s">
        <v>99</v>
      </c>
      <c r="G87" s="232">
        <v>2.8358310000000001E-2</v>
      </c>
      <c r="H87" s="232">
        <v>0.75733547999999995</v>
      </c>
      <c r="I87" s="232">
        <v>1.7128089999999999E-2</v>
      </c>
      <c r="K87" s="16" t="s">
        <v>214</v>
      </c>
      <c r="L87" s="214">
        <v>2.3745463999999998</v>
      </c>
      <c r="M87" s="214">
        <v>0.66137393999999994</v>
      </c>
      <c r="N87" s="231">
        <v>0.78830332999999997</v>
      </c>
    </row>
    <row r="88" spans="1:14" x14ac:dyDescent="0.25">
      <c r="A88" s="11" t="s">
        <v>171</v>
      </c>
      <c r="B88" s="214">
        <v>2.854489E-2</v>
      </c>
      <c r="C88" s="214">
        <v>5.4429999999999999E-3</v>
      </c>
      <c r="D88" s="214">
        <v>3.153E-3</v>
      </c>
      <c r="E88" s="66"/>
      <c r="F88" s="11" t="s">
        <v>44</v>
      </c>
      <c r="G88" s="232">
        <v>0</v>
      </c>
      <c r="H88" s="232">
        <v>3.8865000000000002E-3</v>
      </c>
      <c r="I88" s="232">
        <v>1.5734160000000001E-2</v>
      </c>
      <c r="K88" s="16" t="s">
        <v>106</v>
      </c>
      <c r="L88" s="214">
        <v>4.8176499000000002</v>
      </c>
      <c r="M88" s="214">
        <v>4.5023235599999998</v>
      </c>
      <c r="N88" s="231">
        <v>0.75605900000000004</v>
      </c>
    </row>
    <row r="89" spans="1:14" x14ac:dyDescent="0.25">
      <c r="A89" s="11" t="s">
        <v>212</v>
      </c>
      <c r="B89" s="214">
        <v>0</v>
      </c>
      <c r="C89" s="214">
        <v>3.3237290000000003E-2</v>
      </c>
      <c r="D89" s="214">
        <v>3.1059999999999998E-3</v>
      </c>
      <c r="E89" s="66"/>
      <c r="F89" s="11" t="s">
        <v>120</v>
      </c>
      <c r="G89" s="232">
        <v>1.525311E-2</v>
      </c>
      <c r="H89" s="232">
        <v>3.1199380000000002E-2</v>
      </c>
      <c r="I89" s="232">
        <v>1.4098610000000001E-2</v>
      </c>
      <c r="K89" s="16" t="s">
        <v>242</v>
      </c>
      <c r="L89" s="214">
        <v>1.36134858</v>
      </c>
      <c r="M89" s="214">
        <v>10.721134920000001</v>
      </c>
      <c r="N89" s="231">
        <v>0.72551432999999999</v>
      </c>
    </row>
    <row r="90" spans="1:14" x14ac:dyDescent="0.25">
      <c r="A90" s="11" t="s">
        <v>67</v>
      </c>
      <c r="B90" s="214">
        <v>8.5400000000000005E-4</v>
      </c>
      <c r="C90" s="214">
        <v>5.9290000000000002E-3</v>
      </c>
      <c r="D90" s="214">
        <v>3.0400000000000002E-3</v>
      </c>
      <c r="E90" s="66"/>
      <c r="F90" s="11" t="s">
        <v>114</v>
      </c>
      <c r="G90" s="232">
        <v>0.11442513</v>
      </c>
      <c r="H90" s="232">
        <v>1.5752410000000001E-2</v>
      </c>
      <c r="I90" s="232">
        <v>1.321377E-2</v>
      </c>
      <c r="K90" s="16" t="s">
        <v>77</v>
      </c>
      <c r="L90" s="214">
        <v>0.86612250000000002</v>
      </c>
      <c r="M90" s="214">
        <v>0.66313014000000003</v>
      </c>
      <c r="N90" s="231">
        <v>0.70781496999999993</v>
      </c>
    </row>
    <row r="91" spans="1:14" x14ac:dyDescent="0.25">
      <c r="A91" s="11" t="s">
        <v>255</v>
      </c>
      <c r="B91" s="214">
        <v>4.3039999999999997E-3</v>
      </c>
      <c r="C91" s="214">
        <v>1.27475E-2</v>
      </c>
      <c r="D91" s="214">
        <v>2.8509499999999997E-3</v>
      </c>
      <c r="E91" s="66"/>
      <c r="F91" s="11" t="s">
        <v>181</v>
      </c>
      <c r="G91" s="232">
        <v>0.41167199999999998</v>
      </c>
      <c r="H91" s="232">
        <v>0</v>
      </c>
      <c r="I91" s="232">
        <v>1.3198919999999999E-2</v>
      </c>
      <c r="K91" s="16" t="s">
        <v>151</v>
      </c>
      <c r="L91" s="214">
        <v>0.22459799999999999</v>
      </c>
      <c r="M91" s="214">
        <v>2.293625</v>
      </c>
      <c r="N91" s="231">
        <v>0.69606000000000001</v>
      </c>
    </row>
    <row r="92" spans="1:14" x14ac:dyDescent="0.25">
      <c r="A92" s="11" t="s">
        <v>109</v>
      </c>
      <c r="B92" s="214">
        <v>0</v>
      </c>
      <c r="C92" s="214">
        <v>1E-4</v>
      </c>
      <c r="D92" s="214">
        <v>2.4069999999999999E-3</v>
      </c>
      <c r="E92" s="66"/>
      <c r="F92" s="11" t="s">
        <v>157</v>
      </c>
      <c r="G92" s="232">
        <v>0.33395657000000001</v>
      </c>
      <c r="H92" s="232">
        <v>0.30582466999999997</v>
      </c>
      <c r="I92" s="232">
        <v>1.28311E-2</v>
      </c>
      <c r="K92" s="16" t="s">
        <v>42</v>
      </c>
      <c r="L92" s="214">
        <v>0.48</v>
      </c>
      <c r="M92" s="214">
        <v>0.90359999999999996</v>
      </c>
      <c r="N92" s="231">
        <v>0.68516250000000001</v>
      </c>
    </row>
    <row r="93" spans="1:14" x14ac:dyDescent="0.25">
      <c r="A93" s="11" t="s">
        <v>247</v>
      </c>
      <c r="B93" s="214">
        <v>0</v>
      </c>
      <c r="C93" s="214">
        <v>1E-4</v>
      </c>
      <c r="D93" s="214">
        <v>2.006E-3</v>
      </c>
      <c r="E93" s="66"/>
      <c r="F93" s="11" t="s">
        <v>143</v>
      </c>
      <c r="G93" s="232">
        <v>0.70659675</v>
      </c>
      <c r="H93" s="232">
        <v>7.9266749999999997E-2</v>
      </c>
      <c r="I93" s="232">
        <v>1.1375930000000001E-2</v>
      </c>
      <c r="K93" s="16" t="s">
        <v>206</v>
      </c>
      <c r="L93" s="214">
        <v>1.6655195</v>
      </c>
      <c r="M93" s="214">
        <v>1.04702637</v>
      </c>
      <c r="N93" s="231">
        <v>0.65557796999999995</v>
      </c>
    </row>
    <row r="94" spans="1:14" x14ac:dyDescent="0.25">
      <c r="A94" s="11" t="s">
        <v>71</v>
      </c>
      <c r="B94" s="214">
        <v>6.9999999999999999E-4</v>
      </c>
      <c r="C94" s="214">
        <v>3.075E-3</v>
      </c>
      <c r="D94" s="214">
        <v>1.725E-3</v>
      </c>
      <c r="E94" s="66"/>
      <c r="F94" s="11" t="s">
        <v>236</v>
      </c>
      <c r="G94" s="232">
        <v>9.7721000000000006E-4</v>
      </c>
      <c r="H94" s="232">
        <v>0.14184841000000001</v>
      </c>
      <c r="I94" s="232">
        <v>1.1260920000000001E-2</v>
      </c>
      <c r="K94" s="16" t="s">
        <v>32</v>
      </c>
      <c r="L94" s="214">
        <v>8.9451380000000011E-2</v>
      </c>
      <c r="M94" s="214">
        <v>2.2022099999999999E-2</v>
      </c>
      <c r="N94" s="231">
        <v>0.64511106000000007</v>
      </c>
    </row>
    <row r="95" spans="1:14" x14ac:dyDescent="0.25">
      <c r="A95" s="11" t="s">
        <v>135</v>
      </c>
      <c r="B95" s="214">
        <v>2.506E-3</v>
      </c>
      <c r="C95" s="214">
        <v>8.3000000000000001E-4</v>
      </c>
      <c r="D95" s="214">
        <v>1.7129999999999999E-3</v>
      </c>
      <c r="E95" s="66"/>
      <c r="F95" s="11" t="s">
        <v>249</v>
      </c>
      <c r="G95" s="232">
        <v>1.00607723</v>
      </c>
      <c r="H95" s="232">
        <v>0.2390051</v>
      </c>
      <c r="I95" s="232">
        <v>1.0938719999999999E-2</v>
      </c>
      <c r="K95" s="16" t="s">
        <v>228</v>
      </c>
      <c r="L95" s="214">
        <v>0.18742142000000001</v>
      </c>
      <c r="M95" s="214">
        <v>1.5020343600000001</v>
      </c>
      <c r="N95" s="231">
        <v>0.63951362</v>
      </c>
    </row>
    <row r="96" spans="1:14" x14ac:dyDescent="0.25">
      <c r="A96" s="11" t="s">
        <v>73</v>
      </c>
      <c r="B96" s="214">
        <v>0</v>
      </c>
      <c r="C96" s="214">
        <v>0</v>
      </c>
      <c r="D96" s="214">
        <v>1.4709E-3</v>
      </c>
      <c r="E96" s="66"/>
      <c r="F96" s="11" t="s">
        <v>229</v>
      </c>
      <c r="G96" s="232">
        <v>0.12845849000000001</v>
      </c>
      <c r="H96" s="232">
        <v>3.6615290000000002E-2</v>
      </c>
      <c r="I96" s="232">
        <v>9.9051299999999998E-3</v>
      </c>
      <c r="K96" s="16" t="s">
        <v>198</v>
      </c>
      <c r="L96" s="214">
        <v>0.62171381999999997</v>
      </c>
      <c r="M96" s="214">
        <v>0.79476338999999996</v>
      </c>
      <c r="N96" s="231">
        <v>0.63748050000000001</v>
      </c>
    </row>
    <row r="97" spans="1:14" x14ac:dyDescent="0.25">
      <c r="A97" s="11" t="s">
        <v>61</v>
      </c>
      <c r="B97" s="214">
        <v>4.35E-4</v>
      </c>
      <c r="C97" s="214">
        <v>7.1299999999999998E-4</v>
      </c>
      <c r="D97" s="214">
        <v>1.4E-3</v>
      </c>
      <c r="E97" s="66"/>
      <c r="F97" s="11" t="s">
        <v>135</v>
      </c>
      <c r="G97" s="232">
        <v>9.9489699999999997E-3</v>
      </c>
      <c r="H97" s="232">
        <v>1.0572059999999999E-2</v>
      </c>
      <c r="I97" s="232">
        <v>8.5526600000000001E-3</v>
      </c>
      <c r="K97" s="16" t="s">
        <v>96</v>
      </c>
      <c r="L97" s="214">
        <v>0.46770361999999999</v>
      </c>
      <c r="M97" s="214">
        <v>2.5131689999999998E-2</v>
      </c>
      <c r="N97" s="231">
        <v>0.60069243000000005</v>
      </c>
    </row>
    <row r="98" spans="1:14" x14ac:dyDescent="0.25">
      <c r="A98" s="11" t="s">
        <v>194</v>
      </c>
      <c r="B98" s="214">
        <v>0.41974699999999998</v>
      </c>
      <c r="C98" s="214">
        <v>0</v>
      </c>
      <c r="D98" s="214">
        <v>1.1999999999999999E-3</v>
      </c>
      <c r="E98" s="66"/>
      <c r="F98" s="11" t="s">
        <v>174</v>
      </c>
      <c r="G98" s="232">
        <v>2.7130399999999999E-3</v>
      </c>
      <c r="H98" s="232">
        <v>2.7499659999999999E-2</v>
      </c>
      <c r="I98" s="232">
        <v>8.5359200000000007E-3</v>
      </c>
      <c r="K98" s="16" t="s">
        <v>181</v>
      </c>
      <c r="L98" s="214">
        <v>19.544999000000001</v>
      </c>
      <c r="M98" s="214">
        <v>0.12735579</v>
      </c>
      <c r="N98" s="231">
        <v>0.58986360999999998</v>
      </c>
    </row>
    <row r="99" spans="1:14" x14ac:dyDescent="0.25">
      <c r="A99" s="11" t="s">
        <v>63</v>
      </c>
      <c r="B99" s="214">
        <v>3.0994799999999999E-3</v>
      </c>
      <c r="C99" s="214">
        <v>2.60005E-3</v>
      </c>
      <c r="D99" s="214">
        <v>1.13901E-3</v>
      </c>
      <c r="E99" s="66"/>
      <c r="F99" s="11" t="s">
        <v>163</v>
      </c>
      <c r="G99" s="232">
        <v>0.14731923000000002</v>
      </c>
      <c r="H99" s="232">
        <v>1.6770380000000001E-2</v>
      </c>
      <c r="I99" s="232">
        <v>8.0087000000000005E-3</v>
      </c>
      <c r="K99" s="16" t="s">
        <v>36</v>
      </c>
      <c r="L99" s="214">
        <v>0.40789399999999998</v>
      </c>
      <c r="M99" s="214">
        <v>0.49301711999999998</v>
      </c>
      <c r="N99" s="231">
        <v>0.57360628000000002</v>
      </c>
    </row>
    <row r="100" spans="1:14" x14ac:dyDescent="0.25">
      <c r="A100" s="11" t="s">
        <v>609</v>
      </c>
      <c r="B100" s="214">
        <v>3.3500000000000001E-4</v>
      </c>
      <c r="C100" s="214">
        <v>0</v>
      </c>
      <c r="D100" s="214">
        <v>1.1039999999999999E-3</v>
      </c>
      <c r="E100" s="66"/>
      <c r="F100" s="11" t="s">
        <v>171</v>
      </c>
      <c r="G100" s="232">
        <v>8.7980799999999998E-3</v>
      </c>
      <c r="H100" s="232">
        <v>2.8951966499999999</v>
      </c>
      <c r="I100" s="232">
        <v>7.3406599999999997E-3</v>
      </c>
      <c r="K100" s="16" t="s">
        <v>182</v>
      </c>
      <c r="L100" s="214">
        <v>0.31900582</v>
      </c>
      <c r="M100" s="214">
        <v>1.90809132</v>
      </c>
      <c r="N100" s="231">
        <v>0.56527260000000001</v>
      </c>
    </row>
    <row r="101" spans="1:14" x14ac:dyDescent="0.25">
      <c r="A101" s="11" t="s">
        <v>252</v>
      </c>
      <c r="B101" s="214">
        <v>1.5017000000000001E-2</v>
      </c>
      <c r="C101" s="214">
        <v>1.02E-4</v>
      </c>
      <c r="D101" s="214">
        <v>7.7099999999999998E-4</v>
      </c>
      <c r="E101" s="66"/>
      <c r="F101" s="11" t="s">
        <v>150</v>
      </c>
      <c r="G101" s="232">
        <v>3.3457399999999998E-3</v>
      </c>
      <c r="H101" s="232">
        <v>1.7105599999999999E-3</v>
      </c>
      <c r="I101" s="232">
        <v>5.8755500000000002E-3</v>
      </c>
      <c r="K101" s="16" t="s">
        <v>194</v>
      </c>
      <c r="L101" s="214">
        <v>1.1315640900000001</v>
      </c>
      <c r="M101" s="214">
        <v>0.94427570999999999</v>
      </c>
      <c r="N101" s="231">
        <v>0.52393975999999998</v>
      </c>
    </row>
    <row r="102" spans="1:14" x14ac:dyDescent="0.25">
      <c r="A102" s="11" t="s">
        <v>114</v>
      </c>
      <c r="B102" s="214">
        <v>1.6240729999999998E-2</v>
      </c>
      <c r="C102" s="214">
        <v>5.0000000000000002E-5</v>
      </c>
      <c r="D102" s="214">
        <v>7.3399999999999995E-4</v>
      </c>
      <c r="E102" s="66"/>
      <c r="F102" s="11" t="s">
        <v>251</v>
      </c>
      <c r="G102" s="232">
        <v>2E-3</v>
      </c>
      <c r="H102" s="232">
        <v>1.9629529999999999E-2</v>
      </c>
      <c r="I102" s="232">
        <v>5.2405000000000004E-3</v>
      </c>
      <c r="K102" s="16" t="s">
        <v>6</v>
      </c>
      <c r="L102" s="214">
        <v>0.46282863000000002</v>
      </c>
      <c r="M102" s="214">
        <v>0.66154763999999999</v>
      </c>
      <c r="N102" s="231">
        <v>0.52197046999999996</v>
      </c>
    </row>
    <row r="103" spans="1:14" x14ac:dyDescent="0.25">
      <c r="A103" s="11" t="s">
        <v>94</v>
      </c>
      <c r="B103" s="214">
        <v>0</v>
      </c>
      <c r="C103" s="214">
        <v>1.2999999999999999E-4</v>
      </c>
      <c r="D103" s="214">
        <v>5.6300000000000002E-4</v>
      </c>
      <c r="E103" s="66"/>
      <c r="F103" s="11" t="s">
        <v>173</v>
      </c>
      <c r="G103" s="232">
        <v>2.4467800000000004E-3</v>
      </c>
      <c r="H103" s="232">
        <v>3.432789E-2</v>
      </c>
      <c r="I103" s="232">
        <v>4.08429E-3</v>
      </c>
      <c r="K103" s="16" t="s">
        <v>30</v>
      </c>
      <c r="L103" s="214">
        <v>6.180629E-2</v>
      </c>
      <c r="M103" s="214">
        <v>0.22463285999999999</v>
      </c>
      <c r="N103" s="231">
        <v>0.51917528000000002</v>
      </c>
    </row>
    <row r="104" spans="1:14" x14ac:dyDescent="0.25">
      <c r="A104" s="11" t="s">
        <v>141</v>
      </c>
      <c r="B104" s="214">
        <v>2.9999999999999997E-4</v>
      </c>
      <c r="C104" s="214">
        <v>4.2999999999999999E-4</v>
      </c>
      <c r="D104" s="214">
        <v>5.3700000000000004E-4</v>
      </c>
      <c r="E104" s="66"/>
      <c r="F104" s="11" t="s">
        <v>117</v>
      </c>
      <c r="G104" s="232">
        <v>3.9409400000000004E-3</v>
      </c>
      <c r="H104" s="232">
        <v>4.7934600000000001E-2</v>
      </c>
      <c r="I104" s="232">
        <v>3.0240000000000002E-3</v>
      </c>
      <c r="K104" s="16" t="s">
        <v>98</v>
      </c>
      <c r="L104" s="214">
        <v>14.3708989</v>
      </c>
      <c r="M104" s="214">
        <v>12.549723009999999</v>
      </c>
      <c r="N104" s="231">
        <v>0.50696850000000004</v>
      </c>
    </row>
    <row r="105" spans="1:14" x14ac:dyDescent="0.25">
      <c r="A105" s="11" t="s">
        <v>148</v>
      </c>
      <c r="B105" s="214">
        <v>1.8019500000000001E-3</v>
      </c>
      <c r="C105" s="214">
        <v>1.8100000000000001E-4</v>
      </c>
      <c r="D105" s="214">
        <v>5.3445000000000001E-4</v>
      </c>
      <c r="E105" s="66"/>
      <c r="F105" s="11" t="s">
        <v>133</v>
      </c>
      <c r="G105" s="232">
        <v>3.3523820000000003E-2</v>
      </c>
      <c r="H105" s="232">
        <v>6.2343099999999999E-2</v>
      </c>
      <c r="I105" s="232">
        <v>2.5326300000000001E-3</v>
      </c>
      <c r="K105" s="16" t="s">
        <v>25</v>
      </c>
      <c r="L105" s="214">
        <v>9.5751119999999995E-2</v>
      </c>
      <c r="M105" s="214">
        <v>0.48663645</v>
      </c>
      <c r="N105" s="231">
        <v>0.48518929</v>
      </c>
    </row>
    <row r="106" spans="1:14" x14ac:dyDescent="0.25">
      <c r="A106" s="11" t="s">
        <v>97</v>
      </c>
      <c r="B106" s="214">
        <v>5.0000000000000002E-5</v>
      </c>
      <c r="C106" s="214">
        <v>0</v>
      </c>
      <c r="D106" s="214">
        <v>5.0000000000000001E-4</v>
      </c>
      <c r="E106" s="66"/>
      <c r="F106" s="11" t="s">
        <v>134</v>
      </c>
      <c r="G106" s="232">
        <v>0.44456133000000003</v>
      </c>
      <c r="H106" s="232">
        <v>0.19445589000000002</v>
      </c>
      <c r="I106" s="232">
        <v>2.4110999999999998E-3</v>
      </c>
      <c r="K106" s="16" t="s">
        <v>4</v>
      </c>
      <c r="L106" s="214">
        <v>1.33360865</v>
      </c>
      <c r="M106" s="214">
        <v>1.4329823000000002</v>
      </c>
      <c r="N106" s="231">
        <v>0.47789215999999995</v>
      </c>
    </row>
    <row r="107" spans="1:14" x14ac:dyDescent="0.25">
      <c r="A107" s="11" t="s">
        <v>138</v>
      </c>
      <c r="B107" s="214">
        <v>6.9200000000000002E-4</v>
      </c>
      <c r="C107" s="214">
        <v>3.8000000000000002E-5</v>
      </c>
      <c r="D107" s="214">
        <v>5.0000000000000001E-4</v>
      </c>
      <c r="E107" s="66"/>
      <c r="F107" s="11" t="s">
        <v>106</v>
      </c>
      <c r="G107" s="232">
        <v>0.11120099999999999</v>
      </c>
      <c r="H107" s="232">
        <v>0</v>
      </c>
      <c r="I107" s="232">
        <v>2.199E-3</v>
      </c>
      <c r="K107" s="16" t="s">
        <v>174</v>
      </c>
      <c r="L107" s="214">
        <v>1.06331566</v>
      </c>
      <c r="M107" s="214">
        <v>0.2318934</v>
      </c>
      <c r="N107" s="231">
        <v>0.47086572999999998</v>
      </c>
    </row>
    <row r="108" spans="1:14" x14ac:dyDescent="0.25">
      <c r="A108" s="11" t="s">
        <v>33</v>
      </c>
      <c r="B108" s="214">
        <v>1.4192499999999999E-3</v>
      </c>
      <c r="C108" s="214">
        <v>3.6200000000000002E-4</v>
      </c>
      <c r="D108" s="214">
        <v>4.7199999999999998E-4</v>
      </c>
      <c r="E108" s="66"/>
      <c r="F108" s="11" t="s">
        <v>104</v>
      </c>
      <c r="G108" s="232">
        <v>0.41064205999999998</v>
      </c>
      <c r="H108" s="232">
        <v>0.11862615</v>
      </c>
      <c r="I108" s="232">
        <v>2.0944800000000001E-3</v>
      </c>
      <c r="K108" s="16" t="s">
        <v>128</v>
      </c>
      <c r="L108" s="214">
        <v>3.2140090000000003E-2</v>
      </c>
      <c r="M108" s="214">
        <v>6.19496E-2</v>
      </c>
      <c r="N108" s="231">
        <v>0.46453717</v>
      </c>
    </row>
    <row r="109" spans="1:14" x14ac:dyDescent="0.25">
      <c r="A109" s="11" t="s">
        <v>59</v>
      </c>
      <c r="B109" s="214">
        <v>0</v>
      </c>
      <c r="C109" s="214">
        <v>6.4400000000000004E-4</v>
      </c>
      <c r="D109" s="214">
        <v>4.5442000000000003E-4</v>
      </c>
      <c r="E109" s="66"/>
      <c r="F109" s="11" t="s">
        <v>98</v>
      </c>
      <c r="G109" s="232">
        <v>15.54150009</v>
      </c>
      <c r="H109" s="232">
        <v>1.2496770000000001E-2</v>
      </c>
      <c r="I109" s="232">
        <v>2.0825000000000001E-3</v>
      </c>
      <c r="K109" s="16" t="s">
        <v>148</v>
      </c>
      <c r="L109" s="214">
        <v>0.56124085000000001</v>
      </c>
      <c r="M109" s="214">
        <v>0.32981815000000003</v>
      </c>
      <c r="N109" s="231">
        <v>0.45683714000000003</v>
      </c>
    </row>
    <row r="110" spans="1:14" x14ac:dyDescent="0.25">
      <c r="A110" s="11" t="s">
        <v>26</v>
      </c>
      <c r="B110" s="214">
        <v>0</v>
      </c>
      <c r="C110" s="214">
        <v>0</v>
      </c>
      <c r="D110" s="214">
        <v>4.3800000000000002E-4</v>
      </c>
      <c r="E110" s="66"/>
      <c r="F110" s="11" t="s">
        <v>232</v>
      </c>
      <c r="G110" s="232">
        <v>0</v>
      </c>
      <c r="H110" s="232">
        <v>0</v>
      </c>
      <c r="I110" s="232">
        <v>1.8211199999999999E-3</v>
      </c>
      <c r="K110" s="16" t="s">
        <v>170</v>
      </c>
      <c r="L110" s="214">
        <v>0.32099842000000001</v>
      </c>
      <c r="M110" s="214">
        <v>0.74969531</v>
      </c>
      <c r="N110" s="231">
        <v>0.44963795000000001</v>
      </c>
    </row>
    <row r="111" spans="1:14" x14ac:dyDescent="0.25">
      <c r="A111" s="11" t="s">
        <v>24</v>
      </c>
      <c r="B111" s="214">
        <v>0</v>
      </c>
      <c r="C111" s="214">
        <v>5.0000000000000002E-5</v>
      </c>
      <c r="D111" s="214">
        <v>4.2499999999999998E-4</v>
      </c>
      <c r="E111" s="66"/>
      <c r="F111" s="11" t="s">
        <v>118</v>
      </c>
      <c r="G111" s="232">
        <v>0</v>
      </c>
      <c r="H111" s="232">
        <v>4.0760100000000006E-3</v>
      </c>
      <c r="I111" s="232">
        <v>1.2318800000000001E-3</v>
      </c>
      <c r="K111" s="16" t="s">
        <v>232</v>
      </c>
      <c r="L111" s="214">
        <v>0.2068499</v>
      </c>
      <c r="M111" s="214">
        <v>3.0820000000000001E-3</v>
      </c>
      <c r="N111" s="231">
        <v>0.42046821999999995</v>
      </c>
    </row>
    <row r="112" spans="1:14" x14ac:dyDescent="0.25">
      <c r="A112" s="11" t="s">
        <v>27</v>
      </c>
      <c r="B112" s="214">
        <v>1.573E-3</v>
      </c>
      <c r="C112" s="214">
        <v>3.1799999999999998E-4</v>
      </c>
      <c r="D112" s="214">
        <v>3.68E-4</v>
      </c>
      <c r="E112" s="66"/>
      <c r="F112" s="11" t="s">
        <v>149</v>
      </c>
      <c r="G112" s="232">
        <v>1.6903399999999998E-3</v>
      </c>
      <c r="H112" s="232">
        <v>7.1241000000000002E-4</v>
      </c>
      <c r="I112" s="232">
        <v>1.1987499999999999E-3</v>
      </c>
      <c r="K112" s="16" t="s">
        <v>204</v>
      </c>
      <c r="L112" s="214">
        <v>1.6439111799999999</v>
      </c>
      <c r="M112" s="214">
        <v>1.7032461000000001</v>
      </c>
      <c r="N112" s="231">
        <v>0.41127375999999999</v>
      </c>
    </row>
    <row r="113" spans="1:14" x14ac:dyDescent="0.25">
      <c r="A113" s="11" t="s">
        <v>123</v>
      </c>
      <c r="B113" s="214">
        <v>8.0830099999999998E-3</v>
      </c>
      <c r="C113" s="214">
        <v>4.1749999999999999E-3</v>
      </c>
      <c r="D113" s="214">
        <v>3.1799999999999998E-4</v>
      </c>
      <c r="E113" s="66"/>
      <c r="F113" s="11" t="s">
        <v>111</v>
      </c>
      <c r="G113" s="232">
        <v>0</v>
      </c>
      <c r="H113" s="232">
        <v>0</v>
      </c>
      <c r="I113" s="232">
        <v>6.4499999999999996E-4</v>
      </c>
      <c r="K113" s="16" t="s">
        <v>113</v>
      </c>
      <c r="L113" s="214">
        <v>0.26875145</v>
      </c>
      <c r="M113" s="214">
        <v>0.13809760000000001</v>
      </c>
      <c r="N113" s="231">
        <v>0.41025493000000002</v>
      </c>
    </row>
    <row r="114" spans="1:14" x14ac:dyDescent="0.25">
      <c r="A114" s="11" t="s">
        <v>20</v>
      </c>
      <c r="B114" s="214">
        <v>5.0000000000000002E-5</v>
      </c>
      <c r="C114" s="214">
        <v>2.1900000000000001E-3</v>
      </c>
      <c r="D114" s="214">
        <v>2.2900000000000001E-4</v>
      </c>
      <c r="E114" s="66"/>
      <c r="F114" s="11" t="s">
        <v>233</v>
      </c>
      <c r="G114" s="232">
        <v>0</v>
      </c>
      <c r="H114" s="232">
        <v>0</v>
      </c>
      <c r="I114" s="232">
        <v>4.8959999999999997E-4</v>
      </c>
      <c r="K114" s="16" t="s">
        <v>39</v>
      </c>
      <c r="L114" s="214">
        <v>1.3661771699999998</v>
      </c>
      <c r="M114" s="214">
        <v>1.8371065</v>
      </c>
      <c r="N114" s="231">
        <v>0.37954773999999997</v>
      </c>
    </row>
    <row r="115" spans="1:14" x14ac:dyDescent="0.25">
      <c r="A115" s="11" t="s">
        <v>81</v>
      </c>
      <c r="B115" s="214">
        <v>0</v>
      </c>
      <c r="C115" s="214">
        <v>0</v>
      </c>
      <c r="D115" s="214">
        <v>2.0000000000000001E-4</v>
      </c>
      <c r="E115" s="66"/>
      <c r="F115" s="11" t="s">
        <v>119</v>
      </c>
      <c r="G115" s="232">
        <v>8.4488E-4</v>
      </c>
      <c r="H115" s="232">
        <v>8.7177900000000013E-3</v>
      </c>
      <c r="I115" s="232">
        <v>3.5399999999999999E-4</v>
      </c>
      <c r="K115" s="16" t="s">
        <v>142</v>
      </c>
      <c r="L115" s="214">
        <v>1.1401089199999999</v>
      </c>
      <c r="M115" s="214">
        <v>0.45961459000000005</v>
      </c>
      <c r="N115" s="231">
        <v>0.37797371999999996</v>
      </c>
    </row>
    <row r="116" spans="1:14" x14ac:dyDescent="0.25">
      <c r="A116" s="11" t="s">
        <v>153</v>
      </c>
      <c r="B116" s="214">
        <v>0</v>
      </c>
      <c r="C116" s="214">
        <v>0</v>
      </c>
      <c r="D116" s="214">
        <v>2.0000000000000001E-4</v>
      </c>
      <c r="E116" s="66"/>
      <c r="F116" s="11" t="s">
        <v>107</v>
      </c>
      <c r="G116" s="232">
        <v>3.6235199999999999E-3</v>
      </c>
      <c r="H116" s="232">
        <v>3.3326999999999996E-3</v>
      </c>
      <c r="I116" s="232">
        <v>2.141E-4</v>
      </c>
      <c r="K116" s="16" t="s">
        <v>147</v>
      </c>
      <c r="L116" s="214">
        <v>0.5475421800000001</v>
      </c>
      <c r="M116" s="214">
        <v>0.20429129999999998</v>
      </c>
      <c r="N116" s="231">
        <v>0.37130946999999997</v>
      </c>
    </row>
    <row r="117" spans="1:14" x14ac:dyDescent="0.25">
      <c r="A117" s="11" t="s">
        <v>202</v>
      </c>
      <c r="B117" s="214">
        <v>1.4410010000000001E-2</v>
      </c>
      <c r="C117" s="214">
        <v>0</v>
      </c>
      <c r="D117" s="214">
        <v>2.0000000000000001E-4</v>
      </c>
      <c r="E117" s="66"/>
      <c r="F117" s="11" t="s">
        <v>5</v>
      </c>
      <c r="G117" s="232">
        <v>7.1456861700000003</v>
      </c>
      <c r="H117" s="232">
        <v>0</v>
      </c>
      <c r="I117" s="232">
        <v>0</v>
      </c>
      <c r="K117" s="16" t="s">
        <v>202</v>
      </c>
      <c r="L117" s="214">
        <v>0.31668798999999997</v>
      </c>
      <c r="M117" s="214">
        <v>8.8405839999999999E-2</v>
      </c>
      <c r="N117" s="231">
        <v>0.36855163000000002</v>
      </c>
    </row>
    <row r="118" spans="1:14" x14ac:dyDescent="0.25">
      <c r="A118" s="11" t="s">
        <v>22</v>
      </c>
      <c r="B118" s="214">
        <v>0</v>
      </c>
      <c r="C118" s="214">
        <v>8.5000000000000006E-5</v>
      </c>
      <c r="D118" s="214">
        <v>1.518E-4</v>
      </c>
      <c r="E118" s="66"/>
      <c r="F118" s="11" t="s">
        <v>6</v>
      </c>
      <c r="G118" s="232">
        <v>1.9432270000000001E-2</v>
      </c>
      <c r="H118" s="232">
        <v>0</v>
      </c>
      <c r="I118" s="232">
        <v>0</v>
      </c>
      <c r="K118" s="16" t="s">
        <v>99</v>
      </c>
      <c r="L118" s="214">
        <v>0.90875968000000007</v>
      </c>
      <c r="M118" s="214">
        <v>0.41476311999999999</v>
      </c>
      <c r="N118" s="231">
        <v>0.36630628999999998</v>
      </c>
    </row>
    <row r="119" spans="1:14" x14ac:dyDescent="0.25">
      <c r="A119" s="11" t="s">
        <v>134</v>
      </c>
      <c r="B119" s="214">
        <v>4.3800000000000002E-4</v>
      </c>
      <c r="C119" s="214">
        <v>0</v>
      </c>
      <c r="D119" s="214">
        <v>1.5100000000000001E-4</v>
      </c>
      <c r="E119" s="66"/>
      <c r="F119" s="11" t="s">
        <v>7</v>
      </c>
      <c r="G119" s="232">
        <v>1.3844000000000001E-4</v>
      </c>
      <c r="H119" s="232">
        <v>0</v>
      </c>
      <c r="I119" s="232">
        <v>0</v>
      </c>
      <c r="K119" s="16" t="s">
        <v>87</v>
      </c>
      <c r="L119" s="214">
        <v>1.266721</v>
      </c>
      <c r="M119" s="214">
        <v>0.37570556999999999</v>
      </c>
      <c r="N119" s="231">
        <v>0.35221228999999998</v>
      </c>
    </row>
    <row r="120" spans="1:14" x14ac:dyDescent="0.25">
      <c r="A120" s="11" t="s">
        <v>12</v>
      </c>
      <c r="B120" s="214">
        <v>0.12317301</v>
      </c>
      <c r="C120" s="214">
        <v>1.25E-4</v>
      </c>
      <c r="D120" s="214">
        <v>1.4999999999999999E-4</v>
      </c>
      <c r="E120" s="66"/>
      <c r="F120" s="11" t="s">
        <v>12</v>
      </c>
      <c r="G120" s="232">
        <v>6.1344110800000005</v>
      </c>
      <c r="H120" s="232">
        <v>3.6947149999999998E-2</v>
      </c>
      <c r="I120" s="232">
        <v>0</v>
      </c>
      <c r="K120" s="16" t="s">
        <v>48</v>
      </c>
      <c r="L120" s="214">
        <v>0.30654999999999999</v>
      </c>
      <c r="M120" s="214">
        <v>0.36554999999999999</v>
      </c>
      <c r="N120" s="231">
        <v>0.34287000000000001</v>
      </c>
    </row>
    <row r="121" spans="1:14" x14ac:dyDescent="0.25">
      <c r="A121" s="11" t="s">
        <v>30</v>
      </c>
      <c r="B121" s="214">
        <v>0</v>
      </c>
      <c r="C121" s="214">
        <v>9.8999999999999994E-5</v>
      </c>
      <c r="D121" s="214">
        <v>1.35E-4</v>
      </c>
      <c r="E121" s="66"/>
      <c r="F121" s="11" t="s">
        <v>18</v>
      </c>
      <c r="G121" s="232">
        <v>3.6466279999999997E-2</v>
      </c>
      <c r="H121" s="232">
        <v>0</v>
      </c>
      <c r="I121" s="232">
        <v>0</v>
      </c>
      <c r="K121" s="16" t="s">
        <v>160</v>
      </c>
      <c r="L121" s="214">
        <v>10.430891789999999</v>
      </c>
      <c r="M121" s="214">
        <v>0.24132498999999999</v>
      </c>
      <c r="N121" s="231">
        <v>0.33673123999999999</v>
      </c>
    </row>
    <row r="122" spans="1:14" x14ac:dyDescent="0.25">
      <c r="A122" s="11" t="s">
        <v>53</v>
      </c>
      <c r="B122" s="214">
        <v>1.4999999999999999E-4</v>
      </c>
      <c r="C122" s="214">
        <v>0</v>
      </c>
      <c r="D122" s="214">
        <v>1.2E-4</v>
      </c>
      <c r="E122" s="66"/>
      <c r="F122" s="11" t="s">
        <v>21</v>
      </c>
      <c r="G122" s="232">
        <v>0</v>
      </c>
      <c r="H122" s="232">
        <v>5.8209899999999998E-3</v>
      </c>
      <c r="I122" s="232">
        <v>0</v>
      </c>
      <c r="K122" s="16" t="s">
        <v>27</v>
      </c>
      <c r="L122" s="214">
        <v>0.10076544</v>
      </c>
      <c r="M122" s="214">
        <v>0.30620296999999996</v>
      </c>
      <c r="N122" s="231">
        <v>0.32236740000000003</v>
      </c>
    </row>
    <row r="123" spans="1:14" x14ac:dyDescent="0.25">
      <c r="A123" s="11" t="s">
        <v>88</v>
      </c>
      <c r="B123" s="214">
        <v>4.9000000000000002E-2</v>
      </c>
      <c r="C123" s="214">
        <v>0</v>
      </c>
      <c r="D123" s="214">
        <v>1.2E-4</v>
      </c>
      <c r="E123" s="66"/>
      <c r="F123" s="11" t="s">
        <v>26</v>
      </c>
      <c r="G123" s="232">
        <v>0</v>
      </c>
      <c r="H123" s="232">
        <v>6.1002339999999995E-2</v>
      </c>
      <c r="I123" s="232">
        <v>0</v>
      </c>
      <c r="K123" s="16" t="s">
        <v>199</v>
      </c>
      <c r="L123" s="214">
        <v>2.1364919999999999E-2</v>
      </c>
      <c r="M123" s="214">
        <v>1.0548588999999999</v>
      </c>
      <c r="N123" s="231">
        <v>0.27753151000000004</v>
      </c>
    </row>
    <row r="124" spans="1:14" x14ac:dyDescent="0.25">
      <c r="A124" s="11" t="s">
        <v>159</v>
      </c>
      <c r="B124" s="214">
        <v>0</v>
      </c>
      <c r="C124" s="214">
        <v>0</v>
      </c>
      <c r="D124" s="214">
        <v>1.0399999999999999E-4</v>
      </c>
      <c r="E124" s="66"/>
      <c r="F124" s="11" t="s">
        <v>27</v>
      </c>
      <c r="G124" s="232">
        <v>1.2596860000000001E-2</v>
      </c>
      <c r="H124" s="232">
        <v>0</v>
      </c>
      <c r="I124" s="232">
        <v>0</v>
      </c>
      <c r="K124" s="16" t="s">
        <v>109</v>
      </c>
      <c r="L124" s="214">
        <v>59.583851159999995</v>
      </c>
      <c r="M124" s="214">
        <v>0.43261249000000002</v>
      </c>
      <c r="N124" s="231">
        <v>0.27740810999999999</v>
      </c>
    </row>
    <row r="125" spans="1:14" x14ac:dyDescent="0.25">
      <c r="A125" s="11" t="s">
        <v>28</v>
      </c>
      <c r="B125" s="214">
        <v>0</v>
      </c>
      <c r="C125" s="214">
        <v>0</v>
      </c>
      <c r="D125" s="214">
        <v>1E-4</v>
      </c>
      <c r="E125" s="66"/>
      <c r="F125" s="11" t="s">
        <v>28</v>
      </c>
      <c r="G125" s="232">
        <v>5.6786099999999997E-3</v>
      </c>
      <c r="H125" s="232">
        <v>0</v>
      </c>
      <c r="I125" s="232">
        <v>0</v>
      </c>
      <c r="K125" s="16" t="s">
        <v>249</v>
      </c>
      <c r="L125" s="214">
        <v>0.61231384</v>
      </c>
      <c r="M125" s="214">
        <v>0.64822704000000009</v>
      </c>
      <c r="N125" s="231">
        <v>0.273706</v>
      </c>
    </row>
    <row r="126" spans="1:14" x14ac:dyDescent="0.25">
      <c r="A126" s="11" t="s">
        <v>116</v>
      </c>
      <c r="B126" s="214">
        <v>0</v>
      </c>
      <c r="C126" s="214">
        <v>2.6376429999999999E-2</v>
      </c>
      <c r="D126" s="214">
        <v>1E-4</v>
      </c>
      <c r="E126" s="66"/>
      <c r="F126" s="11" t="s">
        <v>30</v>
      </c>
      <c r="G126" s="232">
        <v>1.6745929999999999E-2</v>
      </c>
      <c r="H126" s="232">
        <v>0</v>
      </c>
      <c r="I126" s="232">
        <v>0</v>
      </c>
      <c r="K126" s="16" t="s">
        <v>223</v>
      </c>
      <c r="L126" s="214">
        <v>0.14859359999999999</v>
      </c>
      <c r="M126" s="214">
        <v>0.82708572000000002</v>
      </c>
      <c r="N126" s="231">
        <v>0.27246720000000002</v>
      </c>
    </row>
    <row r="127" spans="1:14" x14ac:dyDescent="0.25">
      <c r="A127" s="11" t="s">
        <v>146</v>
      </c>
      <c r="B127" s="214">
        <v>0</v>
      </c>
      <c r="C127" s="214">
        <v>0</v>
      </c>
      <c r="D127" s="214">
        <v>1E-4</v>
      </c>
      <c r="E127" s="66"/>
      <c r="F127" s="11" t="s">
        <v>36</v>
      </c>
      <c r="G127" s="232">
        <v>6.9242399999999999E-3</v>
      </c>
      <c r="H127" s="232">
        <v>3.4495999999999997E-3</v>
      </c>
      <c r="I127" s="232">
        <v>0</v>
      </c>
      <c r="K127" s="16" t="s">
        <v>19</v>
      </c>
      <c r="L127" s="214">
        <v>5.9753069999999998E-2</v>
      </c>
      <c r="M127" s="214">
        <v>6.7077089999999992E-2</v>
      </c>
      <c r="N127" s="231">
        <v>0.26136852999999999</v>
      </c>
    </row>
    <row r="128" spans="1:14" x14ac:dyDescent="0.25">
      <c r="A128" s="11" t="s">
        <v>96</v>
      </c>
      <c r="B128" s="214">
        <v>0</v>
      </c>
      <c r="C128" s="214">
        <v>1.4999999999999999E-4</v>
      </c>
      <c r="D128" s="214">
        <v>9.0000000000000006E-5</v>
      </c>
      <c r="E128" s="66"/>
      <c r="F128" s="11" t="s">
        <v>43</v>
      </c>
      <c r="G128" s="232">
        <v>0</v>
      </c>
      <c r="H128" s="232">
        <v>3.2743099999999999E-3</v>
      </c>
      <c r="I128" s="232">
        <v>0</v>
      </c>
      <c r="K128" s="16" t="s">
        <v>251</v>
      </c>
      <c r="L128" s="214">
        <v>0.68325446000000001</v>
      </c>
      <c r="M128" s="214">
        <v>0.65584206</v>
      </c>
      <c r="N128" s="231">
        <v>0.25048672</v>
      </c>
    </row>
    <row r="129" spans="1:14" x14ac:dyDescent="0.25">
      <c r="A129" s="11" t="s">
        <v>117</v>
      </c>
      <c r="B129" s="214">
        <v>0</v>
      </c>
      <c r="C129" s="214">
        <v>2.3000000000000001E-4</v>
      </c>
      <c r="D129" s="214">
        <v>6.9999999999999994E-5</v>
      </c>
      <c r="E129" s="66"/>
      <c r="F129" s="11" t="s">
        <v>45</v>
      </c>
      <c r="G129" s="232">
        <v>2.184413E-2</v>
      </c>
      <c r="H129" s="232">
        <v>2.3355999999999997E-3</v>
      </c>
      <c r="I129" s="232">
        <v>0</v>
      </c>
      <c r="K129" s="16" t="s">
        <v>134</v>
      </c>
      <c r="L129" s="214">
        <v>0.17501243999999999</v>
      </c>
      <c r="M129" s="214">
        <v>0.98660999999999999</v>
      </c>
      <c r="N129" s="231">
        <v>0.24493875000000001</v>
      </c>
    </row>
    <row r="130" spans="1:14" x14ac:dyDescent="0.25">
      <c r="A130" s="11" t="s">
        <v>21</v>
      </c>
      <c r="B130" s="214">
        <v>1E-4</v>
      </c>
      <c r="C130" s="214">
        <v>0</v>
      </c>
      <c r="D130" s="214">
        <v>6.0000000000000002E-5</v>
      </c>
      <c r="E130" s="66"/>
      <c r="F130" s="11" t="s">
        <v>48</v>
      </c>
      <c r="G130" s="232">
        <v>1.4631076299999999</v>
      </c>
      <c r="H130" s="232">
        <v>0</v>
      </c>
      <c r="I130" s="232">
        <v>0</v>
      </c>
      <c r="K130" s="16" t="s">
        <v>241</v>
      </c>
      <c r="L130" s="214">
        <v>8.8039999999999993E-3</v>
      </c>
      <c r="M130" s="214">
        <v>5.9039999999999997E-5</v>
      </c>
      <c r="N130" s="231">
        <v>0.21174097</v>
      </c>
    </row>
    <row r="131" spans="1:14" x14ac:dyDescent="0.25">
      <c r="A131" s="11" t="s">
        <v>58</v>
      </c>
      <c r="B131" s="214">
        <v>5.0000000000000002E-5</v>
      </c>
      <c r="C131" s="214">
        <v>1.4999999999999999E-4</v>
      </c>
      <c r="D131" s="214">
        <v>5.0000000000000002E-5</v>
      </c>
      <c r="E131" s="66"/>
      <c r="F131" s="11" t="s">
        <v>62</v>
      </c>
      <c r="G131" s="232">
        <v>59.1041454</v>
      </c>
      <c r="H131" s="232">
        <v>0</v>
      </c>
      <c r="I131" s="232">
        <v>0</v>
      </c>
      <c r="K131" s="16" t="s">
        <v>238</v>
      </c>
      <c r="L131" s="214">
        <v>0.39894288</v>
      </c>
      <c r="M131" s="214">
        <v>0.21644126999999999</v>
      </c>
      <c r="N131" s="231">
        <v>0.20957600000000001</v>
      </c>
    </row>
    <row r="132" spans="1:14" x14ac:dyDescent="0.25">
      <c r="A132" s="11" t="s">
        <v>92</v>
      </c>
      <c r="B132" s="214">
        <v>0</v>
      </c>
      <c r="C132" s="214">
        <v>0</v>
      </c>
      <c r="D132" s="214">
        <v>5.0000000000000002E-5</v>
      </c>
      <c r="E132" s="66"/>
      <c r="F132" s="11" t="s">
        <v>76</v>
      </c>
      <c r="G132" s="232">
        <v>10.697524</v>
      </c>
      <c r="H132" s="232">
        <v>0</v>
      </c>
      <c r="I132" s="232">
        <v>0</v>
      </c>
      <c r="K132" s="16" t="s">
        <v>247</v>
      </c>
      <c r="L132" s="214">
        <v>1.0056799999999999E-2</v>
      </c>
      <c r="M132" s="214">
        <v>4.1110900000000004E-3</v>
      </c>
      <c r="N132" s="231">
        <v>0.185833</v>
      </c>
    </row>
    <row r="133" spans="1:14" x14ac:dyDescent="0.25">
      <c r="A133" s="11" t="s">
        <v>31</v>
      </c>
      <c r="B133" s="214">
        <v>2.5000000000000001E-4</v>
      </c>
      <c r="C133" s="214">
        <v>0</v>
      </c>
      <c r="D133" s="214">
        <v>4.3000000000000002E-5</v>
      </c>
      <c r="E133" s="66"/>
      <c r="F133" s="11" t="s">
        <v>82</v>
      </c>
      <c r="G133" s="232">
        <v>0</v>
      </c>
      <c r="H133" s="232">
        <v>2.2361099999999999E-3</v>
      </c>
      <c r="I133" s="232">
        <v>0</v>
      </c>
      <c r="K133" s="16" t="s">
        <v>227</v>
      </c>
      <c r="L133" s="214">
        <v>9.4507060000000004E-2</v>
      </c>
      <c r="M133" s="214">
        <v>3.2518330000000005E-2</v>
      </c>
      <c r="N133" s="231">
        <v>0.18259987999999999</v>
      </c>
    </row>
    <row r="134" spans="1:14" x14ac:dyDescent="0.25">
      <c r="A134" s="11" t="s">
        <v>19</v>
      </c>
      <c r="B134" s="214">
        <v>0</v>
      </c>
      <c r="C134" s="214">
        <v>2.0000000000000002E-5</v>
      </c>
      <c r="D134" s="214">
        <v>4.0000000000000003E-5</v>
      </c>
      <c r="E134" s="66"/>
      <c r="F134" s="11" t="s">
        <v>92</v>
      </c>
      <c r="G134" s="232">
        <v>3.7110850000000001E-2</v>
      </c>
      <c r="H134" s="232">
        <v>2.7242529999999997E-2</v>
      </c>
      <c r="I134" s="232">
        <v>0</v>
      </c>
      <c r="K134" s="16" t="s">
        <v>65</v>
      </c>
      <c r="L134" s="214">
        <v>0.13608200000000001</v>
      </c>
      <c r="M134" s="214">
        <v>0.223496</v>
      </c>
      <c r="N134" s="231">
        <v>0.17957799999999999</v>
      </c>
    </row>
    <row r="135" spans="1:14" x14ac:dyDescent="0.25">
      <c r="A135" s="11" t="s">
        <v>47</v>
      </c>
      <c r="B135" s="214">
        <v>5.0000000000000001E-4</v>
      </c>
      <c r="C135" s="214">
        <v>3.2600000000000001E-4</v>
      </c>
      <c r="D135" s="214">
        <v>4.0000000000000003E-5</v>
      </c>
      <c r="E135" s="66"/>
      <c r="F135" s="11" t="s">
        <v>96</v>
      </c>
      <c r="G135" s="232">
        <v>2.03243E-3</v>
      </c>
      <c r="H135" s="232">
        <v>0</v>
      </c>
      <c r="I135" s="232">
        <v>0</v>
      </c>
      <c r="K135" s="16" t="s">
        <v>117</v>
      </c>
      <c r="L135" s="214">
        <v>0.42674523999999997</v>
      </c>
      <c r="M135" s="214">
        <v>0.28084107000000003</v>
      </c>
      <c r="N135" s="231">
        <v>0.17197868999999999</v>
      </c>
    </row>
    <row r="136" spans="1:14" x14ac:dyDescent="0.25">
      <c r="A136" s="11" t="s">
        <v>140</v>
      </c>
      <c r="B136" s="214">
        <v>2.0000000000000002E-5</v>
      </c>
      <c r="C136" s="214">
        <v>0</v>
      </c>
      <c r="D136" s="214">
        <v>2.0000000000000002E-5</v>
      </c>
      <c r="E136" s="66"/>
      <c r="F136" s="11" t="s">
        <v>101</v>
      </c>
      <c r="G136" s="232">
        <v>2.6034999999999999E-2</v>
      </c>
      <c r="H136" s="232">
        <v>0</v>
      </c>
      <c r="I136" s="232">
        <v>0</v>
      </c>
      <c r="K136" s="16" t="s">
        <v>185</v>
      </c>
      <c r="L136" s="214">
        <v>0.12997790000000001</v>
      </c>
      <c r="M136" s="214">
        <v>7.5819200000000003E-2</v>
      </c>
      <c r="N136" s="231">
        <v>0.17042893000000001</v>
      </c>
    </row>
    <row r="137" spans="1:14" x14ac:dyDescent="0.25">
      <c r="A137" s="11" t="s">
        <v>173</v>
      </c>
      <c r="B137" s="214">
        <v>4.5000000000000003E-5</v>
      </c>
      <c r="C137" s="214">
        <v>2.6800000000000001E-4</v>
      </c>
      <c r="D137" s="214">
        <v>7.9999999999999996E-6</v>
      </c>
      <c r="E137" s="66"/>
      <c r="F137" s="11" t="s">
        <v>113</v>
      </c>
      <c r="G137" s="232">
        <v>0.72729756999999995</v>
      </c>
      <c r="H137" s="232">
        <v>0</v>
      </c>
      <c r="I137" s="232">
        <v>0</v>
      </c>
      <c r="K137" s="16" t="s">
        <v>230</v>
      </c>
      <c r="L137" s="214">
        <v>3.0616500000000001E-2</v>
      </c>
      <c r="M137" s="214">
        <v>5.7472199999999994E-2</v>
      </c>
      <c r="N137" s="231">
        <v>0.14789023999999998</v>
      </c>
    </row>
    <row r="138" spans="1:14" x14ac:dyDescent="0.25">
      <c r="A138" s="11" t="s">
        <v>25</v>
      </c>
      <c r="B138" s="214">
        <v>0</v>
      </c>
      <c r="C138" s="214">
        <v>0</v>
      </c>
      <c r="D138" s="214">
        <v>6.9999999999999999E-6</v>
      </c>
      <c r="E138" s="66"/>
      <c r="F138" s="11" t="s">
        <v>126</v>
      </c>
      <c r="G138" s="232">
        <v>0</v>
      </c>
      <c r="H138" s="232">
        <v>7.8596299999999994E-3</v>
      </c>
      <c r="I138" s="232">
        <v>0</v>
      </c>
      <c r="K138" s="16" t="s">
        <v>248</v>
      </c>
      <c r="L138" s="214">
        <v>3.5399999999999999E-4</v>
      </c>
      <c r="M138" s="214">
        <v>0.35998200000000002</v>
      </c>
      <c r="N138" s="231">
        <v>0.143009</v>
      </c>
    </row>
    <row r="139" spans="1:14" x14ac:dyDescent="0.25">
      <c r="A139" s="11" t="s">
        <v>136</v>
      </c>
      <c r="B139" s="214">
        <v>0</v>
      </c>
      <c r="C139" s="214">
        <v>2.1000000000000001E-4</v>
      </c>
      <c r="D139" s="214">
        <v>5.0000000000000004E-6</v>
      </c>
      <c r="E139" s="66"/>
      <c r="F139" s="11" t="s">
        <v>136</v>
      </c>
      <c r="G139" s="232">
        <v>2.0616999999999999E-4</v>
      </c>
      <c r="H139" s="232">
        <v>0</v>
      </c>
      <c r="I139" s="232">
        <v>0</v>
      </c>
      <c r="K139" s="16" t="s">
        <v>221</v>
      </c>
      <c r="L139" s="214">
        <v>7.1469948299999997</v>
      </c>
      <c r="M139" s="214">
        <v>0.21263787000000001</v>
      </c>
      <c r="N139" s="231">
        <v>0.1429532</v>
      </c>
    </row>
    <row r="140" spans="1:14" x14ac:dyDescent="0.25">
      <c r="A140" s="11" t="s">
        <v>137</v>
      </c>
      <c r="B140" s="214">
        <v>0</v>
      </c>
      <c r="C140" s="214">
        <v>1.64E-3</v>
      </c>
      <c r="D140" s="214">
        <v>5.0000000000000004E-6</v>
      </c>
      <c r="E140" s="66"/>
      <c r="F140" s="11" t="s">
        <v>144</v>
      </c>
      <c r="G140" s="232">
        <v>0</v>
      </c>
      <c r="H140" s="232">
        <v>1.33957E-3</v>
      </c>
      <c r="I140" s="232">
        <v>0</v>
      </c>
      <c r="K140" s="16" t="s">
        <v>205</v>
      </c>
      <c r="L140" s="214">
        <v>3.1524999999999997E-2</v>
      </c>
      <c r="M140" s="214">
        <v>6.6270190000000007E-2</v>
      </c>
      <c r="N140" s="231">
        <v>0.1390778</v>
      </c>
    </row>
    <row r="141" spans="1:14" x14ac:dyDescent="0.25">
      <c r="A141" s="11" t="s">
        <v>215</v>
      </c>
      <c r="B141" s="214">
        <v>4.0000000000000003E-5</v>
      </c>
      <c r="C141" s="214">
        <v>5.7200000000000003E-4</v>
      </c>
      <c r="D141" s="214">
        <v>9.9999999999999995E-7</v>
      </c>
      <c r="E141" s="66"/>
      <c r="F141" s="11" t="s">
        <v>146</v>
      </c>
      <c r="G141" s="232">
        <v>5.592399E-2</v>
      </c>
      <c r="H141" s="232">
        <v>3.3709E-3</v>
      </c>
      <c r="I141" s="232">
        <v>0</v>
      </c>
      <c r="K141" s="16" t="s">
        <v>116</v>
      </c>
      <c r="L141" s="214">
        <v>0.18682725</v>
      </c>
      <c r="M141" s="214">
        <v>0.25243524000000001</v>
      </c>
      <c r="N141" s="231">
        <v>0.13111736999999998</v>
      </c>
    </row>
    <row r="142" spans="1:14" x14ac:dyDescent="0.25">
      <c r="A142" s="11" t="s">
        <v>0</v>
      </c>
      <c r="B142" s="214">
        <v>5.0000000000000001E-4</v>
      </c>
      <c r="C142" s="214">
        <v>3.5000000000000001E-3</v>
      </c>
      <c r="D142" s="214">
        <v>0</v>
      </c>
      <c r="E142" s="66"/>
      <c r="F142" s="11" t="s">
        <v>152</v>
      </c>
      <c r="G142" s="232">
        <v>6.9545130799999999</v>
      </c>
      <c r="H142" s="232">
        <v>3.7883010000000001</v>
      </c>
      <c r="I142" s="232">
        <v>0</v>
      </c>
      <c r="K142" s="16" t="s">
        <v>97</v>
      </c>
      <c r="L142" s="214">
        <v>16.401731560000002</v>
      </c>
      <c r="M142" s="214">
        <v>0.13582070000000002</v>
      </c>
      <c r="N142" s="231">
        <v>0.12800481</v>
      </c>
    </row>
    <row r="143" spans="1:14" x14ac:dyDescent="0.25">
      <c r="A143" s="11" t="s">
        <v>10</v>
      </c>
      <c r="B143" s="214">
        <v>0</v>
      </c>
      <c r="C143" s="214">
        <v>7.2000000000000002E-5</v>
      </c>
      <c r="D143" s="214">
        <v>0</v>
      </c>
      <c r="E143" s="66"/>
      <c r="F143" s="11" t="s">
        <v>153</v>
      </c>
      <c r="G143" s="232">
        <v>1.7536200000000002E-2</v>
      </c>
      <c r="H143" s="232">
        <v>0</v>
      </c>
      <c r="I143" s="232">
        <v>0</v>
      </c>
      <c r="K143" s="16" t="s">
        <v>163</v>
      </c>
      <c r="L143" s="214">
        <v>1.2822120700000001</v>
      </c>
      <c r="M143" s="214">
        <v>0.72164795999999998</v>
      </c>
      <c r="N143" s="231">
        <v>0.125393</v>
      </c>
    </row>
    <row r="144" spans="1:14" x14ac:dyDescent="0.25">
      <c r="A144" s="11" t="s">
        <v>18</v>
      </c>
      <c r="B144" s="214">
        <v>0</v>
      </c>
      <c r="C144" s="214">
        <v>1.9999999999999999E-6</v>
      </c>
      <c r="D144" s="214">
        <v>0</v>
      </c>
      <c r="E144" s="66"/>
      <c r="F144" s="11" t="s">
        <v>154</v>
      </c>
      <c r="G144" s="232">
        <v>0.18300804000000001</v>
      </c>
      <c r="H144" s="232">
        <v>0.12381513000000001</v>
      </c>
      <c r="I144" s="232">
        <v>0</v>
      </c>
      <c r="K144" s="16" t="s">
        <v>188</v>
      </c>
      <c r="L144" s="214">
        <v>5.7448090399999998</v>
      </c>
      <c r="M144" s="214">
        <v>6.9952E-2</v>
      </c>
      <c r="N144" s="231">
        <v>0.12113711000000001</v>
      </c>
    </row>
    <row r="145" spans="1:14" x14ac:dyDescent="0.25">
      <c r="A145" s="11" t="s">
        <v>23</v>
      </c>
      <c r="B145" s="214">
        <v>2.1814019999999998</v>
      </c>
      <c r="C145" s="214">
        <v>0.34477020000000003</v>
      </c>
      <c r="D145" s="214">
        <v>0</v>
      </c>
      <c r="E145" s="66"/>
      <c r="F145" s="11" t="s">
        <v>159</v>
      </c>
      <c r="G145" s="232">
        <v>0</v>
      </c>
      <c r="H145" s="232">
        <v>7.7769110000000002E-2</v>
      </c>
      <c r="I145" s="232">
        <v>0</v>
      </c>
      <c r="K145" s="16" t="s">
        <v>246</v>
      </c>
      <c r="L145" s="214">
        <v>8.0807600000000007E-2</v>
      </c>
      <c r="M145" s="214">
        <v>0.16271350000000001</v>
      </c>
      <c r="N145" s="231">
        <v>0.11783582000000001</v>
      </c>
    </row>
    <row r="146" spans="1:14" x14ac:dyDescent="0.25">
      <c r="A146" s="11" t="s">
        <v>39</v>
      </c>
      <c r="B146" s="214">
        <v>0</v>
      </c>
      <c r="C146" s="214">
        <v>8.4387000000000004E-2</v>
      </c>
      <c r="D146" s="214">
        <v>0</v>
      </c>
      <c r="E146" s="66"/>
      <c r="F146" s="11" t="s">
        <v>167</v>
      </c>
      <c r="G146" s="232">
        <v>2.0799999999999998E-3</v>
      </c>
      <c r="H146" s="232">
        <v>6.1500000000000001E-3</v>
      </c>
      <c r="I146" s="232">
        <v>0</v>
      </c>
      <c r="K146" s="16" t="s">
        <v>224</v>
      </c>
      <c r="L146" s="214">
        <v>0.224135</v>
      </c>
      <c r="M146" s="214">
        <v>0.13975000000000001</v>
      </c>
      <c r="N146" s="231">
        <v>0.11335000000000001</v>
      </c>
    </row>
    <row r="147" spans="1:14" x14ac:dyDescent="0.25">
      <c r="A147" s="11" t="s">
        <v>48</v>
      </c>
      <c r="B147" s="214">
        <v>5.9999999999999995E-4</v>
      </c>
      <c r="C147" s="214">
        <v>4.0000000000000003E-5</v>
      </c>
      <c r="D147" s="214">
        <v>0</v>
      </c>
      <c r="E147" s="66"/>
      <c r="F147" s="11" t="s">
        <v>176</v>
      </c>
      <c r="G147" s="232">
        <v>1.8626300000000001E-3</v>
      </c>
      <c r="H147" s="232">
        <v>0</v>
      </c>
      <c r="I147" s="232">
        <v>0</v>
      </c>
      <c r="K147" s="16" t="s">
        <v>34</v>
      </c>
      <c r="L147" s="214">
        <v>0.11293922000000001</v>
      </c>
      <c r="M147" s="214">
        <v>0.41464013</v>
      </c>
      <c r="N147" s="231">
        <v>0.1065097</v>
      </c>
    </row>
    <row r="148" spans="1:14" x14ac:dyDescent="0.25">
      <c r="A148" s="11" t="s">
        <v>50</v>
      </c>
      <c r="B148" s="214">
        <v>0</v>
      </c>
      <c r="C148" s="214">
        <v>0.13599139999999998</v>
      </c>
      <c r="D148" s="214">
        <v>0</v>
      </c>
      <c r="E148" s="66"/>
      <c r="F148" s="11" t="s">
        <v>180</v>
      </c>
      <c r="G148" s="232">
        <v>0.53441035999999997</v>
      </c>
      <c r="H148" s="232">
        <v>0</v>
      </c>
      <c r="I148" s="232">
        <v>0</v>
      </c>
      <c r="K148" s="16" t="s">
        <v>136</v>
      </c>
      <c r="L148" s="214">
        <v>0.13139873000000002</v>
      </c>
      <c r="M148" s="214">
        <v>0.17285859000000001</v>
      </c>
      <c r="N148" s="231">
        <v>0.10599538</v>
      </c>
    </row>
    <row r="149" spans="1:14" x14ac:dyDescent="0.25">
      <c r="A149" s="11" t="s">
        <v>60</v>
      </c>
      <c r="B149" s="214">
        <v>0</v>
      </c>
      <c r="C149" s="214">
        <v>4.1999999999999998E-5</v>
      </c>
      <c r="D149" s="214">
        <v>0</v>
      </c>
      <c r="E149" s="66"/>
      <c r="F149" s="11" t="s">
        <v>185</v>
      </c>
      <c r="G149" s="232">
        <v>0</v>
      </c>
      <c r="H149" s="232">
        <v>4.8595449999999998E-2</v>
      </c>
      <c r="I149" s="232">
        <v>0</v>
      </c>
      <c r="K149" s="16" t="s">
        <v>7</v>
      </c>
      <c r="L149" s="214">
        <v>0.29884946999999995</v>
      </c>
      <c r="M149" s="214">
        <v>0.39597002000000003</v>
      </c>
      <c r="N149" s="231">
        <v>0.1052973</v>
      </c>
    </row>
    <row r="150" spans="1:14" x14ac:dyDescent="0.25">
      <c r="A150" s="11" t="s">
        <v>70</v>
      </c>
      <c r="B150" s="214">
        <v>2.1299999999999999E-3</v>
      </c>
      <c r="C150" s="214">
        <v>0</v>
      </c>
      <c r="D150" s="214">
        <v>0</v>
      </c>
      <c r="E150" s="66"/>
      <c r="F150" s="11" t="s">
        <v>186</v>
      </c>
      <c r="G150" s="232">
        <v>2.0679000000000001E-3</v>
      </c>
      <c r="H150" s="232">
        <v>0</v>
      </c>
      <c r="I150" s="232">
        <v>0</v>
      </c>
      <c r="K150" s="16" t="s">
        <v>59</v>
      </c>
      <c r="L150" s="214">
        <v>5.8648180000000001E-2</v>
      </c>
      <c r="M150" s="214">
        <v>1.0348700000000001E-2</v>
      </c>
      <c r="N150" s="231">
        <v>0.10182237</v>
      </c>
    </row>
    <row r="151" spans="1:14" x14ac:dyDescent="0.25">
      <c r="A151" s="11" t="s">
        <v>76</v>
      </c>
      <c r="B151" s="214">
        <v>2.4000000000000001E-4</v>
      </c>
      <c r="C151" s="214">
        <v>4.0000000000000003E-5</v>
      </c>
      <c r="D151" s="214">
        <v>0</v>
      </c>
      <c r="E151" s="66"/>
      <c r="F151" s="11" t="s">
        <v>190</v>
      </c>
      <c r="G151" s="232">
        <v>5.2699799999999996E-3</v>
      </c>
      <c r="H151" s="232">
        <v>0</v>
      </c>
      <c r="I151" s="232">
        <v>0</v>
      </c>
      <c r="K151" s="16" t="s">
        <v>150</v>
      </c>
      <c r="L151" s="214">
        <v>6.0014999999999999E-2</v>
      </c>
      <c r="M151" s="214">
        <v>1.53326279</v>
      </c>
      <c r="N151" s="231">
        <v>0.10031653</v>
      </c>
    </row>
    <row r="152" spans="1:14" x14ac:dyDescent="0.25">
      <c r="A152" s="11" t="s">
        <v>78</v>
      </c>
      <c r="B152" s="214">
        <v>3.6000000000000002E-4</v>
      </c>
      <c r="C152" s="214">
        <v>0</v>
      </c>
      <c r="D152" s="214">
        <v>0</v>
      </c>
      <c r="E152" s="66"/>
      <c r="F152" s="11" t="s">
        <v>191</v>
      </c>
      <c r="G152" s="232">
        <v>0</v>
      </c>
      <c r="H152" s="232">
        <v>1.9624199999999999E-3</v>
      </c>
      <c r="I152" s="232">
        <v>0</v>
      </c>
      <c r="K152" s="16" t="s">
        <v>126</v>
      </c>
      <c r="L152" s="214">
        <v>0</v>
      </c>
      <c r="M152" s="214">
        <v>6.9999999999999999E-4</v>
      </c>
      <c r="N152" s="231">
        <v>9.8139690000000002E-2</v>
      </c>
    </row>
    <row r="153" spans="1:14" x14ac:dyDescent="0.25">
      <c r="A153" s="11" t="s">
        <v>79</v>
      </c>
      <c r="B153" s="214">
        <v>1.3860000000000001E-3</v>
      </c>
      <c r="C153" s="214">
        <v>0</v>
      </c>
      <c r="D153" s="214">
        <v>0</v>
      </c>
      <c r="E153" s="66"/>
      <c r="F153" s="11" t="s">
        <v>193</v>
      </c>
      <c r="G153" s="232">
        <v>7.0868599999999995E-3</v>
      </c>
      <c r="H153" s="232">
        <v>1.6070299999999999E-2</v>
      </c>
      <c r="I153" s="232">
        <v>0</v>
      </c>
      <c r="K153" s="16" t="s">
        <v>139</v>
      </c>
      <c r="L153" s="214">
        <v>1.0795899999999999E-2</v>
      </c>
      <c r="M153" s="214">
        <v>1.0243469999999999E-2</v>
      </c>
      <c r="N153" s="231">
        <v>9.8000000000000004E-2</v>
      </c>
    </row>
    <row r="154" spans="1:14" x14ac:dyDescent="0.25">
      <c r="A154" s="11" t="s">
        <v>87</v>
      </c>
      <c r="B154" s="214">
        <v>0</v>
      </c>
      <c r="C154" s="214">
        <v>6.0000000000000002E-5</v>
      </c>
      <c r="D154" s="214">
        <v>0</v>
      </c>
      <c r="E154" s="66"/>
      <c r="F154" s="11" t="s">
        <v>194</v>
      </c>
      <c r="G154" s="232">
        <v>1.09129794</v>
      </c>
      <c r="H154" s="232">
        <v>3.7124999999999998E-2</v>
      </c>
      <c r="I154" s="232">
        <v>0</v>
      </c>
      <c r="K154" s="16" t="s">
        <v>219</v>
      </c>
      <c r="L154" s="214">
        <v>0.57154903000000001</v>
      </c>
      <c r="M154" s="214">
        <v>0.32456531999999999</v>
      </c>
      <c r="N154" s="231">
        <v>9.7178810000000004E-2</v>
      </c>
    </row>
    <row r="155" spans="1:14" x14ac:dyDescent="0.25">
      <c r="A155" s="11" t="s">
        <v>95</v>
      </c>
      <c r="B155" s="214">
        <v>8.8999999999999995E-4</v>
      </c>
      <c r="C155" s="214">
        <v>0</v>
      </c>
      <c r="D155" s="214">
        <v>0</v>
      </c>
      <c r="E155" s="66"/>
      <c r="F155" s="11" t="s">
        <v>196</v>
      </c>
      <c r="G155" s="232">
        <v>0</v>
      </c>
      <c r="H155" s="232">
        <v>0.54550071</v>
      </c>
      <c r="I155" s="232">
        <v>0</v>
      </c>
      <c r="K155" s="16" t="s">
        <v>255</v>
      </c>
      <c r="L155" s="214">
        <v>4.5347999999999999E-2</v>
      </c>
      <c r="M155" s="214">
        <v>4.2240650000000005E-2</v>
      </c>
      <c r="N155" s="231">
        <v>9.3413190000000007E-2</v>
      </c>
    </row>
    <row r="156" spans="1:14" x14ac:dyDescent="0.25">
      <c r="A156" s="11" t="s">
        <v>98</v>
      </c>
      <c r="B156" s="214">
        <v>3.0006E-4</v>
      </c>
      <c r="C156" s="214">
        <v>0</v>
      </c>
      <c r="D156" s="214">
        <v>0</v>
      </c>
      <c r="E156" s="66"/>
      <c r="F156" s="11" t="s">
        <v>198</v>
      </c>
      <c r="G156" s="232">
        <v>0.20487857999999998</v>
      </c>
      <c r="H156" s="232">
        <v>1.4589090000000001E-2</v>
      </c>
      <c r="I156" s="232">
        <v>0</v>
      </c>
      <c r="K156" s="16" t="s">
        <v>120</v>
      </c>
      <c r="L156" s="214">
        <v>0.16284628000000001</v>
      </c>
      <c r="M156" s="214">
        <v>0.25943935000000001</v>
      </c>
      <c r="N156" s="231">
        <v>8.4803940000000008E-2</v>
      </c>
    </row>
    <row r="157" spans="1:14" x14ac:dyDescent="0.25">
      <c r="A157" s="11" t="s">
        <v>99</v>
      </c>
      <c r="B157" s="214">
        <v>1.65E-4</v>
      </c>
      <c r="C157" s="214">
        <v>0</v>
      </c>
      <c r="D157" s="214">
        <v>0</v>
      </c>
      <c r="E157" s="66"/>
      <c r="F157" s="11" t="s">
        <v>202</v>
      </c>
      <c r="G157" s="232">
        <v>0</v>
      </c>
      <c r="H157" s="232">
        <v>2.4370405699999997</v>
      </c>
      <c r="I157" s="232">
        <v>0</v>
      </c>
      <c r="K157" s="16" t="s">
        <v>24</v>
      </c>
      <c r="L157" s="214">
        <v>2.2446490000000003E-2</v>
      </c>
      <c r="M157" s="214">
        <v>1.379616E-2</v>
      </c>
      <c r="N157" s="231">
        <v>8.3342960000000008E-2</v>
      </c>
    </row>
    <row r="158" spans="1:14" x14ac:dyDescent="0.25">
      <c r="A158" s="11" t="s">
        <v>103</v>
      </c>
      <c r="B158" s="214">
        <v>0</v>
      </c>
      <c r="C158" s="214">
        <v>5.0000000000000002E-5</v>
      </c>
      <c r="D158" s="214">
        <v>0</v>
      </c>
      <c r="E158" s="66"/>
      <c r="F158" s="11" t="s">
        <v>203</v>
      </c>
      <c r="G158" s="232">
        <v>0</v>
      </c>
      <c r="H158" s="232">
        <v>3.4275430000000003E-2</v>
      </c>
      <c r="I158" s="232">
        <v>0</v>
      </c>
      <c r="K158" s="16" t="s">
        <v>28</v>
      </c>
      <c r="L158" s="214">
        <v>5.7749709999999996E-2</v>
      </c>
      <c r="M158" s="214">
        <v>2.099678E-2</v>
      </c>
      <c r="N158" s="231">
        <v>8.2890859999999997E-2</v>
      </c>
    </row>
    <row r="159" spans="1:14" x14ac:dyDescent="0.25">
      <c r="A159" s="11" t="s">
        <v>119</v>
      </c>
      <c r="B159" s="214">
        <v>0</v>
      </c>
      <c r="C159" s="214">
        <v>6.1000000000000004E-3</v>
      </c>
      <c r="D159" s="214">
        <v>0</v>
      </c>
      <c r="E159" s="66"/>
      <c r="F159" s="11" t="s">
        <v>204</v>
      </c>
      <c r="G159" s="232">
        <v>1.12350518</v>
      </c>
      <c r="H159" s="232">
        <v>0</v>
      </c>
      <c r="I159" s="232">
        <v>0</v>
      </c>
      <c r="K159" s="16" t="s">
        <v>22</v>
      </c>
      <c r="L159" s="214">
        <v>0.41799807999999999</v>
      </c>
      <c r="M159" s="214">
        <v>4.5727779999999996E-2</v>
      </c>
      <c r="N159" s="231">
        <v>8.0626229999999993E-2</v>
      </c>
    </row>
    <row r="160" spans="1:14" x14ac:dyDescent="0.25">
      <c r="A160" s="11" t="s">
        <v>128</v>
      </c>
      <c r="B160" s="214">
        <v>5.6400000000000005E-4</v>
      </c>
      <c r="C160" s="214">
        <v>1.8550000000000001E-3</v>
      </c>
      <c r="D160" s="214">
        <v>0</v>
      </c>
      <c r="E160" s="66"/>
      <c r="F160" s="11" t="s">
        <v>205</v>
      </c>
      <c r="G160" s="232">
        <v>0</v>
      </c>
      <c r="H160" s="232">
        <v>3.6440000000000001E-3</v>
      </c>
      <c r="I160" s="232">
        <v>0</v>
      </c>
      <c r="K160" s="16" t="s">
        <v>146</v>
      </c>
      <c r="L160" s="214">
        <v>0.16093370000000001</v>
      </c>
      <c r="M160" s="214">
        <v>0.29099492999999998</v>
      </c>
      <c r="N160" s="231">
        <v>8.0174579999999995E-2</v>
      </c>
    </row>
    <row r="161" spans="1:20" x14ac:dyDescent="0.25">
      <c r="A161" s="11" t="s">
        <v>129</v>
      </c>
      <c r="B161" s="214">
        <v>0</v>
      </c>
      <c r="C161" s="214">
        <v>2.6834E-2</v>
      </c>
      <c r="D161" s="214">
        <v>0</v>
      </c>
      <c r="E161" s="66"/>
      <c r="F161" s="11" t="s">
        <v>209</v>
      </c>
      <c r="G161" s="232">
        <v>9.9202400000000003E-3</v>
      </c>
      <c r="H161" s="232">
        <v>0</v>
      </c>
      <c r="I161" s="232">
        <v>0</v>
      </c>
      <c r="K161" s="16" t="s">
        <v>159</v>
      </c>
      <c r="L161" s="214">
        <v>6.6737339999999992E-2</v>
      </c>
      <c r="M161" s="214">
        <v>0.89760905000000002</v>
      </c>
      <c r="N161" s="231">
        <v>7.7207669999999992E-2</v>
      </c>
    </row>
    <row r="162" spans="1:20" x14ac:dyDescent="0.25">
      <c r="A162" s="11" t="s">
        <v>145</v>
      </c>
      <c r="B162" s="214">
        <v>5.0000000000000002E-5</v>
      </c>
      <c r="C162" s="214">
        <v>1E-3</v>
      </c>
      <c r="D162" s="214">
        <v>0</v>
      </c>
      <c r="E162" s="66"/>
      <c r="F162" s="11" t="s">
        <v>210</v>
      </c>
      <c r="G162" s="232">
        <v>9.805767E-2</v>
      </c>
      <c r="H162" s="232">
        <v>9.3219200000000009E-3</v>
      </c>
      <c r="I162" s="232">
        <v>0</v>
      </c>
      <c r="K162" s="16" t="s">
        <v>88</v>
      </c>
      <c r="L162" s="214">
        <v>0.33552818000000001</v>
      </c>
      <c r="M162" s="214">
        <v>4.4999999999999998E-2</v>
      </c>
      <c r="N162" s="231">
        <v>7.1663600000000008E-2</v>
      </c>
    </row>
    <row r="163" spans="1:20" x14ac:dyDescent="0.25">
      <c r="A163" s="11" t="s">
        <v>150</v>
      </c>
      <c r="B163" s="214">
        <v>5.1999999999999998E-3</v>
      </c>
      <c r="C163" s="214">
        <v>4.4000000000000002E-4</v>
      </c>
      <c r="D163" s="214">
        <v>0</v>
      </c>
      <c r="E163" s="66"/>
      <c r="F163" s="11" t="s">
        <v>211</v>
      </c>
      <c r="G163" s="232">
        <v>0.17109982000000001</v>
      </c>
      <c r="H163" s="232">
        <v>3.37124274</v>
      </c>
      <c r="I163" s="232">
        <v>0</v>
      </c>
      <c r="K163" s="16" t="s">
        <v>121</v>
      </c>
      <c r="L163" s="214">
        <v>0.14238073999999998</v>
      </c>
      <c r="M163" s="214">
        <v>0.53906399999999999</v>
      </c>
      <c r="N163" s="231">
        <v>6.8444339999999992E-2</v>
      </c>
    </row>
    <row r="164" spans="1:20" x14ac:dyDescent="0.25">
      <c r="A164" s="11" t="s">
        <v>154</v>
      </c>
      <c r="B164" s="214">
        <v>4.2705E-4</v>
      </c>
      <c r="C164" s="214">
        <v>0</v>
      </c>
      <c r="D164" s="214">
        <v>0</v>
      </c>
      <c r="E164" s="66"/>
      <c r="F164" s="11" t="s">
        <v>213</v>
      </c>
      <c r="G164" s="232">
        <v>2.8199999999999999E-2</v>
      </c>
      <c r="H164" s="232">
        <v>3.1250000000000002E-3</v>
      </c>
      <c r="I164" s="232">
        <v>0</v>
      </c>
      <c r="K164" s="16" t="s">
        <v>235</v>
      </c>
      <c r="L164" s="214">
        <v>0.35936788000000003</v>
      </c>
      <c r="M164" s="214">
        <v>0.19146450000000001</v>
      </c>
      <c r="N164" s="231">
        <v>6.6544350000000002E-2</v>
      </c>
    </row>
    <row r="165" spans="1:20" x14ac:dyDescent="0.25">
      <c r="A165" s="11" t="s">
        <v>161</v>
      </c>
      <c r="B165" s="214">
        <v>0</v>
      </c>
      <c r="C165" s="214">
        <v>1.2E-4</v>
      </c>
      <c r="D165" s="214">
        <v>0</v>
      </c>
      <c r="E165" s="66"/>
      <c r="F165" s="11" t="s">
        <v>214</v>
      </c>
      <c r="G165" s="232">
        <v>0.233984</v>
      </c>
      <c r="H165" s="232">
        <v>0.11790730000000001</v>
      </c>
      <c r="I165" s="232">
        <v>0</v>
      </c>
      <c r="K165" s="16" t="s">
        <v>5</v>
      </c>
      <c r="L165" s="214">
        <v>4.7070015700000001</v>
      </c>
      <c r="M165" s="214">
        <v>0.17121614999999998</v>
      </c>
      <c r="N165" s="231">
        <v>6.4201679999999997E-2</v>
      </c>
    </row>
    <row r="166" spans="1:20" x14ac:dyDescent="0.25">
      <c r="A166" s="11" t="s">
        <v>163</v>
      </c>
      <c r="B166" s="214">
        <v>8.0000000000000007E-5</v>
      </c>
      <c r="C166" s="214">
        <v>1E-4</v>
      </c>
      <c r="D166" s="214">
        <v>0</v>
      </c>
      <c r="E166" s="66"/>
      <c r="F166" s="11" t="s">
        <v>217</v>
      </c>
      <c r="G166" s="232">
        <v>0.51776538999999999</v>
      </c>
      <c r="H166" s="232">
        <v>0</v>
      </c>
      <c r="I166" s="232">
        <v>0</v>
      </c>
      <c r="K166" s="16" t="s">
        <v>173</v>
      </c>
      <c r="L166" s="214">
        <v>4.7759160000000002E-2</v>
      </c>
      <c r="M166" s="214">
        <v>1.7003020000000001E-2</v>
      </c>
      <c r="N166" s="231">
        <v>5.6523830000000004E-2</v>
      </c>
    </row>
    <row r="167" spans="1:20" x14ac:dyDescent="0.25">
      <c r="A167" s="11" t="s">
        <v>176</v>
      </c>
      <c r="B167" s="214">
        <v>0</v>
      </c>
      <c r="C167" s="214">
        <v>6.4270000000000004E-3</v>
      </c>
      <c r="D167" s="214">
        <v>0</v>
      </c>
      <c r="E167" s="66"/>
      <c r="F167" s="11" t="s">
        <v>220</v>
      </c>
      <c r="G167" s="232">
        <v>0.10552657999999999</v>
      </c>
      <c r="H167" s="232">
        <v>6.1769789999999998E-2</v>
      </c>
      <c r="I167" s="232">
        <v>0</v>
      </c>
      <c r="K167" s="16" t="s">
        <v>243</v>
      </c>
      <c r="L167" s="214">
        <v>1.1524E-2</v>
      </c>
      <c r="M167" s="214">
        <v>0.12970201000000001</v>
      </c>
      <c r="N167" s="231">
        <v>5.4439000000000001E-2</v>
      </c>
    </row>
    <row r="168" spans="1:20" x14ac:dyDescent="0.25">
      <c r="A168" s="11" t="s">
        <v>182</v>
      </c>
      <c r="B168" s="214">
        <v>0</v>
      </c>
      <c r="C168" s="214">
        <v>5.1999999999999998E-2</v>
      </c>
      <c r="D168" s="214">
        <v>0</v>
      </c>
      <c r="E168" s="66"/>
      <c r="F168" s="11" t="s">
        <v>221</v>
      </c>
      <c r="G168" s="232">
        <v>5.1070400000000002E-3</v>
      </c>
      <c r="H168" s="232">
        <v>0</v>
      </c>
      <c r="I168" s="232">
        <v>0</v>
      </c>
      <c r="K168" s="16" t="s">
        <v>203</v>
      </c>
      <c r="L168" s="214">
        <v>0.10519278</v>
      </c>
      <c r="M168" s="214">
        <v>0.19070200000000001</v>
      </c>
      <c r="N168" s="231">
        <v>5.0365769999999997E-2</v>
      </c>
    </row>
    <row r="169" spans="1:20" x14ac:dyDescent="0.25">
      <c r="A169" s="11" t="s">
        <v>185</v>
      </c>
      <c r="B169" s="214">
        <v>0</v>
      </c>
      <c r="C169" s="214">
        <v>1.9799999999999999E-4</v>
      </c>
      <c r="D169" s="214">
        <v>0</v>
      </c>
      <c r="E169" s="66"/>
      <c r="F169" s="11" t="s">
        <v>222</v>
      </c>
      <c r="G169" s="232">
        <v>0.15322902999999999</v>
      </c>
      <c r="H169" s="232">
        <v>1.7632000000000001</v>
      </c>
      <c r="I169" s="232">
        <v>0</v>
      </c>
      <c r="K169" s="16" t="s">
        <v>233</v>
      </c>
      <c r="L169" s="214">
        <v>3.8878550000000005E-2</v>
      </c>
      <c r="M169" s="214">
        <v>0.12448889</v>
      </c>
      <c r="N169" s="231">
        <v>4.7947860000000002E-2</v>
      </c>
    </row>
    <row r="170" spans="1:20" x14ac:dyDescent="0.25">
      <c r="A170" s="11" t="s">
        <v>192</v>
      </c>
      <c r="B170" s="214">
        <v>0</v>
      </c>
      <c r="C170" s="214">
        <v>1.9129E-2</v>
      </c>
      <c r="D170" s="214">
        <v>0</v>
      </c>
      <c r="E170" s="66"/>
      <c r="F170" s="11" t="s">
        <v>225</v>
      </c>
      <c r="G170" s="232">
        <v>1E-3</v>
      </c>
      <c r="H170" s="232">
        <v>0.14899999999999999</v>
      </c>
      <c r="I170" s="232">
        <v>0</v>
      </c>
      <c r="K170" s="16" t="s">
        <v>190</v>
      </c>
      <c r="L170" s="214">
        <v>4.8879180000000001E-2</v>
      </c>
      <c r="M170" s="214">
        <v>0.3110328</v>
      </c>
      <c r="N170" s="231">
        <v>4.4999999999999998E-2</v>
      </c>
    </row>
    <row r="171" spans="1:20" x14ac:dyDescent="0.25">
      <c r="A171" s="11" t="s">
        <v>195</v>
      </c>
      <c r="B171" s="214">
        <v>0.1901311</v>
      </c>
      <c r="C171" s="214">
        <v>6.7492999999999997E-2</v>
      </c>
      <c r="D171" s="214">
        <v>0</v>
      </c>
      <c r="E171" s="66"/>
      <c r="F171" s="11" t="s">
        <v>227</v>
      </c>
      <c r="G171" s="232">
        <v>1.005963E-2</v>
      </c>
      <c r="H171" s="232">
        <v>0</v>
      </c>
      <c r="I171" s="232">
        <v>0</v>
      </c>
      <c r="K171" s="16" t="s">
        <v>253</v>
      </c>
      <c r="L171" s="214">
        <v>9.4999999999999998E-3</v>
      </c>
      <c r="M171" s="214">
        <v>7.2910000000000003E-2</v>
      </c>
      <c r="N171" s="231">
        <v>4.4607000000000001E-2</v>
      </c>
    </row>
    <row r="172" spans="1:20" x14ac:dyDescent="0.25">
      <c r="A172" s="11" t="s">
        <v>201</v>
      </c>
      <c r="B172" s="214">
        <v>1.04174E-2</v>
      </c>
      <c r="C172" s="214">
        <v>1.6098000000000001E-2</v>
      </c>
      <c r="D172" s="214">
        <v>0</v>
      </c>
      <c r="E172" s="66"/>
      <c r="F172" s="11" t="s">
        <v>228</v>
      </c>
      <c r="G172" s="232">
        <v>0.63412113999999997</v>
      </c>
      <c r="H172" s="232">
        <v>3.5873099999999998E-2</v>
      </c>
      <c r="I172" s="232">
        <v>0</v>
      </c>
      <c r="K172" s="16" t="s">
        <v>236</v>
      </c>
      <c r="L172" s="214">
        <v>0.15808748</v>
      </c>
      <c r="M172" s="214">
        <v>8.2224020000000009E-2</v>
      </c>
      <c r="N172" s="231">
        <v>4.4560580000000002E-2</v>
      </c>
    </row>
    <row r="173" spans="1:20" x14ac:dyDescent="0.25">
      <c r="A173" s="11" t="s">
        <v>207</v>
      </c>
      <c r="B173" s="214">
        <v>0.204177</v>
      </c>
      <c r="C173" s="214">
        <v>0</v>
      </c>
      <c r="D173" s="214">
        <v>0</v>
      </c>
      <c r="E173" s="66"/>
      <c r="F173" s="11" t="s">
        <v>230</v>
      </c>
      <c r="G173" s="232">
        <v>0</v>
      </c>
      <c r="H173" s="232">
        <v>1.9367909999999999E-2</v>
      </c>
      <c r="I173" s="232">
        <v>0</v>
      </c>
      <c r="K173" s="16" t="s">
        <v>193</v>
      </c>
      <c r="L173" s="214">
        <v>0.18861897</v>
      </c>
      <c r="M173" s="214">
        <v>3.7232715199999999</v>
      </c>
      <c r="N173" s="231">
        <v>4.2367740000000001E-2</v>
      </c>
    </row>
    <row r="174" spans="1:20" x14ac:dyDescent="0.25">
      <c r="A174" s="11" t="s">
        <v>208</v>
      </c>
      <c r="B174" s="214">
        <v>1E-4</v>
      </c>
      <c r="C174" s="214">
        <v>0</v>
      </c>
      <c r="D174" s="214">
        <v>0</v>
      </c>
      <c r="E174" s="66"/>
      <c r="F174" s="11" t="s">
        <v>231</v>
      </c>
      <c r="G174" s="232">
        <v>6.44285E-3</v>
      </c>
      <c r="H174" s="232">
        <v>1.1273719999999999E-2</v>
      </c>
      <c r="I174" s="232">
        <v>0</v>
      </c>
      <c r="K174" s="16" t="s">
        <v>89</v>
      </c>
      <c r="L174" s="214">
        <v>2.0732199999999999E-2</v>
      </c>
      <c r="M174" s="214">
        <v>2.2049732799999999</v>
      </c>
      <c r="N174" s="231">
        <v>3.9712839999999999E-2</v>
      </c>
    </row>
    <row r="175" spans="1:20" x14ac:dyDescent="0.25">
      <c r="A175" s="11" t="s">
        <v>213</v>
      </c>
      <c r="B175" s="214">
        <v>0</v>
      </c>
      <c r="C175" s="214">
        <v>9.3300999999999995E-2</v>
      </c>
      <c r="D175" s="214">
        <v>0</v>
      </c>
      <c r="E175" s="66"/>
      <c r="F175" s="11" t="s">
        <v>240</v>
      </c>
      <c r="G175" s="232">
        <v>2.5771399999999999E-3</v>
      </c>
      <c r="H175" s="232">
        <v>0</v>
      </c>
      <c r="I175" s="232">
        <v>0</v>
      </c>
      <c r="K175" s="16" t="s">
        <v>91</v>
      </c>
      <c r="L175" s="214">
        <v>2.0180899999999997E-3</v>
      </c>
      <c r="M175" s="214">
        <v>2.7822000000000003E-4</v>
      </c>
      <c r="N175" s="231">
        <v>3.4455699999999999E-2</v>
      </c>
    </row>
    <row r="176" spans="1:20" x14ac:dyDescent="0.25">
      <c r="A176" s="11" t="s">
        <v>221</v>
      </c>
      <c r="B176" s="214">
        <v>0</v>
      </c>
      <c r="C176" s="214">
        <v>1.7999999999999999E-2</v>
      </c>
      <c r="D176" s="214">
        <v>0</v>
      </c>
      <c r="E176" s="85"/>
      <c r="F176" s="11" t="s">
        <v>242</v>
      </c>
      <c r="G176" s="232">
        <v>1.37445E-2</v>
      </c>
      <c r="H176" s="232">
        <v>0.17120334000000001</v>
      </c>
      <c r="I176" s="232">
        <v>0</v>
      </c>
      <c r="K176" s="16" t="s">
        <v>207</v>
      </c>
      <c r="L176" s="214">
        <v>0.15855812999999999</v>
      </c>
      <c r="M176" s="214">
        <v>1.8966900000000001E-3</v>
      </c>
      <c r="N176" s="231">
        <v>3.1034330000000002E-2</v>
      </c>
      <c r="T176" s="63"/>
    </row>
    <row r="177" spans="1:20" x14ac:dyDescent="0.25">
      <c r="A177" s="11" t="s">
        <v>243</v>
      </c>
      <c r="B177" s="214">
        <v>0.97971381000000002</v>
      </c>
      <c r="C177" s="214">
        <v>4.9373500000000001E-3</v>
      </c>
      <c r="D177" s="214">
        <v>0</v>
      </c>
      <c r="E177" s="85"/>
      <c r="F177" s="11" t="s">
        <v>243</v>
      </c>
      <c r="G177" s="232">
        <v>0</v>
      </c>
      <c r="H177" s="232">
        <v>4.2244099999999996E-3</v>
      </c>
      <c r="I177" s="232">
        <v>0</v>
      </c>
      <c r="K177" s="16" t="s">
        <v>179</v>
      </c>
      <c r="L177" s="214">
        <v>1.298E-2</v>
      </c>
      <c r="M177" s="214">
        <v>2.0799999999999999E-2</v>
      </c>
      <c r="N177" s="231">
        <v>3.0006000000000001E-2</v>
      </c>
      <c r="T177" s="63"/>
    </row>
    <row r="178" spans="1:20" x14ac:dyDescent="0.25">
      <c r="A178" s="97" t="s">
        <v>244</v>
      </c>
      <c r="B178" s="227">
        <v>8.1909999999999993E-5</v>
      </c>
      <c r="C178" s="227">
        <v>5.0000000000000004E-6</v>
      </c>
      <c r="D178" s="227">
        <v>0</v>
      </c>
      <c r="E178" s="85"/>
      <c r="F178" s="97" t="s">
        <v>246</v>
      </c>
      <c r="G178" s="107">
        <v>1.8039999999999999E-4</v>
      </c>
      <c r="H178" s="107">
        <v>4.8801800000000005E-3</v>
      </c>
      <c r="I178" s="107">
        <v>0</v>
      </c>
      <c r="K178" s="16" t="s">
        <v>208</v>
      </c>
      <c r="L178" s="214">
        <v>2.6814150000000002E-2</v>
      </c>
      <c r="M178" s="214">
        <v>8.6963600000000002E-3</v>
      </c>
      <c r="N178" s="231">
        <v>2.7342000000000002E-2</v>
      </c>
      <c r="T178" s="63"/>
    </row>
    <row r="179" spans="1:20" x14ac:dyDescent="0.25">
      <c r="B179" s="86"/>
      <c r="C179" s="86"/>
      <c r="D179" s="86"/>
      <c r="E179" s="86"/>
      <c r="K179" s="16" t="s">
        <v>231</v>
      </c>
      <c r="L179" s="214">
        <v>3.6948000000000002E-2</v>
      </c>
      <c r="M179" s="214">
        <v>5.7837499999999998E-3</v>
      </c>
      <c r="N179" s="231">
        <v>2.3248660000000001E-2</v>
      </c>
    </row>
    <row r="180" spans="1:20" x14ac:dyDescent="0.25">
      <c r="E180" s="86"/>
      <c r="K180" s="16" t="s">
        <v>609</v>
      </c>
      <c r="L180" s="214">
        <v>1.9321260600000001</v>
      </c>
      <c r="M180" s="214">
        <v>2.70958E-2</v>
      </c>
      <c r="N180" s="231">
        <v>2.2775709999999998E-2</v>
      </c>
    </row>
    <row r="181" spans="1:20" x14ac:dyDescent="0.25">
      <c r="E181" s="86"/>
      <c r="K181" s="16" t="s">
        <v>252</v>
      </c>
      <c r="L181" s="214">
        <v>2.9897919999999998E-2</v>
      </c>
      <c r="M181" s="214">
        <v>0.42358451000000003</v>
      </c>
      <c r="N181" s="231">
        <v>2.2736679999999999E-2</v>
      </c>
    </row>
    <row r="182" spans="1:20" x14ac:dyDescent="0.25">
      <c r="E182" s="86"/>
      <c r="K182" s="16" t="s">
        <v>144</v>
      </c>
      <c r="L182" s="214">
        <v>0.16343896999999999</v>
      </c>
      <c r="M182" s="214">
        <v>0.17119023</v>
      </c>
      <c r="N182" s="231">
        <v>2.125643E-2</v>
      </c>
      <c r="T182" s="63"/>
    </row>
    <row r="183" spans="1:20" x14ac:dyDescent="0.25">
      <c r="E183" s="86"/>
      <c r="K183" s="16" t="s">
        <v>16</v>
      </c>
      <c r="L183" s="214">
        <v>1.344891E-2</v>
      </c>
      <c r="M183" s="214">
        <v>1.5829619999999999E-2</v>
      </c>
      <c r="N183" s="231">
        <v>2.01076E-2</v>
      </c>
      <c r="T183" s="63"/>
    </row>
    <row r="184" spans="1:20" x14ac:dyDescent="0.25">
      <c r="E184" s="86"/>
      <c r="K184" s="16" t="s">
        <v>213</v>
      </c>
      <c r="L184" s="214">
        <v>0.52878493999999998</v>
      </c>
      <c r="M184" s="214">
        <v>1.5E-3</v>
      </c>
      <c r="N184" s="231">
        <v>1.5842129999999999E-2</v>
      </c>
      <c r="T184" s="63"/>
    </row>
    <row r="185" spans="1:20" x14ac:dyDescent="0.25">
      <c r="E185" s="86"/>
      <c r="K185" s="16" t="s">
        <v>40</v>
      </c>
      <c r="L185" s="214">
        <v>5.2393000000000002E-2</v>
      </c>
      <c r="M185" s="214">
        <v>1.2449999999999999E-2</v>
      </c>
      <c r="N185" s="231">
        <v>1.374E-2</v>
      </c>
    </row>
    <row r="186" spans="1:20" x14ac:dyDescent="0.25">
      <c r="E186" s="86"/>
      <c r="K186" s="16" t="s">
        <v>225</v>
      </c>
      <c r="L186" s="214">
        <v>0.19269610000000001</v>
      </c>
      <c r="M186" s="214">
        <v>0.39339977000000004</v>
      </c>
      <c r="N186" s="231">
        <v>1.33058E-2</v>
      </c>
    </row>
    <row r="187" spans="1:20" x14ac:dyDescent="0.25">
      <c r="E187" s="86"/>
      <c r="K187" s="16" t="s">
        <v>155</v>
      </c>
      <c r="L187" s="214">
        <v>5.29760717</v>
      </c>
      <c r="M187" s="214">
        <v>9.8189999999999993E-5</v>
      </c>
      <c r="N187" s="231">
        <v>1.3141999999999999E-2</v>
      </c>
    </row>
    <row r="188" spans="1:20" x14ac:dyDescent="0.25">
      <c r="E188" s="86"/>
      <c r="K188" s="16" t="s">
        <v>254</v>
      </c>
      <c r="L188" s="214">
        <v>0.12645455999999999</v>
      </c>
      <c r="M188" s="214">
        <v>2.5642999999999999E-2</v>
      </c>
      <c r="N188" s="231">
        <v>1.099E-2</v>
      </c>
    </row>
    <row r="189" spans="1:20" x14ac:dyDescent="0.25">
      <c r="E189" s="86"/>
      <c r="K189" s="16" t="s">
        <v>234</v>
      </c>
      <c r="L189" s="214">
        <v>1.3660300000000001E-3</v>
      </c>
      <c r="M189" s="214">
        <v>4.7089999999999996E-3</v>
      </c>
      <c r="N189" s="231">
        <v>1.0562999999999999E-2</v>
      </c>
    </row>
    <row r="190" spans="1:20" x14ac:dyDescent="0.25">
      <c r="E190" s="86"/>
      <c r="K190" s="16" t="s">
        <v>192</v>
      </c>
      <c r="L190" s="214">
        <v>4.4148180000000002E-2</v>
      </c>
      <c r="M190" s="214">
        <v>0.30816690000000002</v>
      </c>
      <c r="N190" s="231">
        <v>9.3310000000000008E-3</v>
      </c>
    </row>
    <row r="191" spans="1:20" x14ac:dyDescent="0.25">
      <c r="E191" s="86"/>
      <c r="K191" s="16" t="s">
        <v>31</v>
      </c>
      <c r="L191" s="214">
        <v>9.8905279999999998E-2</v>
      </c>
      <c r="M191" s="214">
        <v>1.3075E-2</v>
      </c>
      <c r="N191" s="231">
        <v>9.2999999999999992E-3</v>
      </c>
    </row>
    <row r="192" spans="1:20" x14ac:dyDescent="0.25">
      <c r="E192" s="86"/>
      <c r="K192" s="16" t="s">
        <v>12</v>
      </c>
      <c r="L192" s="214">
        <v>9.8449356999999988</v>
      </c>
      <c r="M192" s="214">
        <v>5.519922E-2</v>
      </c>
      <c r="N192" s="231">
        <v>5.9809300000000006E-3</v>
      </c>
    </row>
    <row r="193" spans="5:14" x14ac:dyDescent="0.25">
      <c r="E193" s="86"/>
      <c r="K193" s="16" t="s">
        <v>141</v>
      </c>
      <c r="L193" s="214">
        <v>1.74752E-2</v>
      </c>
      <c r="M193" s="214">
        <v>5.0000000000000001E-4</v>
      </c>
      <c r="N193" s="231">
        <v>5.3281000000000005E-3</v>
      </c>
    </row>
    <row r="194" spans="5:14" x14ac:dyDescent="0.25">
      <c r="E194" s="86"/>
      <c r="K194" s="16" t="s">
        <v>176</v>
      </c>
      <c r="L194" s="214">
        <v>0</v>
      </c>
      <c r="M194" s="214">
        <v>0</v>
      </c>
      <c r="N194" s="231">
        <v>5.1980000000000004E-3</v>
      </c>
    </row>
    <row r="195" spans="5:14" x14ac:dyDescent="0.25">
      <c r="E195" s="86"/>
      <c r="K195" s="16" t="s">
        <v>73</v>
      </c>
      <c r="L195" s="214">
        <v>5.287E-2</v>
      </c>
      <c r="M195" s="214">
        <v>7.0000000000000001E-3</v>
      </c>
      <c r="N195" s="231">
        <v>5.0000000000000001E-3</v>
      </c>
    </row>
    <row r="196" spans="5:14" x14ac:dyDescent="0.25">
      <c r="E196" s="86"/>
      <c r="K196" s="16" t="s">
        <v>74</v>
      </c>
      <c r="L196" s="214">
        <v>5.6195000000000008E-4</v>
      </c>
      <c r="M196" s="214">
        <v>0.68248834999999997</v>
      </c>
      <c r="N196" s="231">
        <v>5.0000000000000001E-3</v>
      </c>
    </row>
    <row r="197" spans="5:14" x14ac:dyDescent="0.25">
      <c r="E197" s="86"/>
      <c r="K197" s="16" t="s">
        <v>102</v>
      </c>
      <c r="L197" s="214">
        <v>3.075E-3</v>
      </c>
      <c r="M197" s="214">
        <v>6.4274799999999993E-3</v>
      </c>
      <c r="N197" s="231">
        <v>4.5259999999999996E-3</v>
      </c>
    </row>
    <row r="198" spans="5:14" x14ac:dyDescent="0.25">
      <c r="E198" s="86"/>
      <c r="K198" s="16" t="s">
        <v>119</v>
      </c>
      <c r="L198" s="214">
        <v>2.72397592</v>
      </c>
      <c r="M198" s="214">
        <v>0.55005643000000004</v>
      </c>
      <c r="N198" s="231">
        <v>4.3334999999999997E-3</v>
      </c>
    </row>
    <row r="199" spans="5:14" x14ac:dyDescent="0.25">
      <c r="E199" s="86"/>
      <c r="K199" s="16" t="s">
        <v>165</v>
      </c>
      <c r="L199" s="214">
        <v>1.2463999999999999E-2</v>
      </c>
      <c r="M199" s="214">
        <v>0.17269945</v>
      </c>
      <c r="N199" s="231">
        <v>4.1520000000000003E-3</v>
      </c>
    </row>
    <row r="200" spans="5:14" x14ac:dyDescent="0.25">
      <c r="E200" s="86"/>
      <c r="K200" s="16" t="s">
        <v>124</v>
      </c>
      <c r="L200" s="214">
        <v>2.4436099999999999E-2</v>
      </c>
      <c r="M200" s="214">
        <v>4.0800000000000003E-3</v>
      </c>
      <c r="N200" s="231">
        <v>4.0800000000000003E-3</v>
      </c>
    </row>
    <row r="201" spans="5:14" x14ac:dyDescent="0.25">
      <c r="E201" s="86"/>
      <c r="K201" s="16" t="s">
        <v>63</v>
      </c>
      <c r="L201" s="214">
        <v>0</v>
      </c>
      <c r="M201" s="214">
        <v>0</v>
      </c>
      <c r="N201" s="231">
        <v>2.898E-3</v>
      </c>
    </row>
    <row r="202" spans="5:14" x14ac:dyDescent="0.25">
      <c r="E202" s="86"/>
      <c r="K202" s="16" t="s">
        <v>44</v>
      </c>
      <c r="L202" s="214">
        <v>0.211508</v>
      </c>
      <c r="M202" s="214">
        <v>5.1128199999999997E-3</v>
      </c>
      <c r="N202" s="231">
        <v>1.1490000000000001E-3</v>
      </c>
    </row>
    <row r="203" spans="5:14" x14ac:dyDescent="0.25">
      <c r="K203" s="16" t="s">
        <v>138</v>
      </c>
      <c r="L203" s="214">
        <v>6.1997799999999994E-3</v>
      </c>
      <c r="M203" s="214">
        <v>9.9789999999999992E-4</v>
      </c>
      <c r="N203" s="231">
        <v>6.9899999999999997E-4</v>
      </c>
    </row>
    <row r="204" spans="5:14" x14ac:dyDescent="0.25">
      <c r="K204" s="16" t="s">
        <v>45</v>
      </c>
      <c r="L204" s="214">
        <v>1.6914E-4</v>
      </c>
      <c r="M204" s="214">
        <v>0</v>
      </c>
      <c r="N204" s="231">
        <v>5.4145000000000007E-4</v>
      </c>
    </row>
    <row r="205" spans="5:14" x14ac:dyDescent="0.25">
      <c r="K205" s="16" t="s">
        <v>71</v>
      </c>
      <c r="L205" s="214">
        <v>7.3800000000000003E-3</v>
      </c>
      <c r="M205" s="214">
        <v>1.333E-3</v>
      </c>
      <c r="N205" s="231">
        <v>5.2899999999999996E-4</v>
      </c>
    </row>
    <row r="206" spans="5:14" x14ac:dyDescent="0.25">
      <c r="K206" s="16" t="s">
        <v>191</v>
      </c>
      <c r="L206" s="214">
        <v>1.7141259999999998E-2</v>
      </c>
      <c r="M206" s="214">
        <v>2.8500000000000001E-3</v>
      </c>
      <c r="N206" s="231">
        <v>4.4200000000000001E-4</v>
      </c>
    </row>
    <row r="207" spans="5:14" x14ac:dyDescent="0.25">
      <c r="K207" s="16" t="s">
        <v>156</v>
      </c>
      <c r="L207" s="214">
        <v>0.83135893000000005</v>
      </c>
      <c r="M207" s="214">
        <v>3.4099999999999999E-4</v>
      </c>
      <c r="N207" s="231">
        <v>3.6000000000000002E-4</v>
      </c>
    </row>
    <row r="208" spans="5:14" x14ac:dyDescent="0.25">
      <c r="K208" s="16" t="s">
        <v>100</v>
      </c>
      <c r="L208" s="214">
        <v>0</v>
      </c>
      <c r="M208" s="214">
        <v>0</v>
      </c>
      <c r="N208" s="231">
        <v>2.05E-4</v>
      </c>
    </row>
    <row r="209" spans="11:14" x14ac:dyDescent="0.25">
      <c r="K209" s="16" t="s">
        <v>239</v>
      </c>
      <c r="L209" s="214">
        <v>1.1125E-3</v>
      </c>
      <c r="M209" s="214">
        <v>1.416826E-2</v>
      </c>
      <c r="N209" s="231">
        <v>1.6131000000000001E-4</v>
      </c>
    </row>
    <row r="210" spans="11:14" x14ac:dyDescent="0.25">
      <c r="K210" s="16" t="s">
        <v>13</v>
      </c>
      <c r="L210" s="214">
        <v>0</v>
      </c>
      <c r="M210" s="214">
        <v>2.2000000000000001E-3</v>
      </c>
      <c r="N210" s="231">
        <v>0</v>
      </c>
    </row>
    <row r="211" spans="11:14" x14ac:dyDescent="0.25">
      <c r="K211" s="16" t="s">
        <v>18</v>
      </c>
      <c r="L211" s="214">
        <v>0</v>
      </c>
      <c r="M211" s="214">
        <v>2.153031E-2</v>
      </c>
      <c r="N211" s="231">
        <v>0</v>
      </c>
    </row>
    <row r="212" spans="11:14" x14ac:dyDescent="0.25">
      <c r="K212" s="16" t="s">
        <v>29</v>
      </c>
      <c r="L212" s="214">
        <v>1.0722000000000001E-3</v>
      </c>
      <c r="M212" s="214">
        <v>1.0722000000000001E-3</v>
      </c>
      <c r="N212" s="231">
        <v>0</v>
      </c>
    </row>
    <row r="213" spans="11:14" x14ac:dyDescent="0.25">
      <c r="K213" s="16" t="s">
        <v>38</v>
      </c>
      <c r="L213" s="214">
        <v>0</v>
      </c>
      <c r="M213" s="214">
        <v>7.0799999999999997E-4</v>
      </c>
      <c r="N213" s="231">
        <v>0</v>
      </c>
    </row>
    <row r="214" spans="11:14" x14ac:dyDescent="0.25">
      <c r="K214" s="16" t="s">
        <v>41</v>
      </c>
      <c r="L214" s="214">
        <v>6.4999999999999994E-5</v>
      </c>
      <c r="M214" s="214">
        <v>0</v>
      </c>
      <c r="N214" s="231">
        <v>0</v>
      </c>
    </row>
    <row r="215" spans="11:14" x14ac:dyDescent="0.25">
      <c r="K215" s="16" t="s">
        <v>53</v>
      </c>
      <c r="L215" s="214">
        <v>0.26519999999999999</v>
      </c>
      <c r="M215" s="214">
        <v>0.17680000000000001</v>
      </c>
      <c r="N215" s="231">
        <v>0</v>
      </c>
    </row>
    <row r="216" spans="11:14" x14ac:dyDescent="0.25">
      <c r="K216" s="16" t="s">
        <v>58</v>
      </c>
      <c r="L216" s="214">
        <v>1.1743999999999999E-2</v>
      </c>
      <c r="M216" s="214">
        <v>0.102164</v>
      </c>
      <c r="N216" s="231">
        <v>0</v>
      </c>
    </row>
    <row r="217" spans="11:14" x14ac:dyDescent="0.25">
      <c r="K217" s="16" t="s">
        <v>70</v>
      </c>
      <c r="L217" s="214">
        <v>0</v>
      </c>
      <c r="M217" s="214">
        <v>1E-4</v>
      </c>
      <c r="N217" s="231">
        <v>0</v>
      </c>
    </row>
    <row r="218" spans="11:14" x14ac:dyDescent="0.25">
      <c r="K218" s="16" t="s">
        <v>76</v>
      </c>
      <c r="L218" s="214">
        <v>0</v>
      </c>
      <c r="M218" s="214">
        <v>0.10541300000000001</v>
      </c>
      <c r="N218" s="231">
        <v>0</v>
      </c>
    </row>
    <row r="219" spans="11:14" x14ac:dyDescent="0.25">
      <c r="K219" s="16" t="s">
        <v>82</v>
      </c>
      <c r="L219" s="214">
        <v>5.77E-3</v>
      </c>
      <c r="M219" s="214">
        <v>0</v>
      </c>
      <c r="N219" s="231">
        <v>0</v>
      </c>
    </row>
    <row r="220" spans="11:14" x14ac:dyDescent="0.25">
      <c r="K220" s="16" t="s">
        <v>83</v>
      </c>
      <c r="L220" s="214">
        <v>2.7564999999999995E-4</v>
      </c>
      <c r="M220" s="214">
        <v>0</v>
      </c>
      <c r="N220" s="231">
        <v>0</v>
      </c>
    </row>
    <row r="221" spans="11:14" x14ac:dyDescent="0.25">
      <c r="K221" s="16" t="s">
        <v>84</v>
      </c>
      <c r="L221" s="214">
        <v>2.0609E-4</v>
      </c>
      <c r="M221" s="214">
        <v>0</v>
      </c>
      <c r="N221" s="231">
        <v>0</v>
      </c>
    </row>
    <row r="222" spans="11:14" x14ac:dyDescent="0.25">
      <c r="K222" s="16" t="s">
        <v>90</v>
      </c>
      <c r="L222" s="214">
        <v>5.6816000000000002E-3</v>
      </c>
      <c r="M222" s="214">
        <v>0</v>
      </c>
      <c r="N222" s="231">
        <v>0</v>
      </c>
    </row>
    <row r="223" spans="11:14" x14ac:dyDescent="0.25">
      <c r="K223" s="16" t="s">
        <v>93</v>
      </c>
      <c r="L223" s="214">
        <v>0</v>
      </c>
      <c r="M223" s="214">
        <v>0.20160481</v>
      </c>
      <c r="N223" s="231">
        <v>0</v>
      </c>
    </row>
    <row r="224" spans="11:14" x14ac:dyDescent="0.25">
      <c r="K224" s="16" t="s">
        <v>94</v>
      </c>
      <c r="L224" s="214">
        <v>3.0000000000000001E-5</v>
      </c>
      <c r="M224" s="214">
        <v>2.6784350200000002</v>
      </c>
      <c r="N224" s="231">
        <v>0</v>
      </c>
    </row>
    <row r="225" spans="11:14" x14ac:dyDescent="0.25">
      <c r="K225" s="16" t="s">
        <v>101</v>
      </c>
      <c r="L225" s="214">
        <v>6.8313100000000002E-3</v>
      </c>
      <c r="M225" s="214">
        <v>0</v>
      </c>
      <c r="N225" s="231">
        <v>0</v>
      </c>
    </row>
    <row r="226" spans="11:14" x14ac:dyDescent="0.25">
      <c r="K226" s="16" t="s">
        <v>110</v>
      </c>
      <c r="L226" s="214">
        <v>4.3385230000000004E-2</v>
      </c>
      <c r="M226" s="214">
        <v>3.0415308300000001</v>
      </c>
      <c r="N226" s="231">
        <v>0</v>
      </c>
    </row>
    <row r="227" spans="11:14" x14ac:dyDescent="0.25">
      <c r="K227" s="16" t="s">
        <v>112</v>
      </c>
      <c r="L227" s="214">
        <v>0.86650581000000004</v>
      </c>
      <c r="M227" s="214">
        <v>0.24071357000000002</v>
      </c>
      <c r="N227" s="231">
        <v>0</v>
      </c>
    </row>
    <row r="228" spans="11:14" x14ac:dyDescent="0.25">
      <c r="K228" s="16" t="s">
        <v>115</v>
      </c>
      <c r="L228" s="214">
        <v>1.064595</v>
      </c>
      <c r="M228" s="214">
        <v>0</v>
      </c>
      <c r="N228" s="231">
        <v>0</v>
      </c>
    </row>
    <row r="229" spans="11:14" x14ac:dyDescent="0.25">
      <c r="K229" s="16" t="s">
        <v>127</v>
      </c>
      <c r="L229" s="214">
        <v>0</v>
      </c>
      <c r="M229" s="214">
        <v>2.1000000000000001E-2</v>
      </c>
      <c r="N229" s="231">
        <v>0</v>
      </c>
    </row>
    <row r="230" spans="11:14" x14ac:dyDescent="0.25">
      <c r="K230" s="16" t="s">
        <v>137</v>
      </c>
      <c r="L230" s="214">
        <v>2.51024E-2</v>
      </c>
      <c r="M230" s="214">
        <v>0</v>
      </c>
      <c r="N230" s="231">
        <v>0</v>
      </c>
    </row>
    <row r="231" spans="11:14" x14ac:dyDescent="0.25">
      <c r="K231" s="16" t="s">
        <v>140</v>
      </c>
      <c r="L231" s="214">
        <v>9.9599999999999994E-2</v>
      </c>
      <c r="M231" s="214">
        <v>6.6179999999999998E-3</v>
      </c>
      <c r="N231" s="231">
        <v>0</v>
      </c>
    </row>
    <row r="232" spans="11:14" x14ac:dyDescent="0.25">
      <c r="K232" s="16" t="s">
        <v>153</v>
      </c>
      <c r="L232" s="214">
        <v>1.8905720000000001E-2</v>
      </c>
      <c r="M232" s="214">
        <v>0</v>
      </c>
      <c r="N232" s="231">
        <v>0</v>
      </c>
    </row>
    <row r="233" spans="11:14" x14ac:dyDescent="0.25">
      <c r="K233" s="16" t="s">
        <v>154</v>
      </c>
      <c r="L233" s="214">
        <v>4.4407024599999998</v>
      </c>
      <c r="M233" s="214">
        <v>4.6494919999999995E-2</v>
      </c>
      <c r="N233" s="231">
        <v>0</v>
      </c>
    </row>
    <row r="234" spans="11:14" x14ac:dyDescent="0.25">
      <c r="K234" s="16" t="s">
        <v>186</v>
      </c>
      <c r="L234" s="214">
        <v>0</v>
      </c>
      <c r="M234" s="214">
        <v>1.3838350000000001E-2</v>
      </c>
      <c r="N234" s="231">
        <v>0</v>
      </c>
    </row>
    <row r="235" spans="11:14" x14ac:dyDescent="0.25">
      <c r="K235" s="16" t="s">
        <v>226</v>
      </c>
      <c r="L235" s="214">
        <v>2.5000000000000001E-2</v>
      </c>
      <c r="M235" s="214">
        <v>0</v>
      </c>
      <c r="N235" s="231">
        <v>0</v>
      </c>
    </row>
    <row r="236" spans="11:14" x14ac:dyDescent="0.25">
      <c r="K236" s="16" t="s">
        <v>244</v>
      </c>
      <c r="L236" s="214">
        <v>3.6440000000000001E-3</v>
      </c>
      <c r="M236" s="214">
        <v>8.7054999999999997E-3</v>
      </c>
      <c r="N236" s="231">
        <v>0</v>
      </c>
    </row>
    <row r="237" spans="11:14" x14ac:dyDescent="0.25">
      <c r="K237" s="16" t="s">
        <v>245</v>
      </c>
      <c r="L237" s="214">
        <v>8.0099999999999995E-4</v>
      </c>
      <c r="M237" s="214">
        <v>0</v>
      </c>
      <c r="N237" s="231">
        <v>0</v>
      </c>
    </row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2"/>
  <sheetViews>
    <sheetView zoomScaleNormal="100" workbookViewId="0">
      <selection activeCell="K1" sqref="K1:L1"/>
    </sheetView>
  </sheetViews>
  <sheetFormatPr defaultColWidth="8.81640625" defaultRowHeight="11.5" x14ac:dyDescent="0.25"/>
  <cols>
    <col min="1" max="1" width="25.81640625" style="69" bestFit="1" customWidth="1"/>
    <col min="2" max="2" width="13.453125" style="69" customWidth="1"/>
    <col min="3" max="3" width="13.36328125" style="69" customWidth="1"/>
    <col min="4" max="4" width="12.453125" style="69" customWidth="1"/>
    <col min="5" max="5" width="15.81640625" style="69" bestFit="1" customWidth="1"/>
    <col min="6" max="6" width="12.453125" style="69" customWidth="1"/>
    <col min="7" max="9" width="13.36328125" style="69" customWidth="1"/>
    <col min="10" max="10" width="8.81640625" style="69"/>
    <col min="11" max="11" width="12" style="2" customWidth="1"/>
    <col min="12" max="16384" width="8.81640625" style="2"/>
  </cols>
  <sheetData>
    <row r="1" spans="1:12" x14ac:dyDescent="0.25">
      <c r="A1" s="71" t="s">
        <v>674</v>
      </c>
      <c r="K1" s="320" t="s">
        <v>313</v>
      </c>
      <c r="L1" s="320"/>
    </row>
    <row r="2" spans="1:12" x14ac:dyDescent="0.25">
      <c r="A2" s="318" t="s">
        <v>322</v>
      </c>
      <c r="B2" s="350">
        <v>44805</v>
      </c>
      <c r="C2" s="351"/>
      <c r="D2" s="350">
        <v>45139</v>
      </c>
      <c r="E2" s="351"/>
      <c r="F2" s="350">
        <v>45170</v>
      </c>
      <c r="G2" s="351"/>
      <c r="H2" s="344" t="s">
        <v>324</v>
      </c>
      <c r="I2" s="344" t="s">
        <v>323</v>
      </c>
    </row>
    <row r="3" spans="1:12" x14ac:dyDescent="0.25">
      <c r="A3" s="319"/>
      <c r="B3" s="20" t="s">
        <v>561</v>
      </c>
      <c r="C3" s="46" t="s">
        <v>295</v>
      </c>
      <c r="D3" s="20" t="s">
        <v>561</v>
      </c>
      <c r="E3" s="46" t="s">
        <v>295</v>
      </c>
      <c r="F3" s="20" t="s">
        <v>561</v>
      </c>
      <c r="G3" s="46" t="s">
        <v>295</v>
      </c>
      <c r="H3" s="348"/>
      <c r="I3" s="348"/>
    </row>
    <row r="4" spans="1:12" x14ac:dyDescent="0.25">
      <c r="A4" s="10" t="s">
        <v>571</v>
      </c>
      <c r="B4" s="218">
        <v>5745.0381160100005</v>
      </c>
      <c r="C4" s="87">
        <f t="shared" ref="C4:C10" si="0">(B4/$B$10)*100</f>
        <v>50.552032038371323</v>
      </c>
      <c r="D4" s="218">
        <v>6035.6627273800004</v>
      </c>
      <c r="E4" s="87">
        <f t="shared" ref="E4:E10" si="1">(D4/$D$10)*100</f>
        <v>49.127570054914862</v>
      </c>
      <c r="F4" s="218">
        <v>6488.9476236999999</v>
      </c>
      <c r="G4" s="87">
        <f t="shared" ref="G4:G10" si="2">(F4/$F$10)*100</f>
        <v>58.404558093489371</v>
      </c>
      <c r="H4" s="87">
        <f>((F4/D4)-1)*100</f>
        <v>7.510109772431961</v>
      </c>
      <c r="I4" s="87">
        <f>((F4/B4)-1)*100</f>
        <v>12.948730585736378</v>
      </c>
    </row>
    <row r="5" spans="1:12" x14ac:dyDescent="0.25">
      <c r="A5" s="11" t="s">
        <v>666</v>
      </c>
      <c r="B5" s="219">
        <v>4879.1719459599999</v>
      </c>
      <c r="C5" s="37">
        <f t="shared" si="0"/>
        <v>42.93305832828753</v>
      </c>
      <c r="D5" s="219">
        <v>5756.5292062899998</v>
      </c>
      <c r="E5" s="37">
        <f t="shared" si="1"/>
        <v>46.855549196324446</v>
      </c>
      <c r="F5" s="219">
        <v>4286.1707413410004</v>
      </c>
      <c r="G5" s="37">
        <f t="shared" si="2"/>
        <v>38.578198280867845</v>
      </c>
      <c r="H5" s="37">
        <f>((F5/D5)-1)*100</f>
        <v>-25.542447753802399</v>
      </c>
      <c r="I5" s="37">
        <f>((F5/B5)-1)*100</f>
        <v>-12.153726312310232</v>
      </c>
    </row>
    <row r="6" spans="1:12" x14ac:dyDescent="0.25">
      <c r="A6" s="11" t="s">
        <v>665</v>
      </c>
      <c r="B6" s="219">
        <v>736.02791682000009</v>
      </c>
      <c r="C6" s="37">
        <f t="shared" si="0"/>
        <v>6.4764943383981501</v>
      </c>
      <c r="D6" s="219">
        <v>488.78108487999998</v>
      </c>
      <c r="E6" s="37">
        <f t="shared" si="1"/>
        <v>3.9784573912702772</v>
      </c>
      <c r="F6" s="219">
        <v>325.64182581</v>
      </c>
      <c r="G6" s="37">
        <f t="shared" si="2"/>
        <v>2.9309786480208126</v>
      </c>
      <c r="H6" s="37">
        <f>((F6/D6)-1)*100</f>
        <v>-33.376753748572753</v>
      </c>
      <c r="I6" s="37">
        <f>((F6/B6)-1)*100</f>
        <v>-55.756864873151592</v>
      </c>
    </row>
    <row r="7" spans="1:12" x14ac:dyDescent="0.25">
      <c r="A7" s="11" t="s">
        <v>669</v>
      </c>
      <c r="B7" s="219">
        <v>3.42640923</v>
      </c>
      <c r="C7" s="37">
        <f t="shared" si="0"/>
        <v>3.0149834635358176E-2</v>
      </c>
      <c r="D7" s="219">
        <v>1.4649321000000002</v>
      </c>
      <c r="E7" s="37">
        <f t="shared" si="1"/>
        <v>1.1923886012047616E-2</v>
      </c>
      <c r="F7" s="219">
        <v>5.3520909200000002</v>
      </c>
      <c r="G7" s="37">
        <f t="shared" si="2"/>
        <v>4.8172141799557332E-2</v>
      </c>
      <c r="H7" s="37" t="s">
        <v>314</v>
      </c>
      <c r="I7" s="37">
        <f>((F7/B7)-1)*100</f>
        <v>56.201158727324582</v>
      </c>
    </row>
    <row r="8" spans="1:12" x14ac:dyDescent="0.25">
      <c r="A8" s="11" t="s">
        <v>668</v>
      </c>
      <c r="B8" s="219">
        <v>4.0775860000000004E-2</v>
      </c>
      <c r="C8" s="37">
        <f t="shared" si="0"/>
        <v>3.5879702440403364E-4</v>
      </c>
      <c r="D8" s="219">
        <v>6.3728999999999994E-2</v>
      </c>
      <c r="E8" s="37">
        <f t="shared" si="1"/>
        <v>5.1872529222465825E-4</v>
      </c>
      <c r="F8" s="219">
        <v>2.4037000000000002</v>
      </c>
      <c r="G8" s="37">
        <f t="shared" si="2"/>
        <v>2.1634792639807391E-2</v>
      </c>
      <c r="H8" s="37">
        <f>((F8/D8)-1)*100</f>
        <v>3671.7522634907191</v>
      </c>
      <c r="I8" s="37">
        <f>((F8/B8)-1)*100</f>
        <v>5794.9093900165435</v>
      </c>
    </row>
    <row r="9" spans="1:12" x14ac:dyDescent="0.25">
      <c r="A9" s="97" t="s">
        <v>667</v>
      </c>
      <c r="B9" s="220">
        <v>0.89856094999999991</v>
      </c>
      <c r="C9" s="37">
        <f t="shared" si="0"/>
        <v>7.9066632832676398E-3</v>
      </c>
      <c r="D9" s="220">
        <v>3.1919148700000002</v>
      </c>
      <c r="E9" s="37">
        <f t="shared" si="1"/>
        <v>2.5980746186147319E-2</v>
      </c>
      <c r="F9" s="220">
        <v>1.8285453</v>
      </c>
      <c r="G9" s="37">
        <f t="shared" si="2"/>
        <v>1.645804318259117E-2</v>
      </c>
      <c r="H9" s="37" t="s">
        <v>314</v>
      </c>
      <c r="I9" s="37" t="s">
        <v>314</v>
      </c>
    </row>
    <row r="10" spans="1:12" x14ac:dyDescent="0.25">
      <c r="A10" s="88" t="s">
        <v>262</v>
      </c>
      <c r="B10" s="89">
        <f>SUM(B4:B9)</f>
        <v>11364.603724829998</v>
      </c>
      <c r="C10" s="60">
        <f t="shared" si="0"/>
        <v>100</v>
      </c>
      <c r="D10" s="89">
        <f>SUM(D4:D9)</f>
        <v>12285.69359452</v>
      </c>
      <c r="E10" s="60">
        <f t="shared" si="1"/>
        <v>100</v>
      </c>
      <c r="F10" s="89">
        <f>SUM(F4:F9)</f>
        <v>11110.344527071002</v>
      </c>
      <c r="G10" s="60">
        <f t="shared" si="2"/>
        <v>100</v>
      </c>
      <c r="H10" s="90">
        <f>((F10/D10)-1)*100</f>
        <v>-9.5668108471568925</v>
      </c>
      <c r="I10" s="90">
        <f>((F10/B10)-1)*100</f>
        <v>-2.2372904846957198</v>
      </c>
    </row>
    <row r="11" spans="1:12" x14ac:dyDescent="0.25">
      <c r="F11" s="3"/>
      <c r="G11" s="3"/>
      <c r="H11" s="3"/>
    </row>
    <row r="12" spans="1:12" x14ac:dyDescent="0.25">
      <c r="F12" s="3"/>
      <c r="G12" s="3"/>
      <c r="H12" s="3"/>
    </row>
    <row r="13" spans="1:12" x14ac:dyDescent="0.25">
      <c r="F13" s="3"/>
      <c r="G13" s="3"/>
      <c r="H13" s="3"/>
    </row>
    <row r="14" spans="1:12" x14ac:dyDescent="0.25">
      <c r="F14" s="3"/>
      <c r="G14" s="3"/>
      <c r="H14" s="3"/>
    </row>
    <row r="15" spans="1:12" x14ac:dyDescent="0.25">
      <c r="F15" s="3"/>
      <c r="G15" s="3"/>
      <c r="H15" s="3"/>
    </row>
    <row r="16" spans="1:12" x14ac:dyDescent="0.25">
      <c r="F16" s="3"/>
      <c r="G16" s="3"/>
      <c r="H16" s="3"/>
    </row>
    <row r="17" spans="2:8" x14ac:dyDescent="0.25">
      <c r="F17" s="3"/>
      <c r="G17" s="3"/>
      <c r="H17" s="3"/>
    </row>
    <row r="18" spans="2:8" x14ac:dyDescent="0.25">
      <c r="F18" s="3"/>
      <c r="G18" s="3"/>
      <c r="H18" s="3"/>
    </row>
    <row r="19" spans="2:8" x14ac:dyDescent="0.25">
      <c r="F19" s="3"/>
      <c r="G19" s="3"/>
      <c r="H19" s="3"/>
    </row>
    <row r="32" spans="2:8" x14ac:dyDescent="0.25">
      <c r="B32" s="72"/>
      <c r="C32" s="72"/>
    </row>
    <row r="36" spans="1:10" x14ac:dyDescent="0.25">
      <c r="E36" s="91"/>
      <c r="F36" s="91"/>
      <c r="G36" s="91"/>
      <c r="I36" s="2"/>
      <c r="J36" s="2"/>
    </row>
    <row r="37" spans="1:10" x14ac:dyDescent="0.25">
      <c r="E37" s="3"/>
      <c r="F37" s="3"/>
      <c r="I37" s="2"/>
      <c r="J37" s="2"/>
    </row>
    <row r="38" spans="1:10" x14ac:dyDescent="0.25">
      <c r="E38" s="3"/>
      <c r="F38" s="3"/>
      <c r="I38" s="2"/>
      <c r="J38" s="63"/>
    </row>
    <row r="39" spans="1:10" x14ac:dyDescent="0.25">
      <c r="E39" s="3"/>
      <c r="F39" s="3"/>
      <c r="I39" s="2"/>
      <c r="J39" s="63"/>
    </row>
    <row r="40" spans="1:10" x14ac:dyDescent="0.25">
      <c r="E40" s="3"/>
      <c r="F40" s="3"/>
      <c r="I40" s="2"/>
      <c r="J40" s="63"/>
    </row>
    <row r="41" spans="1:10" x14ac:dyDescent="0.25">
      <c r="E41" s="3"/>
      <c r="F41" s="3"/>
      <c r="I41" s="2"/>
      <c r="J41" s="63"/>
    </row>
    <row r="42" spans="1:10" x14ac:dyDescent="0.25">
      <c r="I42" s="2"/>
      <c r="J42" s="63"/>
    </row>
    <row r="43" spans="1:10" x14ac:dyDescent="0.25">
      <c r="E43" s="91"/>
      <c r="F43" s="91"/>
      <c r="G43" s="91"/>
      <c r="I43" s="2"/>
      <c r="J43" s="63"/>
    </row>
    <row r="44" spans="1:10" x14ac:dyDescent="0.25">
      <c r="B44" s="74"/>
      <c r="E44" s="91"/>
      <c r="F44" s="91"/>
      <c r="G44" s="91"/>
    </row>
    <row r="45" spans="1:10" x14ac:dyDescent="0.25">
      <c r="B45" s="28"/>
      <c r="E45" s="91"/>
      <c r="F45" s="91"/>
      <c r="G45" s="91"/>
    </row>
    <row r="46" spans="1:10" x14ac:dyDescent="0.25">
      <c r="A46" s="2"/>
      <c r="B46" s="2"/>
      <c r="C46" s="2"/>
      <c r="D46" s="2"/>
      <c r="E46" s="91"/>
      <c r="F46" s="91"/>
      <c r="G46" s="91"/>
    </row>
    <row r="47" spans="1:10" x14ac:dyDescent="0.25">
      <c r="A47" s="2"/>
      <c r="B47" s="63"/>
      <c r="C47" s="63"/>
      <c r="D47" s="63"/>
      <c r="E47" s="91"/>
      <c r="F47" s="91"/>
      <c r="G47" s="91"/>
    </row>
    <row r="48" spans="1:10" x14ac:dyDescent="0.25">
      <c r="A48" s="2"/>
      <c r="B48" s="63"/>
      <c r="C48" s="63"/>
      <c r="D48" s="63"/>
      <c r="E48" s="91"/>
      <c r="F48" s="91"/>
      <c r="G48" s="91"/>
    </row>
    <row r="49" spans="1:4" x14ac:dyDescent="0.25">
      <c r="A49" s="2"/>
      <c r="B49" s="63"/>
      <c r="C49" s="63"/>
      <c r="D49" s="63"/>
    </row>
    <row r="50" spans="1:4" x14ac:dyDescent="0.25">
      <c r="A50" s="2"/>
      <c r="B50" s="63"/>
      <c r="C50" s="63"/>
      <c r="D50" s="63"/>
    </row>
    <row r="51" spans="1:4" x14ac:dyDescent="0.25">
      <c r="A51" s="2"/>
      <c r="B51" s="63"/>
      <c r="C51" s="63"/>
      <c r="D51" s="63"/>
    </row>
    <row r="52" spans="1:4" x14ac:dyDescent="0.25">
      <c r="A52" s="2"/>
      <c r="B52" s="63"/>
      <c r="C52" s="63"/>
      <c r="D52" s="63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8"/>
  <sheetViews>
    <sheetView zoomScaleNormal="100" workbookViewId="0">
      <selection activeCell="P1" sqref="P1:Q1"/>
    </sheetView>
  </sheetViews>
  <sheetFormatPr defaultColWidth="8.81640625" defaultRowHeight="11.5" x14ac:dyDescent="0.25"/>
  <cols>
    <col min="1" max="1" width="27.36328125" style="2" customWidth="1"/>
    <col min="2" max="4" width="6.36328125" style="2" bestFit="1" customWidth="1"/>
    <col min="5" max="5" width="4.453125" style="2" customWidth="1"/>
    <col min="6" max="6" width="28.7265625" style="2" customWidth="1"/>
    <col min="7" max="9" width="7.1796875" style="2" bestFit="1" customWidth="1"/>
    <col min="10" max="10" width="4.08984375" style="2" customWidth="1"/>
    <col min="11" max="11" width="20.453125" style="2" customWidth="1"/>
    <col min="12" max="14" width="5.54296875" style="2" bestFit="1" customWidth="1"/>
    <col min="15" max="16384" width="8.81640625" style="2"/>
  </cols>
  <sheetData>
    <row r="1" spans="1:17" x14ac:dyDescent="0.25">
      <c r="A1" s="327" t="s">
        <v>563</v>
      </c>
      <c r="B1" s="327"/>
      <c r="C1" s="327"/>
      <c r="D1" s="327"/>
      <c r="E1" s="327"/>
      <c r="F1" s="327"/>
      <c r="G1" s="327"/>
      <c r="P1" s="325" t="s">
        <v>313</v>
      </c>
      <c r="Q1" s="325"/>
    </row>
    <row r="2" spans="1:17" x14ac:dyDescent="0.25">
      <c r="A2" s="352" t="s">
        <v>340</v>
      </c>
      <c r="B2" s="353"/>
      <c r="C2" s="353"/>
      <c r="D2" s="354"/>
      <c r="E2" s="92"/>
      <c r="F2" s="315" t="s">
        <v>339</v>
      </c>
      <c r="G2" s="316"/>
      <c r="H2" s="316"/>
      <c r="I2" s="317"/>
      <c r="J2" s="92"/>
      <c r="K2" s="315" t="s">
        <v>341</v>
      </c>
      <c r="L2" s="316"/>
      <c r="M2" s="316"/>
      <c r="N2" s="317"/>
    </row>
    <row r="3" spans="1:17" x14ac:dyDescent="0.25">
      <c r="A3" s="14" t="s">
        <v>342</v>
      </c>
      <c r="B3" s="14">
        <v>2022</v>
      </c>
      <c r="C3" s="315">
        <v>2023</v>
      </c>
      <c r="D3" s="317"/>
      <c r="E3" s="92"/>
      <c r="F3" s="14" t="s">
        <v>342</v>
      </c>
      <c r="G3" s="14">
        <v>2022</v>
      </c>
      <c r="H3" s="315">
        <v>2023</v>
      </c>
      <c r="I3" s="317"/>
      <c r="J3" s="92"/>
      <c r="K3" s="14" t="s">
        <v>342</v>
      </c>
      <c r="L3" s="14">
        <v>2022</v>
      </c>
      <c r="M3" s="315">
        <v>2023</v>
      </c>
      <c r="N3" s="317"/>
    </row>
    <row r="4" spans="1:17" s="5" customFormat="1" x14ac:dyDescent="0.25">
      <c r="A4" s="81" t="s">
        <v>539</v>
      </c>
      <c r="B4" s="82" t="s">
        <v>277</v>
      </c>
      <c r="C4" s="82" t="s">
        <v>276</v>
      </c>
      <c r="D4" s="82" t="s">
        <v>277</v>
      </c>
      <c r="E4" s="92"/>
      <c r="F4" s="81" t="s">
        <v>539</v>
      </c>
      <c r="G4" s="82" t="s">
        <v>277</v>
      </c>
      <c r="H4" s="82" t="s">
        <v>276</v>
      </c>
      <c r="I4" s="82" t="s">
        <v>277</v>
      </c>
      <c r="K4" s="81" t="s">
        <v>539</v>
      </c>
      <c r="L4" s="82" t="s">
        <v>277</v>
      </c>
      <c r="M4" s="82" t="s">
        <v>276</v>
      </c>
      <c r="N4" s="82" t="s">
        <v>277</v>
      </c>
    </row>
    <row r="5" spans="1:17" x14ac:dyDescent="0.25">
      <c r="A5" s="16" t="s">
        <v>97</v>
      </c>
      <c r="B5" s="219">
        <v>23.75756711</v>
      </c>
      <c r="C5" s="219">
        <v>22.60182554</v>
      </c>
      <c r="D5" s="233">
        <v>339.75576136000001</v>
      </c>
      <c r="E5" s="93"/>
      <c r="F5" s="16" t="s">
        <v>80</v>
      </c>
      <c r="G5" s="219">
        <v>2961.3267093899999</v>
      </c>
      <c r="H5" s="219">
        <v>2635.3757878800002</v>
      </c>
      <c r="I5" s="233">
        <v>2545.8747912700001</v>
      </c>
      <c r="J5" s="94"/>
      <c r="K5" s="16" t="s">
        <v>213</v>
      </c>
      <c r="L5" s="219">
        <v>0.72082603000000001</v>
      </c>
      <c r="M5" s="219">
        <v>7.7043410699999999</v>
      </c>
      <c r="N5" s="233">
        <v>33.724490670000002</v>
      </c>
    </row>
    <row r="6" spans="1:17" x14ac:dyDescent="0.25">
      <c r="A6" s="16" t="s">
        <v>218</v>
      </c>
      <c r="B6" s="219">
        <v>335.26481304999999</v>
      </c>
      <c r="C6" s="219">
        <v>327.91617554999999</v>
      </c>
      <c r="D6" s="233">
        <v>319.37180081999998</v>
      </c>
      <c r="F6" s="16" t="s">
        <v>209</v>
      </c>
      <c r="G6" s="219">
        <v>105.95995574</v>
      </c>
      <c r="H6" s="219">
        <v>0.91684857999999991</v>
      </c>
      <c r="I6" s="233">
        <v>101.92996225</v>
      </c>
      <c r="J6" s="95"/>
      <c r="K6" s="16" t="s">
        <v>209</v>
      </c>
      <c r="L6" s="219">
        <v>47.849195860000002</v>
      </c>
      <c r="M6" s="219">
        <v>27.49896493</v>
      </c>
      <c r="N6" s="233">
        <v>29.414855539999998</v>
      </c>
    </row>
    <row r="7" spans="1:17" x14ac:dyDescent="0.25">
      <c r="A7" s="16" t="s">
        <v>217</v>
      </c>
      <c r="B7" s="219">
        <v>202.43327416</v>
      </c>
      <c r="C7" s="219">
        <v>290.60698014999997</v>
      </c>
      <c r="D7" s="233">
        <v>244.95579891999998</v>
      </c>
      <c r="E7" s="69"/>
      <c r="F7" s="16" t="s">
        <v>97</v>
      </c>
      <c r="G7" s="219">
        <v>8.3779528600000006</v>
      </c>
      <c r="H7" s="219">
        <v>55.557513520000001</v>
      </c>
      <c r="I7" s="233">
        <v>97.261725819999995</v>
      </c>
      <c r="J7" s="95"/>
      <c r="K7" s="16" t="s">
        <v>224</v>
      </c>
      <c r="L7" s="219">
        <v>16.198259359999998</v>
      </c>
      <c r="M7" s="219">
        <v>9.5969797400000001</v>
      </c>
      <c r="N7" s="233">
        <v>27.022284170000002</v>
      </c>
    </row>
    <row r="8" spans="1:17" x14ac:dyDescent="0.25">
      <c r="A8" s="16" t="s">
        <v>184</v>
      </c>
      <c r="B8" s="219">
        <v>107.91011786</v>
      </c>
      <c r="C8" s="219">
        <v>120.80440187000001</v>
      </c>
      <c r="D8" s="233">
        <v>195.46959247999999</v>
      </c>
      <c r="E8" s="65"/>
      <c r="F8" s="16" t="s">
        <v>129</v>
      </c>
      <c r="G8" s="219">
        <v>54.450510780000002</v>
      </c>
      <c r="H8" s="219">
        <v>153.13121855</v>
      </c>
      <c r="I8" s="233">
        <v>89.812258489999991</v>
      </c>
      <c r="J8" s="96"/>
      <c r="K8" s="16" t="s">
        <v>105</v>
      </c>
      <c r="L8" s="219">
        <v>37.237683020000006</v>
      </c>
      <c r="M8" s="219">
        <v>34.771773259999996</v>
      </c>
      <c r="N8" s="233">
        <v>19.645251609999999</v>
      </c>
    </row>
    <row r="9" spans="1:17" x14ac:dyDescent="0.25">
      <c r="A9" s="16" t="s">
        <v>68</v>
      </c>
      <c r="B9" s="219">
        <v>0</v>
      </c>
      <c r="C9" s="219">
        <v>139.02318867</v>
      </c>
      <c r="D9" s="233">
        <v>150.36247677</v>
      </c>
      <c r="E9" s="65"/>
      <c r="F9" s="16" t="s">
        <v>197</v>
      </c>
      <c r="G9" s="219">
        <v>31.241828899999998</v>
      </c>
      <c r="H9" s="219">
        <v>109.77360417</v>
      </c>
      <c r="I9" s="233">
        <v>86.991434249999998</v>
      </c>
      <c r="J9" s="96"/>
      <c r="K9" s="16" t="s">
        <v>242</v>
      </c>
      <c r="L9" s="219">
        <v>12.723951599999999</v>
      </c>
      <c r="M9" s="219">
        <v>13.71311345</v>
      </c>
      <c r="N9" s="233">
        <v>17.031245899999998</v>
      </c>
    </row>
    <row r="10" spans="1:17" x14ac:dyDescent="0.25">
      <c r="A10" s="16" t="s">
        <v>105</v>
      </c>
      <c r="B10" s="219">
        <v>169.71646856999999</v>
      </c>
      <c r="C10" s="219">
        <v>160.35790505</v>
      </c>
      <c r="D10" s="233">
        <v>147.42996202</v>
      </c>
      <c r="E10" s="69"/>
      <c r="F10" s="16" t="s">
        <v>160</v>
      </c>
      <c r="G10" s="219">
        <v>11.14705221</v>
      </c>
      <c r="H10" s="219">
        <v>186.24495996000002</v>
      </c>
      <c r="I10" s="233">
        <v>67.965970560000002</v>
      </c>
      <c r="J10" s="95"/>
      <c r="K10" s="16" t="s">
        <v>204</v>
      </c>
      <c r="L10" s="219">
        <v>23.85618723</v>
      </c>
      <c r="M10" s="219">
        <v>14.79042531</v>
      </c>
      <c r="N10" s="233">
        <v>16.631444599999998</v>
      </c>
    </row>
    <row r="11" spans="1:17" x14ac:dyDescent="0.25">
      <c r="A11" s="16" t="s">
        <v>37</v>
      </c>
      <c r="B11" s="219">
        <v>230.67485955000001</v>
      </c>
      <c r="C11" s="219">
        <v>167.34341028999998</v>
      </c>
      <c r="D11" s="233">
        <v>143.12973433000002</v>
      </c>
      <c r="E11" s="69"/>
      <c r="F11" s="16" t="s">
        <v>184</v>
      </c>
      <c r="G11" s="219">
        <v>165.66831299</v>
      </c>
      <c r="H11" s="219">
        <v>255.84557753999999</v>
      </c>
      <c r="I11" s="233">
        <v>62.064935979999994</v>
      </c>
      <c r="J11" s="95"/>
      <c r="K11" s="16" t="s">
        <v>240</v>
      </c>
      <c r="L11" s="219">
        <v>46.537672149999999</v>
      </c>
      <c r="M11" s="219">
        <v>23.485316390000001</v>
      </c>
      <c r="N11" s="233">
        <v>14.967714710000001</v>
      </c>
    </row>
    <row r="12" spans="1:17" x14ac:dyDescent="0.25">
      <c r="A12" s="16" t="s">
        <v>220</v>
      </c>
      <c r="B12" s="219">
        <v>103.54169506000001</v>
      </c>
      <c r="C12" s="219">
        <v>111.70094147</v>
      </c>
      <c r="D12" s="233">
        <v>136.89742619</v>
      </c>
      <c r="E12" s="69"/>
      <c r="F12" s="16" t="s">
        <v>13</v>
      </c>
      <c r="G12" s="219">
        <v>194.05926613999998</v>
      </c>
      <c r="H12" s="219">
        <v>0</v>
      </c>
      <c r="I12" s="233">
        <v>60.491199999999999</v>
      </c>
      <c r="J12" s="95"/>
      <c r="K12" s="16" t="s">
        <v>249</v>
      </c>
      <c r="L12" s="219">
        <v>15.03098808</v>
      </c>
      <c r="M12" s="219">
        <v>16.554427220000001</v>
      </c>
      <c r="N12" s="233">
        <v>11.752078750000001</v>
      </c>
    </row>
    <row r="13" spans="1:17" x14ac:dyDescent="0.25">
      <c r="A13" s="16" t="s">
        <v>250</v>
      </c>
      <c r="B13" s="219">
        <v>116.44396621</v>
      </c>
      <c r="C13" s="219">
        <v>103.62385920999999</v>
      </c>
      <c r="D13" s="233">
        <v>133.59404788000001</v>
      </c>
      <c r="E13" s="69"/>
      <c r="F13" s="16" t="s">
        <v>189</v>
      </c>
      <c r="G13" s="219">
        <v>39.200611539999997</v>
      </c>
      <c r="H13" s="219">
        <v>45.591215060000003</v>
      </c>
      <c r="I13" s="233">
        <v>55.155807920000001</v>
      </c>
      <c r="J13" s="95"/>
      <c r="K13" s="16" t="s">
        <v>256</v>
      </c>
      <c r="L13" s="219">
        <v>5.5503710499999999</v>
      </c>
      <c r="M13" s="219">
        <v>5.3158698399999995</v>
      </c>
      <c r="N13" s="233">
        <v>10.231912699999999</v>
      </c>
    </row>
    <row r="14" spans="1:17" x14ac:dyDescent="0.25">
      <c r="A14" s="16" t="s">
        <v>33</v>
      </c>
      <c r="B14" s="219">
        <v>104.57962931</v>
      </c>
      <c r="C14" s="219">
        <v>100.63815893</v>
      </c>
      <c r="D14" s="233">
        <v>122.25347109000001</v>
      </c>
      <c r="E14" s="69"/>
      <c r="F14" s="16" t="s">
        <v>123</v>
      </c>
      <c r="G14" s="219">
        <v>98.231420569999997</v>
      </c>
      <c r="H14" s="219">
        <v>134.86777143999998</v>
      </c>
      <c r="I14" s="233">
        <v>54.937630249999998</v>
      </c>
      <c r="J14" s="95"/>
      <c r="K14" s="16" t="s">
        <v>205</v>
      </c>
      <c r="L14" s="219">
        <v>1.7279050499999999</v>
      </c>
      <c r="M14" s="219">
        <v>1.67731144</v>
      </c>
      <c r="N14" s="233">
        <v>8.2263669999999998</v>
      </c>
    </row>
    <row r="15" spans="1:17" x14ac:dyDescent="0.25">
      <c r="A15" s="16" t="s">
        <v>183</v>
      </c>
      <c r="B15" s="219">
        <v>96.721905079999999</v>
      </c>
      <c r="C15" s="219">
        <v>115.18507681999999</v>
      </c>
      <c r="D15" s="233">
        <v>121.04183</v>
      </c>
      <c r="E15" s="69"/>
      <c r="F15" s="16" t="s">
        <v>26</v>
      </c>
      <c r="G15" s="219">
        <v>31.751756140000001</v>
      </c>
      <c r="H15" s="219">
        <v>50.310630240000002</v>
      </c>
      <c r="I15" s="233">
        <v>54.767634630000003</v>
      </c>
      <c r="J15" s="95"/>
      <c r="K15" s="16" t="s">
        <v>198</v>
      </c>
      <c r="L15" s="219">
        <v>1.6590818700000001</v>
      </c>
      <c r="M15" s="219">
        <v>1.1742703999999999</v>
      </c>
      <c r="N15" s="233">
        <v>7.7328872199999994</v>
      </c>
    </row>
    <row r="16" spans="1:17" x14ac:dyDescent="0.25">
      <c r="A16" s="16" t="s">
        <v>107</v>
      </c>
      <c r="B16" s="219">
        <v>111.88644766</v>
      </c>
      <c r="C16" s="219">
        <v>119.54812195000001</v>
      </c>
      <c r="D16" s="233">
        <v>118.62469404000001</v>
      </c>
      <c r="E16" s="69"/>
      <c r="F16" s="16" t="s">
        <v>71</v>
      </c>
      <c r="G16" s="219">
        <v>0</v>
      </c>
      <c r="H16" s="219">
        <v>41.961042689999999</v>
      </c>
      <c r="I16" s="233">
        <v>53.239218380000004</v>
      </c>
      <c r="J16" s="95"/>
      <c r="K16" s="16" t="s">
        <v>203</v>
      </c>
      <c r="L16" s="219">
        <v>1.16170006</v>
      </c>
      <c r="M16" s="219">
        <v>1.5501000199999999</v>
      </c>
      <c r="N16" s="233">
        <v>7.5125500599999997</v>
      </c>
    </row>
    <row r="17" spans="1:14" x14ac:dyDescent="0.25">
      <c r="A17" s="16" t="s">
        <v>209</v>
      </c>
      <c r="B17" s="219">
        <v>65.074440069999994</v>
      </c>
      <c r="C17" s="219">
        <v>80.997512659999998</v>
      </c>
      <c r="D17" s="233">
        <v>111.08531049</v>
      </c>
      <c r="E17" s="69"/>
      <c r="F17" s="16" t="s">
        <v>175</v>
      </c>
      <c r="G17" s="219">
        <v>37.836289960000002</v>
      </c>
      <c r="H17" s="219">
        <v>51.935884950000002</v>
      </c>
      <c r="I17" s="233">
        <v>49.287110270000007</v>
      </c>
      <c r="J17" s="95"/>
      <c r="K17" s="16" t="s">
        <v>189</v>
      </c>
      <c r="L17" s="219">
        <v>3.80726181</v>
      </c>
      <c r="M17" s="219">
        <v>12.11590629</v>
      </c>
      <c r="N17" s="233">
        <v>6.9094995099999998</v>
      </c>
    </row>
    <row r="18" spans="1:14" x14ac:dyDescent="0.25">
      <c r="A18" s="16" t="s">
        <v>35</v>
      </c>
      <c r="B18" s="219">
        <v>100.69490223999999</v>
      </c>
      <c r="C18" s="219">
        <v>108.48683173000001</v>
      </c>
      <c r="D18" s="233">
        <v>110.43333398</v>
      </c>
      <c r="E18" s="69"/>
      <c r="F18" s="16" t="s">
        <v>2</v>
      </c>
      <c r="G18" s="219">
        <v>79.34179365</v>
      </c>
      <c r="H18" s="219">
        <v>32.524740719999997</v>
      </c>
      <c r="I18" s="233">
        <v>45.244577749999998</v>
      </c>
      <c r="J18" s="95"/>
      <c r="K18" s="16" t="s">
        <v>216</v>
      </c>
      <c r="L18" s="219">
        <v>5.0204219600000002</v>
      </c>
      <c r="M18" s="219">
        <v>4.0791337400000005</v>
      </c>
      <c r="N18" s="233">
        <v>6.2680425999999994</v>
      </c>
    </row>
    <row r="19" spans="1:14" x14ac:dyDescent="0.25">
      <c r="A19" s="16" t="s">
        <v>16</v>
      </c>
      <c r="B19" s="219">
        <v>30.40720043</v>
      </c>
      <c r="C19" s="219">
        <v>59.487699020000001</v>
      </c>
      <c r="D19" s="233">
        <v>103.79065337</v>
      </c>
      <c r="E19" s="69"/>
      <c r="F19" s="16" t="s">
        <v>114</v>
      </c>
      <c r="G19" s="219">
        <v>57.70345468</v>
      </c>
      <c r="H19" s="219">
        <v>41.840872470000001</v>
      </c>
      <c r="I19" s="233">
        <v>44.660781929999999</v>
      </c>
      <c r="J19" s="95"/>
      <c r="K19" s="16" t="s">
        <v>200</v>
      </c>
      <c r="L19" s="219">
        <v>1.99515588</v>
      </c>
      <c r="M19" s="219">
        <v>4.9929837400000006</v>
      </c>
      <c r="N19" s="233">
        <v>5.4037938399999996</v>
      </c>
    </row>
    <row r="20" spans="1:14" x14ac:dyDescent="0.25">
      <c r="A20" s="16" t="s">
        <v>108</v>
      </c>
      <c r="B20" s="219">
        <v>101.2004448</v>
      </c>
      <c r="C20" s="219">
        <v>103.17928983</v>
      </c>
      <c r="D20" s="233">
        <v>99.965735249999994</v>
      </c>
      <c r="E20" s="69"/>
      <c r="F20" s="16" t="s">
        <v>210</v>
      </c>
      <c r="G20" s="219">
        <v>9.50142928</v>
      </c>
      <c r="H20" s="219">
        <v>1.7307641100000002</v>
      </c>
      <c r="I20" s="233">
        <v>40.13971179</v>
      </c>
      <c r="J20" s="95"/>
      <c r="K20" s="16" t="s">
        <v>123</v>
      </c>
      <c r="L20" s="219">
        <v>5.7886042300000007</v>
      </c>
      <c r="M20" s="219">
        <v>2.0820240700000001</v>
      </c>
      <c r="N20" s="233">
        <v>5.0824102099999999</v>
      </c>
    </row>
    <row r="21" spans="1:14" x14ac:dyDescent="0.25">
      <c r="A21" s="16" t="s">
        <v>235</v>
      </c>
      <c r="B21" s="219">
        <v>56.177687060000004</v>
      </c>
      <c r="C21" s="219">
        <v>80.278019549999996</v>
      </c>
      <c r="D21" s="233">
        <v>97.245867709999999</v>
      </c>
      <c r="E21" s="69"/>
      <c r="F21" s="16" t="s">
        <v>178</v>
      </c>
      <c r="G21" s="219">
        <v>11.71261451</v>
      </c>
      <c r="H21" s="219">
        <v>34.946961889999997</v>
      </c>
      <c r="I21" s="233">
        <v>39.767893569999998</v>
      </c>
      <c r="J21" s="95"/>
      <c r="K21" s="16" t="s">
        <v>201</v>
      </c>
      <c r="L21" s="219">
        <v>4.9841891799999996</v>
      </c>
      <c r="M21" s="219">
        <v>2.19131125</v>
      </c>
      <c r="N21" s="233">
        <v>4.6686799800000003</v>
      </c>
    </row>
    <row r="22" spans="1:14" x14ac:dyDescent="0.25">
      <c r="A22" s="16" t="s">
        <v>134</v>
      </c>
      <c r="B22" s="219">
        <v>91.523332230000008</v>
      </c>
      <c r="C22" s="219">
        <v>81.190565219999996</v>
      </c>
      <c r="D22" s="233">
        <v>87.125822670000005</v>
      </c>
      <c r="E22" s="69"/>
      <c r="F22" s="16" t="s">
        <v>196</v>
      </c>
      <c r="G22" s="219">
        <v>27.906811050000002</v>
      </c>
      <c r="H22" s="219">
        <v>10.10020707</v>
      </c>
      <c r="I22" s="233">
        <v>38.602244689999999</v>
      </c>
      <c r="J22" s="95"/>
      <c r="K22" s="16" t="s">
        <v>172</v>
      </c>
      <c r="L22" s="219">
        <v>1.3954357500000001</v>
      </c>
      <c r="M22" s="219">
        <v>1.9782850300000001</v>
      </c>
      <c r="N22" s="233">
        <v>4.6492596399999995</v>
      </c>
    </row>
    <row r="23" spans="1:14" x14ac:dyDescent="0.25">
      <c r="A23" s="16" t="s">
        <v>175</v>
      </c>
      <c r="B23" s="219">
        <v>86.564960859999999</v>
      </c>
      <c r="C23" s="219">
        <v>95.552110470000002</v>
      </c>
      <c r="D23" s="233">
        <v>85.04272847</v>
      </c>
      <c r="E23" s="69"/>
      <c r="F23" s="16" t="s">
        <v>218</v>
      </c>
      <c r="G23" s="219">
        <v>18.129299489999998</v>
      </c>
      <c r="H23" s="219">
        <v>148.12785528000001</v>
      </c>
      <c r="I23" s="233">
        <v>28.808921899999998</v>
      </c>
      <c r="J23" s="95"/>
      <c r="K23" s="16" t="s">
        <v>178</v>
      </c>
      <c r="L23" s="219">
        <v>4.7994809699999994</v>
      </c>
      <c r="M23" s="219">
        <v>7.3680286200000005</v>
      </c>
      <c r="N23" s="233">
        <v>4.22987629</v>
      </c>
    </row>
    <row r="24" spans="1:14" x14ac:dyDescent="0.25">
      <c r="A24" s="16" t="s">
        <v>135</v>
      </c>
      <c r="B24" s="219">
        <v>70.077106579999992</v>
      </c>
      <c r="C24" s="219">
        <v>83.174074360000006</v>
      </c>
      <c r="D24" s="233">
        <v>80.601413719999996</v>
      </c>
      <c r="F24" s="16" t="s">
        <v>157</v>
      </c>
      <c r="G24" s="219">
        <v>2.3296709600000001</v>
      </c>
      <c r="H24" s="219">
        <v>12.49655368</v>
      </c>
      <c r="I24" s="233">
        <v>28.311795929999999</v>
      </c>
      <c r="J24" s="95"/>
      <c r="K24" s="16" t="s">
        <v>211</v>
      </c>
      <c r="L24" s="219">
        <v>2.2783028999999999</v>
      </c>
      <c r="M24" s="219">
        <v>4.1184621000000003</v>
      </c>
      <c r="N24" s="233">
        <v>3.9374577500000001</v>
      </c>
    </row>
    <row r="25" spans="1:14" x14ac:dyDescent="0.25">
      <c r="A25" s="16" t="s">
        <v>216</v>
      </c>
      <c r="B25" s="219">
        <v>51.77915204</v>
      </c>
      <c r="C25" s="219">
        <v>83.785793499999997</v>
      </c>
      <c r="D25" s="233">
        <v>80.284299110000006</v>
      </c>
      <c r="F25" s="16" t="s">
        <v>9</v>
      </c>
      <c r="G25" s="219">
        <v>54.265265829999997</v>
      </c>
      <c r="H25" s="219">
        <v>8.8808117299999996</v>
      </c>
      <c r="I25" s="233">
        <v>26.386718079999998</v>
      </c>
      <c r="J25" s="95"/>
      <c r="K25" s="16" t="s">
        <v>243</v>
      </c>
      <c r="L25" s="219">
        <v>7.8046320000000002E-2</v>
      </c>
      <c r="M25" s="219">
        <v>0.84943723999999998</v>
      </c>
      <c r="N25" s="233">
        <v>3.5933966699999997</v>
      </c>
    </row>
    <row r="26" spans="1:14" x14ac:dyDescent="0.25">
      <c r="A26" s="16" t="s">
        <v>238</v>
      </c>
      <c r="B26" s="219">
        <v>87.414909559999998</v>
      </c>
      <c r="C26" s="219">
        <v>56.098700130000005</v>
      </c>
      <c r="D26" s="233">
        <v>79.004671340000002</v>
      </c>
      <c r="F26" s="16" t="s">
        <v>98</v>
      </c>
      <c r="G26" s="219">
        <v>34.626730380000005</v>
      </c>
      <c r="H26" s="219">
        <v>11.229859189999999</v>
      </c>
      <c r="I26" s="233">
        <v>25.409171069999999</v>
      </c>
      <c r="J26" s="95"/>
      <c r="K26" s="16" t="s">
        <v>246</v>
      </c>
      <c r="L26" s="219">
        <v>4.1674803200000001</v>
      </c>
      <c r="M26" s="219">
        <v>4.2142678700000005</v>
      </c>
      <c r="N26" s="233">
        <v>3.4752464300000003</v>
      </c>
    </row>
    <row r="27" spans="1:14" x14ac:dyDescent="0.25">
      <c r="A27" s="16" t="s">
        <v>80</v>
      </c>
      <c r="B27" s="219">
        <v>60.334228500000002</v>
      </c>
      <c r="C27" s="219">
        <v>77.614686599999999</v>
      </c>
      <c r="D27" s="233">
        <v>77.292842069999992</v>
      </c>
      <c r="F27" s="16" t="s">
        <v>220</v>
      </c>
      <c r="G27" s="219">
        <v>11.59203585</v>
      </c>
      <c r="H27" s="219">
        <v>4.6480803899999996</v>
      </c>
      <c r="I27" s="233">
        <v>23.191730120000003</v>
      </c>
      <c r="J27" s="95"/>
      <c r="K27" s="16" t="s">
        <v>212</v>
      </c>
      <c r="L27" s="219">
        <v>2.29480811</v>
      </c>
      <c r="M27" s="219">
        <v>1.4979803600000001</v>
      </c>
      <c r="N27" s="233">
        <v>3.3484408599999997</v>
      </c>
    </row>
    <row r="28" spans="1:14" x14ac:dyDescent="0.25">
      <c r="A28" s="16" t="s">
        <v>229</v>
      </c>
      <c r="B28" s="219">
        <v>65.855544899999998</v>
      </c>
      <c r="C28" s="219">
        <v>63.876070560000002</v>
      </c>
      <c r="D28" s="233">
        <v>70.34696778</v>
      </c>
      <c r="F28" s="16" t="s">
        <v>181</v>
      </c>
      <c r="G28" s="219">
        <v>11.38767026</v>
      </c>
      <c r="H28" s="219">
        <v>0.56827620999999995</v>
      </c>
      <c r="I28" s="233">
        <v>21.168148179999999</v>
      </c>
      <c r="J28" s="95"/>
      <c r="K28" s="16" t="s">
        <v>195</v>
      </c>
      <c r="L28" s="219">
        <v>4.3948856799999998</v>
      </c>
      <c r="M28" s="219">
        <v>2.5651931800000001</v>
      </c>
      <c r="N28" s="233">
        <v>3.28282155</v>
      </c>
    </row>
    <row r="29" spans="1:14" x14ac:dyDescent="0.25">
      <c r="A29" s="16" t="s">
        <v>129</v>
      </c>
      <c r="B29" s="219">
        <v>55.210200649999997</v>
      </c>
      <c r="C29" s="219">
        <v>47.100448619999995</v>
      </c>
      <c r="D29" s="233">
        <v>68.924819020000001</v>
      </c>
      <c r="F29" s="16" t="s">
        <v>108</v>
      </c>
      <c r="G29" s="219">
        <v>34.38823558</v>
      </c>
      <c r="H29" s="219">
        <v>13.42269885</v>
      </c>
      <c r="I29" s="233">
        <v>21.125395449999999</v>
      </c>
      <c r="J29" s="95"/>
      <c r="K29" s="16" t="s">
        <v>180</v>
      </c>
      <c r="L29" s="219">
        <v>0.11576573</v>
      </c>
      <c r="M29" s="219">
        <v>0.16062587</v>
      </c>
      <c r="N29" s="233">
        <v>3.0246535899999998</v>
      </c>
    </row>
    <row r="30" spans="1:14" x14ac:dyDescent="0.25">
      <c r="A30" s="16" t="s">
        <v>88</v>
      </c>
      <c r="B30" s="219">
        <v>70.59674656</v>
      </c>
      <c r="C30" s="219">
        <v>63.196367420000001</v>
      </c>
      <c r="D30" s="233">
        <v>68.542132819999992</v>
      </c>
      <c r="F30" s="16" t="s">
        <v>170</v>
      </c>
      <c r="G30" s="219">
        <v>0.80280013000000006</v>
      </c>
      <c r="H30" s="219">
        <v>76.618005370000006</v>
      </c>
      <c r="I30" s="233">
        <v>18.974819460000003</v>
      </c>
      <c r="J30" s="95"/>
      <c r="K30" s="16" t="s">
        <v>215</v>
      </c>
      <c r="L30" s="219">
        <v>0.77109738999999999</v>
      </c>
      <c r="M30" s="219">
        <v>2.3490495899999999</v>
      </c>
      <c r="N30" s="233">
        <v>2.91128264</v>
      </c>
    </row>
    <row r="31" spans="1:14" x14ac:dyDescent="0.25">
      <c r="A31" s="16" t="s">
        <v>123</v>
      </c>
      <c r="B31" s="219">
        <v>70.844152980000004</v>
      </c>
      <c r="C31" s="219">
        <v>73.550919150000013</v>
      </c>
      <c r="D31" s="233">
        <v>66.198275820000006</v>
      </c>
      <c r="F31" s="16" t="s">
        <v>12</v>
      </c>
      <c r="G31" s="219">
        <v>11.027794369999999</v>
      </c>
      <c r="H31" s="219">
        <v>0.68268796999999992</v>
      </c>
      <c r="I31" s="233">
        <v>18.952029769999999</v>
      </c>
      <c r="J31" s="95"/>
      <c r="K31" s="16" t="s">
        <v>196</v>
      </c>
      <c r="L31" s="219">
        <v>1.6397231299999999</v>
      </c>
      <c r="M31" s="219">
        <v>7.2159608899999998</v>
      </c>
      <c r="N31" s="233">
        <v>2.80418769</v>
      </c>
    </row>
    <row r="32" spans="1:14" x14ac:dyDescent="0.25">
      <c r="A32" s="16" t="s">
        <v>20</v>
      </c>
      <c r="B32" s="219">
        <v>65.112427890000006</v>
      </c>
      <c r="C32" s="219">
        <v>71.425181099999989</v>
      </c>
      <c r="D32" s="233">
        <v>62.963415439999999</v>
      </c>
      <c r="F32" s="16" t="s">
        <v>64</v>
      </c>
      <c r="G32" s="219">
        <v>0.97528625000000002</v>
      </c>
      <c r="H32" s="219">
        <v>14.208677609999999</v>
      </c>
      <c r="I32" s="233">
        <v>18.80589213</v>
      </c>
      <c r="J32" s="95"/>
      <c r="K32" s="16" t="s">
        <v>188</v>
      </c>
      <c r="L32" s="219">
        <v>0.91596082999999995</v>
      </c>
      <c r="M32" s="219">
        <v>1.3178283100000001</v>
      </c>
      <c r="N32" s="233">
        <v>2.6734266400000002</v>
      </c>
    </row>
    <row r="33" spans="1:14" x14ac:dyDescent="0.25">
      <c r="A33" s="16" t="s">
        <v>109</v>
      </c>
      <c r="B33" s="219">
        <v>92.352370829999998</v>
      </c>
      <c r="C33" s="219">
        <v>63.310767820000002</v>
      </c>
      <c r="D33" s="233">
        <v>62.520105749999999</v>
      </c>
      <c r="F33" s="16" t="s">
        <v>229</v>
      </c>
      <c r="G33" s="219">
        <v>11.37269777</v>
      </c>
      <c r="H33" s="219">
        <v>6.8049150199999993</v>
      </c>
      <c r="I33" s="233">
        <v>18.1296386</v>
      </c>
      <c r="J33" s="95"/>
      <c r="K33" s="16" t="s">
        <v>197</v>
      </c>
      <c r="L33" s="219">
        <v>1.05710119</v>
      </c>
      <c r="M33" s="219">
        <v>1.0810934299999999</v>
      </c>
      <c r="N33" s="233">
        <v>2.6397258999999997</v>
      </c>
    </row>
    <row r="34" spans="1:14" x14ac:dyDescent="0.25">
      <c r="A34" s="16" t="s">
        <v>214</v>
      </c>
      <c r="B34" s="219">
        <v>53.755838880000006</v>
      </c>
      <c r="C34" s="219">
        <v>57.103058259999997</v>
      </c>
      <c r="D34" s="233">
        <v>58.021198829999996</v>
      </c>
      <c r="F34" s="16" t="s">
        <v>217</v>
      </c>
      <c r="G34" s="219">
        <v>32.454108410000003</v>
      </c>
      <c r="H34" s="219">
        <v>35.024800159999998</v>
      </c>
      <c r="I34" s="233">
        <v>18.03863582</v>
      </c>
      <c r="J34" s="95"/>
      <c r="K34" s="16" t="s">
        <v>184</v>
      </c>
      <c r="L34" s="219">
        <v>0.69847126999999998</v>
      </c>
      <c r="M34" s="219">
        <v>2.9573143200000001</v>
      </c>
      <c r="N34" s="233">
        <v>2.35948241</v>
      </c>
    </row>
    <row r="35" spans="1:14" x14ac:dyDescent="0.25">
      <c r="A35" s="16" t="s">
        <v>196</v>
      </c>
      <c r="B35" s="219">
        <v>40.053275599999999</v>
      </c>
      <c r="C35" s="219">
        <v>58.389711460000001</v>
      </c>
      <c r="D35" s="233">
        <v>56.29710429</v>
      </c>
      <c r="F35" s="16" t="s">
        <v>11</v>
      </c>
      <c r="G35" s="219">
        <v>33.029246729999997</v>
      </c>
      <c r="H35" s="219">
        <v>1.5733658799999999</v>
      </c>
      <c r="I35" s="233">
        <v>16.935204550000002</v>
      </c>
      <c r="J35" s="95"/>
      <c r="K35" s="16" t="s">
        <v>220</v>
      </c>
      <c r="L35" s="219">
        <v>2.6387705699999997</v>
      </c>
      <c r="M35" s="219">
        <v>1.3875513400000001</v>
      </c>
      <c r="N35" s="233">
        <v>2.33276087</v>
      </c>
    </row>
    <row r="36" spans="1:14" x14ac:dyDescent="0.25">
      <c r="A36" s="16" t="s">
        <v>204</v>
      </c>
      <c r="B36" s="219">
        <v>33.671168789999996</v>
      </c>
      <c r="C36" s="219">
        <v>49.33127683</v>
      </c>
      <c r="D36" s="233">
        <v>56.083459159999997</v>
      </c>
      <c r="F36" s="16" t="s">
        <v>145</v>
      </c>
      <c r="G36" s="219">
        <v>4.8316709999999999E-2</v>
      </c>
      <c r="H36" s="219">
        <v>2.5601806499999999</v>
      </c>
      <c r="I36" s="233">
        <v>14.05455864</v>
      </c>
      <c r="J36" s="95"/>
      <c r="K36" s="16" t="s">
        <v>121</v>
      </c>
      <c r="L36" s="219">
        <v>0</v>
      </c>
      <c r="M36" s="219">
        <v>0</v>
      </c>
      <c r="N36" s="233">
        <v>2.2636751400000001</v>
      </c>
    </row>
    <row r="37" spans="1:14" x14ac:dyDescent="0.25">
      <c r="A37" s="16" t="s">
        <v>242</v>
      </c>
      <c r="B37" s="219">
        <v>16.147652350000001</v>
      </c>
      <c r="C37" s="219">
        <v>40.424226609999998</v>
      </c>
      <c r="D37" s="233">
        <v>53.99811553</v>
      </c>
      <c r="F37" s="16" t="s">
        <v>211</v>
      </c>
      <c r="G37" s="219">
        <v>8.3884934199999996</v>
      </c>
      <c r="H37" s="219">
        <v>3.15800444</v>
      </c>
      <c r="I37" s="233">
        <v>13.959589830000001</v>
      </c>
      <c r="J37" s="95"/>
      <c r="K37" s="16" t="s">
        <v>151</v>
      </c>
      <c r="L37" s="219">
        <v>441.36449556000002</v>
      </c>
      <c r="M37" s="219">
        <v>199.69030656000001</v>
      </c>
      <c r="N37" s="233">
        <v>2.2491786899999999</v>
      </c>
    </row>
    <row r="38" spans="1:14" x14ac:dyDescent="0.25">
      <c r="A38" s="16" t="s">
        <v>189</v>
      </c>
      <c r="B38" s="219">
        <v>50.716278680000002</v>
      </c>
      <c r="C38" s="219">
        <v>60.063730270000001</v>
      </c>
      <c r="D38" s="233">
        <v>53.534065740000003</v>
      </c>
      <c r="F38" s="16" t="s">
        <v>258</v>
      </c>
      <c r="G38" s="219">
        <v>6.1625185499999997</v>
      </c>
      <c r="H38" s="219">
        <v>2.7839991200000003</v>
      </c>
      <c r="I38" s="233">
        <v>13.34164195</v>
      </c>
      <c r="J38" s="95"/>
      <c r="K38" s="16" t="s">
        <v>255</v>
      </c>
      <c r="L38" s="219">
        <v>2.8942158500000001</v>
      </c>
      <c r="M38" s="219">
        <v>2.3202232500000002</v>
      </c>
      <c r="N38" s="233">
        <v>2.2219238100000003</v>
      </c>
    </row>
    <row r="39" spans="1:14" x14ac:dyDescent="0.25">
      <c r="A39" s="16" t="s">
        <v>195</v>
      </c>
      <c r="B39" s="219">
        <v>45.902422460000004</v>
      </c>
      <c r="C39" s="219">
        <v>44.190209799999998</v>
      </c>
      <c r="D39" s="233">
        <v>51.78620437</v>
      </c>
      <c r="F39" s="16" t="s">
        <v>110</v>
      </c>
      <c r="G39" s="219">
        <v>6.3513832699999995</v>
      </c>
      <c r="H39" s="219">
        <v>7.5901460199999997</v>
      </c>
      <c r="I39" s="233">
        <v>12.826654289999999</v>
      </c>
      <c r="J39" s="95"/>
      <c r="K39" s="16" t="s">
        <v>0</v>
      </c>
      <c r="L39" s="219">
        <v>2.8815799999999999E-2</v>
      </c>
      <c r="M39" s="219">
        <v>2.4454311299999998</v>
      </c>
      <c r="N39" s="233">
        <v>2.2173989999999999</v>
      </c>
    </row>
    <row r="40" spans="1:14" x14ac:dyDescent="0.25">
      <c r="A40" s="16" t="s">
        <v>200</v>
      </c>
      <c r="B40" s="219">
        <v>22.859260149999997</v>
      </c>
      <c r="C40" s="219">
        <v>44.76776057</v>
      </c>
      <c r="D40" s="233">
        <v>49.718461099999999</v>
      </c>
      <c r="F40" s="16" t="s">
        <v>213</v>
      </c>
      <c r="G40" s="219">
        <v>1.9789077500000001</v>
      </c>
      <c r="H40" s="219">
        <v>4.9819799900000001</v>
      </c>
      <c r="I40" s="233">
        <v>12.536430320000001</v>
      </c>
      <c r="J40" s="95"/>
      <c r="K40" s="16" t="s">
        <v>181</v>
      </c>
      <c r="L40" s="219">
        <v>1.0226099200000001</v>
      </c>
      <c r="M40" s="219">
        <v>0.39753877000000004</v>
      </c>
      <c r="N40" s="233">
        <v>2.1422179900000002</v>
      </c>
    </row>
    <row r="41" spans="1:14" x14ac:dyDescent="0.25">
      <c r="A41" s="16" t="s">
        <v>212</v>
      </c>
      <c r="B41" s="219">
        <v>38.913482889999997</v>
      </c>
      <c r="C41" s="219">
        <v>54.613847790000001</v>
      </c>
      <c r="D41" s="233">
        <v>49.35426674</v>
      </c>
      <c r="F41" s="16" t="s">
        <v>195</v>
      </c>
      <c r="G41" s="219">
        <v>16.323479369999998</v>
      </c>
      <c r="H41" s="219">
        <v>22.726405539999998</v>
      </c>
      <c r="I41" s="233">
        <v>12.316354759999999</v>
      </c>
      <c r="J41" s="95"/>
      <c r="K41" s="16" t="s">
        <v>130</v>
      </c>
      <c r="L41" s="219">
        <v>0.79907305000000006</v>
      </c>
      <c r="M41" s="219">
        <v>1.4675167600000001</v>
      </c>
      <c r="N41" s="233">
        <v>2.1314794300000002</v>
      </c>
    </row>
    <row r="42" spans="1:14" x14ac:dyDescent="0.25">
      <c r="A42" s="16" t="s">
        <v>232</v>
      </c>
      <c r="B42" s="219">
        <v>45.523114060000005</v>
      </c>
      <c r="C42" s="219">
        <v>38.929373979999994</v>
      </c>
      <c r="D42" s="233">
        <v>48.958633849999998</v>
      </c>
      <c r="F42" s="16" t="s">
        <v>171</v>
      </c>
      <c r="G42" s="219">
        <v>5.2242900300000006</v>
      </c>
      <c r="H42" s="219">
        <v>2.51677639</v>
      </c>
      <c r="I42" s="233">
        <v>12.09879653</v>
      </c>
      <c r="J42" s="95"/>
      <c r="K42" s="16" t="s">
        <v>175</v>
      </c>
      <c r="L42" s="219">
        <v>1.84059485</v>
      </c>
      <c r="M42" s="219">
        <v>4.8080230500000001</v>
      </c>
      <c r="N42" s="233">
        <v>2.12279609</v>
      </c>
    </row>
    <row r="43" spans="1:14" x14ac:dyDescent="0.25">
      <c r="A43" s="16" t="s">
        <v>25</v>
      </c>
      <c r="B43" s="219">
        <v>49.38481694</v>
      </c>
      <c r="C43" s="219">
        <v>35.681757619999999</v>
      </c>
      <c r="D43" s="233">
        <v>47.574194320000004</v>
      </c>
      <c r="F43" s="16" t="s">
        <v>212</v>
      </c>
      <c r="G43" s="219">
        <v>4.4335167599999998</v>
      </c>
      <c r="H43" s="219">
        <v>13.493129550000001</v>
      </c>
      <c r="I43" s="233">
        <v>11.72271076</v>
      </c>
      <c r="J43" s="95"/>
      <c r="K43" s="16" t="s">
        <v>202</v>
      </c>
      <c r="L43" s="219">
        <v>1.77243716</v>
      </c>
      <c r="M43" s="219">
        <v>2.2848260599999999</v>
      </c>
      <c r="N43" s="233">
        <v>2.11641506</v>
      </c>
    </row>
    <row r="44" spans="1:14" x14ac:dyDescent="0.25">
      <c r="A44" s="16" t="s">
        <v>172</v>
      </c>
      <c r="B44" s="219">
        <v>25.265054899999999</v>
      </c>
      <c r="C44" s="219">
        <v>27.749657579999997</v>
      </c>
      <c r="D44" s="233">
        <v>46.853791200000003</v>
      </c>
      <c r="F44" s="16" t="s">
        <v>194</v>
      </c>
      <c r="G44" s="219">
        <v>7.9688355499999997</v>
      </c>
      <c r="H44" s="219">
        <v>43.125036549999997</v>
      </c>
      <c r="I44" s="233">
        <v>11.569353550000001</v>
      </c>
      <c r="J44" s="95"/>
      <c r="K44" s="16" t="s">
        <v>250</v>
      </c>
      <c r="L44" s="219">
        <v>0.98067738000000004</v>
      </c>
      <c r="M44" s="219">
        <v>1.2128776100000001</v>
      </c>
      <c r="N44" s="233">
        <v>1.89563685</v>
      </c>
    </row>
    <row r="45" spans="1:14" x14ac:dyDescent="0.25">
      <c r="A45" s="16" t="s">
        <v>231</v>
      </c>
      <c r="B45" s="219">
        <v>37.3835701</v>
      </c>
      <c r="C45" s="219">
        <v>39.938388140000001</v>
      </c>
      <c r="D45" s="233">
        <v>46.556916319999999</v>
      </c>
      <c r="F45" s="16" t="s">
        <v>214</v>
      </c>
      <c r="G45" s="219">
        <v>5.8709049900000005</v>
      </c>
      <c r="H45" s="219">
        <v>1.1661011499999998</v>
      </c>
      <c r="I45" s="233">
        <v>10.4796698</v>
      </c>
      <c r="J45" s="95"/>
      <c r="K45" s="16" t="s">
        <v>210</v>
      </c>
      <c r="L45" s="219">
        <v>0.92437121</v>
      </c>
      <c r="M45" s="219">
        <v>2.2902108999999999</v>
      </c>
      <c r="N45" s="233">
        <v>1.7599056799999999</v>
      </c>
    </row>
    <row r="46" spans="1:14" x14ac:dyDescent="0.25">
      <c r="A46" s="16" t="s">
        <v>143</v>
      </c>
      <c r="B46" s="219">
        <v>47.949655729999996</v>
      </c>
      <c r="C46" s="219">
        <v>43.428846899999996</v>
      </c>
      <c r="D46" s="233">
        <v>46.216295760000001</v>
      </c>
      <c r="F46" s="16" t="s">
        <v>105</v>
      </c>
      <c r="G46" s="219">
        <v>59.338126819999999</v>
      </c>
      <c r="H46" s="219">
        <v>3.5516414900000002</v>
      </c>
      <c r="I46" s="233">
        <v>10.36330115</v>
      </c>
      <c r="J46" s="95"/>
      <c r="K46" s="16" t="s">
        <v>104</v>
      </c>
      <c r="L46" s="219">
        <v>2.8088939900000001</v>
      </c>
      <c r="M46" s="219">
        <v>5.2848556699999998</v>
      </c>
      <c r="N46" s="233">
        <v>1.2481739700000001</v>
      </c>
    </row>
    <row r="47" spans="1:14" x14ac:dyDescent="0.25">
      <c r="A47" s="16" t="s">
        <v>104</v>
      </c>
      <c r="B47" s="219">
        <v>50.365858750000001</v>
      </c>
      <c r="C47" s="219">
        <v>39.718195100000003</v>
      </c>
      <c r="D47" s="233">
        <v>45.680805030000002</v>
      </c>
      <c r="F47" s="16" t="s">
        <v>168</v>
      </c>
      <c r="G47" s="219">
        <v>7.1243458300000002</v>
      </c>
      <c r="H47" s="219">
        <v>12.677351249999999</v>
      </c>
      <c r="I47" s="233">
        <v>9.9328892399999997</v>
      </c>
      <c r="J47" s="95"/>
      <c r="K47" s="16" t="s">
        <v>171</v>
      </c>
      <c r="L47" s="219">
        <v>0.89446747999999998</v>
      </c>
      <c r="M47" s="219">
        <v>2.9619328700000001</v>
      </c>
      <c r="N47" s="233">
        <v>1.09970053</v>
      </c>
    </row>
    <row r="48" spans="1:14" x14ac:dyDescent="0.25">
      <c r="A48" s="16" t="s">
        <v>160</v>
      </c>
      <c r="B48" s="219">
        <v>45.693952770000003</v>
      </c>
      <c r="C48" s="219">
        <v>46.307783450000002</v>
      </c>
      <c r="D48" s="233">
        <v>43.935430840000002</v>
      </c>
      <c r="F48" s="16" t="s">
        <v>172</v>
      </c>
      <c r="G48" s="219">
        <v>7.0756644400000006</v>
      </c>
      <c r="H48" s="219">
        <v>2.7486548799999997</v>
      </c>
      <c r="I48" s="233">
        <v>9.7231420100000001</v>
      </c>
      <c r="J48" s="95"/>
      <c r="K48" s="16" t="s">
        <v>251</v>
      </c>
      <c r="L48" s="219">
        <v>0.93899943999999991</v>
      </c>
      <c r="M48" s="219">
        <v>0.75680880000000006</v>
      </c>
      <c r="N48" s="233">
        <v>1.02016325</v>
      </c>
    </row>
    <row r="49" spans="1:14" x14ac:dyDescent="0.25">
      <c r="A49" s="16" t="s">
        <v>26</v>
      </c>
      <c r="B49" s="219">
        <v>21.350259559999998</v>
      </c>
      <c r="C49" s="219">
        <v>20.705083930000001</v>
      </c>
      <c r="D49" s="233">
        <v>43.257060969999998</v>
      </c>
      <c r="F49" s="16" t="s">
        <v>249</v>
      </c>
      <c r="G49" s="219">
        <v>9.9194380500000001</v>
      </c>
      <c r="H49" s="219">
        <v>0.64801668999999995</v>
      </c>
      <c r="I49" s="233">
        <v>9.7198273499999992</v>
      </c>
      <c r="J49" s="95"/>
      <c r="K49" s="16" t="s">
        <v>258</v>
      </c>
      <c r="L49" s="219">
        <v>0.33413586000000001</v>
      </c>
      <c r="M49" s="219">
        <v>0.79840006999999991</v>
      </c>
      <c r="N49" s="233">
        <v>0.96124525999999999</v>
      </c>
    </row>
    <row r="50" spans="1:14" x14ac:dyDescent="0.25">
      <c r="A50" s="16" t="s">
        <v>116</v>
      </c>
      <c r="B50" s="219">
        <v>24.904239699999998</v>
      </c>
      <c r="C50" s="219">
        <v>26.302944329999999</v>
      </c>
      <c r="D50" s="233">
        <v>43.005699740000004</v>
      </c>
      <c r="F50" s="16" t="s">
        <v>142</v>
      </c>
      <c r="G50" s="219">
        <v>4.8451853800000002</v>
      </c>
      <c r="H50" s="219">
        <v>8.9964691500000011</v>
      </c>
      <c r="I50" s="233">
        <v>9.48099223</v>
      </c>
      <c r="J50" s="95"/>
      <c r="K50" s="16" t="s">
        <v>206</v>
      </c>
      <c r="L50" s="219">
        <v>0.21684781</v>
      </c>
      <c r="M50" s="219">
        <v>0.39774978000000005</v>
      </c>
      <c r="N50" s="233">
        <v>0.94277489999999997</v>
      </c>
    </row>
    <row r="51" spans="1:14" x14ac:dyDescent="0.25">
      <c r="A51" s="16" t="s">
        <v>36</v>
      </c>
      <c r="B51" s="219">
        <v>51.461624819999997</v>
      </c>
      <c r="C51" s="219">
        <v>42.599186680000003</v>
      </c>
      <c r="D51" s="233">
        <v>42.544033909999996</v>
      </c>
      <c r="F51" s="16" t="s">
        <v>200</v>
      </c>
      <c r="G51" s="219">
        <v>3.4644451000000003</v>
      </c>
      <c r="H51" s="219">
        <v>5.7797919900000005</v>
      </c>
      <c r="I51" s="233">
        <v>9.3337182700000003</v>
      </c>
      <c r="J51" s="95"/>
      <c r="K51" s="16" t="s">
        <v>254</v>
      </c>
      <c r="L51" s="219">
        <v>0.77212349000000002</v>
      </c>
      <c r="M51" s="219">
        <v>0.91356585999999995</v>
      </c>
      <c r="N51" s="233">
        <v>0.93276206000000006</v>
      </c>
    </row>
    <row r="52" spans="1:14" x14ac:dyDescent="0.25">
      <c r="A52" s="16" t="s">
        <v>157</v>
      </c>
      <c r="B52" s="219">
        <v>44.297557609999998</v>
      </c>
      <c r="C52" s="219">
        <v>44.224468020000003</v>
      </c>
      <c r="D52" s="233">
        <v>40.284003570000003</v>
      </c>
      <c r="F52" s="16" t="s">
        <v>147</v>
      </c>
      <c r="G52" s="219">
        <v>1.6953997700000001</v>
      </c>
      <c r="H52" s="219">
        <v>4.1593129600000003</v>
      </c>
      <c r="I52" s="233">
        <v>8.4914457799999994</v>
      </c>
      <c r="J52" s="95"/>
      <c r="K52" s="16" t="s">
        <v>235</v>
      </c>
      <c r="L52" s="219">
        <v>0.38999757000000002</v>
      </c>
      <c r="M52" s="219">
        <v>1.1503547299999999</v>
      </c>
      <c r="N52" s="233">
        <v>0.92487611999999997</v>
      </c>
    </row>
    <row r="53" spans="1:14" x14ac:dyDescent="0.25">
      <c r="A53" s="16" t="s">
        <v>39</v>
      </c>
      <c r="B53" s="219">
        <v>40.387986759999997</v>
      </c>
      <c r="C53" s="219">
        <v>41.716240240000005</v>
      </c>
      <c r="D53" s="233">
        <v>40.208825479999994</v>
      </c>
      <c r="F53" s="16" t="s">
        <v>201</v>
      </c>
      <c r="G53" s="219">
        <v>10.46591366</v>
      </c>
      <c r="H53" s="219">
        <v>4.4216465999999999</v>
      </c>
      <c r="I53" s="233">
        <v>8.4793679900000001</v>
      </c>
      <c r="J53" s="95"/>
      <c r="K53" s="16" t="s">
        <v>239</v>
      </c>
      <c r="L53" s="219">
        <v>0.47444715999999998</v>
      </c>
      <c r="M53" s="219">
        <v>4.5739034500000004</v>
      </c>
      <c r="N53" s="233">
        <v>0.90714591</v>
      </c>
    </row>
    <row r="54" spans="1:14" x14ac:dyDescent="0.25">
      <c r="A54" s="16" t="s">
        <v>211</v>
      </c>
      <c r="B54" s="219">
        <v>23.68233811</v>
      </c>
      <c r="C54" s="219">
        <v>46.762656149999998</v>
      </c>
      <c r="D54" s="233">
        <v>38.828257819999997</v>
      </c>
      <c r="F54" s="16" t="s">
        <v>216</v>
      </c>
      <c r="G54" s="219">
        <v>18.467832170000001</v>
      </c>
      <c r="H54" s="219">
        <v>10.133331550000001</v>
      </c>
      <c r="I54" s="233">
        <v>8.0170924600000006</v>
      </c>
      <c r="J54" s="95"/>
      <c r="K54" s="16" t="s">
        <v>179</v>
      </c>
      <c r="L54" s="219">
        <v>7.957038000000001E-2</v>
      </c>
      <c r="M54" s="219">
        <v>0.535941</v>
      </c>
      <c r="N54" s="233">
        <v>0.83918880000000007</v>
      </c>
    </row>
    <row r="55" spans="1:14" x14ac:dyDescent="0.25">
      <c r="A55" s="16" t="s">
        <v>240</v>
      </c>
      <c r="B55" s="219">
        <v>38.563196159999997</v>
      </c>
      <c r="C55" s="219">
        <v>39.456225930000002</v>
      </c>
      <c r="D55" s="233">
        <v>37.853263750000004</v>
      </c>
      <c r="F55" s="16" t="s">
        <v>36</v>
      </c>
      <c r="G55" s="219">
        <v>7.5659228299999999</v>
      </c>
      <c r="H55" s="219">
        <v>1.4462788</v>
      </c>
      <c r="I55" s="233">
        <v>6.8529827999999995</v>
      </c>
      <c r="J55" s="95"/>
      <c r="K55" s="16" t="s">
        <v>228</v>
      </c>
      <c r="L55" s="219">
        <v>0.16796341000000001</v>
      </c>
      <c r="M55" s="219">
        <v>0.18568815999999999</v>
      </c>
      <c r="N55" s="233">
        <v>0.8211813</v>
      </c>
    </row>
    <row r="56" spans="1:14" x14ac:dyDescent="0.25">
      <c r="A56" s="16" t="s">
        <v>5</v>
      </c>
      <c r="B56" s="219">
        <v>47.798487659999999</v>
      </c>
      <c r="C56" s="219">
        <v>38.98706103</v>
      </c>
      <c r="D56" s="233">
        <v>37.718651340000001</v>
      </c>
      <c r="F56" s="16" t="s">
        <v>183</v>
      </c>
      <c r="G56" s="219">
        <v>40.025586799999999</v>
      </c>
      <c r="H56" s="219">
        <v>58.776711929999998</v>
      </c>
      <c r="I56" s="233">
        <v>6.8459168500000001</v>
      </c>
      <c r="J56" s="95"/>
      <c r="K56" s="16" t="s">
        <v>253</v>
      </c>
      <c r="L56" s="219">
        <v>3.460452E-2</v>
      </c>
      <c r="M56" s="219">
        <v>7.4541899999999994E-3</v>
      </c>
      <c r="N56" s="233">
        <v>0.81561671999999996</v>
      </c>
    </row>
    <row r="57" spans="1:14" x14ac:dyDescent="0.25">
      <c r="A57" s="16" t="s">
        <v>203</v>
      </c>
      <c r="B57" s="219">
        <v>48.037901320000003</v>
      </c>
      <c r="C57" s="219">
        <v>45.867055640000004</v>
      </c>
      <c r="D57" s="233">
        <v>37.599943920000001</v>
      </c>
      <c r="F57" s="16" t="s">
        <v>130</v>
      </c>
      <c r="G57" s="219">
        <v>4.6436990199999997</v>
      </c>
      <c r="H57" s="219">
        <v>8.1079333099999999</v>
      </c>
      <c r="I57" s="233">
        <v>6.5468447000000003</v>
      </c>
      <c r="J57" s="95"/>
      <c r="K57" s="16" t="s">
        <v>238</v>
      </c>
      <c r="L57" s="219">
        <v>0.34812031999999998</v>
      </c>
      <c r="M57" s="219">
        <v>0.6373430699999999</v>
      </c>
      <c r="N57" s="233">
        <v>0.80868854000000001</v>
      </c>
    </row>
    <row r="58" spans="1:14" x14ac:dyDescent="0.25">
      <c r="A58" s="16" t="s">
        <v>23</v>
      </c>
      <c r="B58" s="219">
        <v>32.171521720000001</v>
      </c>
      <c r="C58" s="219">
        <v>36.367223100000004</v>
      </c>
      <c r="D58" s="233">
        <v>36.33359987</v>
      </c>
      <c r="F58" s="16" t="s">
        <v>222</v>
      </c>
      <c r="G58" s="219">
        <v>6.2827786100000003</v>
      </c>
      <c r="H58" s="219">
        <v>16.315305330000001</v>
      </c>
      <c r="I58" s="233">
        <v>6.3660570599999993</v>
      </c>
      <c r="J58" s="95"/>
      <c r="K58" s="16" t="s">
        <v>232</v>
      </c>
      <c r="L58" s="219">
        <v>0.88719156999999993</v>
      </c>
      <c r="M58" s="219">
        <v>0.62881796000000001</v>
      </c>
      <c r="N58" s="233">
        <v>0.77339864000000003</v>
      </c>
    </row>
    <row r="59" spans="1:14" x14ac:dyDescent="0.25">
      <c r="A59" s="16" t="s">
        <v>99</v>
      </c>
      <c r="B59" s="219">
        <v>29.452862149999998</v>
      </c>
      <c r="C59" s="219">
        <v>38.594749119999996</v>
      </c>
      <c r="D59" s="233">
        <v>35.428168229999997</v>
      </c>
      <c r="F59" s="16" t="s">
        <v>22</v>
      </c>
      <c r="G59" s="219">
        <v>0.82146068999999999</v>
      </c>
      <c r="H59" s="219">
        <v>0.30892452000000004</v>
      </c>
      <c r="I59" s="233">
        <v>5.7720777500000002</v>
      </c>
      <c r="J59" s="95"/>
      <c r="K59" s="16" t="s">
        <v>44</v>
      </c>
      <c r="L59" s="219">
        <v>1.8100000000000001E-4</v>
      </c>
      <c r="M59" s="219">
        <v>0</v>
      </c>
      <c r="N59" s="233">
        <v>0.75327200000000005</v>
      </c>
    </row>
    <row r="60" spans="1:14" x14ac:dyDescent="0.25">
      <c r="A60" s="16" t="s">
        <v>249</v>
      </c>
      <c r="B60" s="219">
        <v>27.108385289999998</v>
      </c>
      <c r="C60" s="219">
        <v>24.109635079999997</v>
      </c>
      <c r="D60" s="233">
        <v>33.88166142</v>
      </c>
      <c r="F60" s="16" t="s">
        <v>180</v>
      </c>
      <c r="G60" s="219">
        <v>16.110383980000002</v>
      </c>
      <c r="H60" s="219">
        <v>415.05170373000004</v>
      </c>
      <c r="I60" s="233">
        <v>5.6737473600000001</v>
      </c>
      <c r="J60" s="95"/>
      <c r="K60" s="16" t="s">
        <v>170</v>
      </c>
      <c r="L60" s="219">
        <v>7.457024000000001E-2</v>
      </c>
      <c r="M60" s="219">
        <v>0.22081234</v>
      </c>
      <c r="N60" s="233">
        <v>0.74082163000000001</v>
      </c>
    </row>
    <row r="61" spans="1:14" x14ac:dyDescent="0.25">
      <c r="A61" s="16" t="s">
        <v>27</v>
      </c>
      <c r="B61" s="219">
        <v>34.547085580000001</v>
      </c>
      <c r="C61" s="219">
        <v>37.61222953</v>
      </c>
      <c r="D61" s="233">
        <v>33.708808560000001</v>
      </c>
      <c r="F61" s="16" t="s">
        <v>134</v>
      </c>
      <c r="G61" s="219">
        <v>2.0153629999999998</v>
      </c>
      <c r="H61" s="219">
        <v>13.416237880000001</v>
      </c>
      <c r="I61" s="233">
        <v>5.5234122000000001</v>
      </c>
      <c r="J61" s="95"/>
      <c r="K61" s="16" t="s">
        <v>199</v>
      </c>
      <c r="L61" s="219">
        <v>0.69647143</v>
      </c>
      <c r="M61" s="219">
        <v>0.58173648999999994</v>
      </c>
      <c r="N61" s="233">
        <v>0.72894691</v>
      </c>
    </row>
    <row r="62" spans="1:14" x14ac:dyDescent="0.25">
      <c r="A62" s="16" t="s">
        <v>256</v>
      </c>
      <c r="B62" s="219">
        <v>55.74192437</v>
      </c>
      <c r="C62" s="219">
        <v>32.581430170000004</v>
      </c>
      <c r="D62" s="233">
        <v>31.712901429999999</v>
      </c>
      <c r="F62" s="16" t="s">
        <v>35</v>
      </c>
      <c r="G62" s="219">
        <v>4.0405356899999996</v>
      </c>
      <c r="H62" s="219">
        <v>4.2786671199999997</v>
      </c>
      <c r="I62" s="233">
        <v>5.4635494500000004</v>
      </c>
      <c r="J62" s="95"/>
      <c r="K62" s="16" t="s">
        <v>194</v>
      </c>
      <c r="L62" s="219">
        <v>0.84697197999999996</v>
      </c>
      <c r="M62" s="219">
        <v>1.9686841499999999</v>
      </c>
      <c r="N62" s="233">
        <v>0.70990493999999993</v>
      </c>
    </row>
    <row r="63" spans="1:14" x14ac:dyDescent="0.25">
      <c r="A63" s="16" t="s">
        <v>103</v>
      </c>
      <c r="B63" s="219">
        <v>24.80785079</v>
      </c>
      <c r="C63" s="219">
        <v>26.927575789999999</v>
      </c>
      <c r="D63" s="233">
        <v>30.575524940000001</v>
      </c>
      <c r="F63" s="16" t="s">
        <v>104</v>
      </c>
      <c r="G63" s="219">
        <v>1.7012127800000001</v>
      </c>
      <c r="H63" s="219">
        <v>2.2862351599999999</v>
      </c>
      <c r="I63" s="233">
        <v>5.2405329800000002</v>
      </c>
      <c r="J63" s="95"/>
      <c r="K63" s="16" t="s">
        <v>230</v>
      </c>
      <c r="L63" s="219">
        <v>0.25835005999999999</v>
      </c>
      <c r="M63" s="219">
        <v>0.46993589000000002</v>
      </c>
      <c r="N63" s="233">
        <v>0.58691051000000005</v>
      </c>
    </row>
    <row r="64" spans="1:14" x14ac:dyDescent="0.25">
      <c r="A64" s="16" t="s">
        <v>168</v>
      </c>
      <c r="B64" s="219">
        <v>53.744317029999998</v>
      </c>
      <c r="C64" s="219">
        <v>25.79284972</v>
      </c>
      <c r="D64" s="233">
        <v>30.237306090000001</v>
      </c>
      <c r="F64" s="16" t="s">
        <v>250</v>
      </c>
      <c r="G64" s="219">
        <v>7.0394832200000002</v>
      </c>
      <c r="H64" s="219">
        <v>7.2227413600000006</v>
      </c>
      <c r="I64" s="233">
        <v>5.1131727500000004</v>
      </c>
      <c r="J64" s="95"/>
      <c r="K64" s="16" t="s">
        <v>147</v>
      </c>
      <c r="L64" s="219">
        <v>0.66994306000000003</v>
      </c>
      <c r="M64" s="219">
        <v>0.22702133999999999</v>
      </c>
      <c r="N64" s="233">
        <v>0.57344748000000001</v>
      </c>
    </row>
    <row r="65" spans="1:14" x14ac:dyDescent="0.25">
      <c r="A65" s="16" t="s">
        <v>169</v>
      </c>
      <c r="B65" s="219">
        <v>31.93946137</v>
      </c>
      <c r="C65" s="219">
        <v>19.030119059999997</v>
      </c>
      <c r="D65" s="233">
        <v>30.181631429999999</v>
      </c>
      <c r="F65" s="16" t="s">
        <v>225</v>
      </c>
      <c r="G65" s="219">
        <v>2.18553189</v>
      </c>
      <c r="H65" s="219">
        <v>436.68536255999999</v>
      </c>
      <c r="I65" s="233">
        <v>5.0499738199999999</v>
      </c>
      <c r="J65" s="95"/>
      <c r="K65" s="16" t="s">
        <v>100</v>
      </c>
      <c r="L65" s="219">
        <v>2.3087E-2</v>
      </c>
      <c r="M65" s="219">
        <v>0.20336059000000001</v>
      </c>
      <c r="N65" s="233">
        <v>0.512988</v>
      </c>
    </row>
    <row r="66" spans="1:14" x14ac:dyDescent="0.25">
      <c r="A66" s="16" t="s">
        <v>194</v>
      </c>
      <c r="B66" s="219">
        <v>37.286826499999997</v>
      </c>
      <c r="C66" s="219">
        <v>43.50138046</v>
      </c>
      <c r="D66" s="233">
        <v>28.528856659999999</v>
      </c>
      <c r="F66" s="16" t="s">
        <v>6</v>
      </c>
      <c r="G66" s="219">
        <v>1.943228E-2</v>
      </c>
      <c r="H66" s="219">
        <v>9.8572550000000009E-2</v>
      </c>
      <c r="I66" s="233">
        <v>4.9991694999999998</v>
      </c>
      <c r="J66" s="95"/>
      <c r="K66" s="16" t="s">
        <v>231</v>
      </c>
      <c r="L66" s="219">
        <v>0.13591712</v>
      </c>
      <c r="M66" s="219">
        <v>0.65440511000000001</v>
      </c>
      <c r="N66" s="233">
        <v>0.44801103000000003</v>
      </c>
    </row>
    <row r="67" spans="1:14" x14ac:dyDescent="0.25">
      <c r="A67" s="16" t="s">
        <v>22</v>
      </c>
      <c r="B67" s="219">
        <v>25.398775010000001</v>
      </c>
      <c r="C67" s="219">
        <v>32.69969605</v>
      </c>
      <c r="D67" s="233">
        <v>27.876474590000001</v>
      </c>
      <c r="F67" s="16" t="s">
        <v>143</v>
      </c>
      <c r="G67" s="219">
        <v>3.80399215</v>
      </c>
      <c r="H67" s="219">
        <v>3.18393974</v>
      </c>
      <c r="I67" s="233">
        <v>4.9818643800000002</v>
      </c>
      <c r="J67" s="95"/>
      <c r="K67" s="16" t="s">
        <v>35</v>
      </c>
      <c r="L67" s="219">
        <v>0.27438699999999999</v>
      </c>
      <c r="M67" s="219">
        <v>0.22878181</v>
      </c>
      <c r="N67" s="233">
        <v>0.44121959000000005</v>
      </c>
    </row>
    <row r="68" spans="1:14" x14ac:dyDescent="0.25">
      <c r="A68" s="16" t="s">
        <v>179</v>
      </c>
      <c r="B68" s="219">
        <v>6.5596809999999992E-2</v>
      </c>
      <c r="C68" s="219">
        <v>0.14705893</v>
      </c>
      <c r="D68" s="233">
        <v>27.7216098</v>
      </c>
      <c r="F68" s="16" t="s">
        <v>37</v>
      </c>
      <c r="G68" s="219">
        <v>17.207510109999998</v>
      </c>
      <c r="H68" s="219">
        <v>2.5843122900000002</v>
      </c>
      <c r="I68" s="233">
        <v>4.9750587300000007</v>
      </c>
      <c r="J68" s="95"/>
      <c r="K68" s="16" t="s">
        <v>143</v>
      </c>
      <c r="L68" s="219">
        <v>0.25431469000000001</v>
      </c>
      <c r="M68" s="219">
        <v>0.58716521999999993</v>
      </c>
      <c r="N68" s="233">
        <v>0.39866470000000004</v>
      </c>
    </row>
    <row r="69" spans="1:14" x14ac:dyDescent="0.25">
      <c r="A69" s="16" t="s">
        <v>106</v>
      </c>
      <c r="B69" s="219">
        <v>21.32078984</v>
      </c>
      <c r="C69" s="219">
        <v>21.03515093</v>
      </c>
      <c r="D69" s="233">
        <v>27.61490839</v>
      </c>
      <c r="F69" s="16" t="s">
        <v>155</v>
      </c>
      <c r="G69" s="219">
        <v>15.73339949</v>
      </c>
      <c r="H69" s="219">
        <v>4.1364373199999998</v>
      </c>
      <c r="I69" s="233">
        <v>4.8570054599999999</v>
      </c>
      <c r="J69" s="95"/>
      <c r="K69" s="16" t="s">
        <v>149</v>
      </c>
      <c r="L69" s="219">
        <v>0.24040716000000001</v>
      </c>
      <c r="M69" s="219">
        <v>9.5564609999999994E-2</v>
      </c>
      <c r="N69" s="233">
        <v>0.35739698999999997</v>
      </c>
    </row>
    <row r="70" spans="1:14" x14ac:dyDescent="0.25">
      <c r="A70" s="16" t="s">
        <v>21</v>
      </c>
      <c r="B70" s="219">
        <v>22.557996160000002</v>
      </c>
      <c r="C70" s="219">
        <v>26.50641714</v>
      </c>
      <c r="D70" s="233">
        <v>27.171441770000001</v>
      </c>
      <c r="F70" s="16" t="s">
        <v>198</v>
      </c>
      <c r="G70" s="219">
        <v>9.2491304299999992</v>
      </c>
      <c r="H70" s="219">
        <v>60.249093459999997</v>
      </c>
      <c r="I70" s="233">
        <v>4.4432534199999996</v>
      </c>
      <c r="J70" s="95"/>
      <c r="K70" s="16" t="s">
        <v>192</v>
      </c>
      <c r="L70" s="219">
        <v>0.10355300000000001</v>
      </c>
      <c r="M70" s="219">
        <v>0.34253738</v>
      </c>
      <c r="N70" s="233">
        <v>0.35437289</v>
      </c>
    </row>
    <row r="71" spans="1:14" x14ac:dyDescent="0.25">
      <c r="A71" s="16" t="s">
        <v>233</v>
      </c>
      <c r="B71" s="219">
        <v>24.72959762</v>
      </c>
      <c r="C71" s="219">
        <v>27.620241829999998</v>
      </c>
      <c r="D71" s="233">
        <v>27.048007649999999</v>
      </c>
      <c r="F71" s="16" t="s">
        <v>74</v>
      </c>
      <c r="G71" s="219">
        <v>4.0437957200000003</v>
      </c>
      <c r="H71" s="219">
        <v>0.70690224000000002</v>
      </c>
      <c r="I71" s="233">
        <v>4.1057150299999998</v>
      </c>
      <c r="J71" s="95"/>
      <c r="K71" s="16" t="s">
        <v>190</v>
      </c>
      <c r="L71" s="219">
        <v>1.5191124499999999</v>
      </c>
      <c r="M71" s="219">
        <v>0.36420385</v>
      </c>
      <c r="N71" s="233">
        <v>0.35150914</v>
      </c>
    </row>
    <row r="72" spans="1:14" x14ac:dyDescent="0.25">
      <c r="A72" s="16" t="s">
        <v>110</v>
      </c>
      <c r="B72" s="219">
        <v>8.9095454900000011</v>
      </c>
      <c r="C72" s="219">
        <v>24.937879149999997</v>
      </c>
      <c r="D72" s="233">
        <v>27.034102390000001</v>
      </c>
      <c r="F72" s="16" t="s">
        <v>240</v>
      </c>
      <c r="G72" s="219">
        <v>7.6822069800000001</v>
      </c>
      <c r="H72" s="219">
        <v>6.2264350400000001</v>
      </c>
      <c r="I72" s="233">
        <v>4.0837383200000001</v>
      </c>
      <c r="J72" s="95"/>
      <c r="K72" s="16" t="s">
        <v>160</v>
      </c>
      <c r="L72" s="219">
        <v>0.37403059999999999</v>
      </c>
      <c r="M72" s="219">
        <v>0.67688024999999996</v>
      </c>
      <c r="N72" s="233">
        <v>0.34421578999999997</v>
      </c>
    </row>
    <row r="73" spans="1:14" x14ac:dyDescent="0.25">
      <c r="A73" s="16" t="s">
        <v>222</v>
      </c>
      <c r="B73" s="219">
        <v>22.688070660000001</v>
      </c>
      <c r="C73" s="219">
        <v>46.117170479999999</v>
      </c>
      <c r="D73" s="233">
        <v>26.771070100000003</v>
      </c>
      <c r="F73" s="16" t="s">
        <v>122</v>
      </c>
      <c r="G73" s="219">
        <v>10.170460090000001</v>
      </c>
      <c r="H73" s="219">
        <v>1.5229016899999999</v>
      </c>
      <c r="I73" s="233">
        <v>3.9264895899999996</v>
      </c>
      <c r="J73" s="95"/>
      <c r="K73" s="16" t="s">
        <v>234</v>
      </c>
      <c r="L73" s="219">
        <v>0.11306267</v>
      </c>
      <c r="M73" s="219">
        <v>0.27999206999999998</v>
      </c>
      <c r="N73" s="233">
        <v>0.3325092</v>
      </c>
    </row>
    <row r="74" spans="1:14" x14ac:dyDescent="0.25">
      <c r="A74" s="16" t="s">
        <v>7</v>
      </c>
      <c r="B74" s="219">
        <v>28.72274067</v>
      </c>
      <c r="C74" s="219">
        <v>22.563736930000001</v>
      </c>
      <c r="D74" s="233">
        <v>26.557272170000001</v>
      </c>
      <c r="F74" s="16" t="s">
        <v>128</v>
      </c>
      <c r="G74" s="219">
        <v>14.74151509</v>
      </c>
      <c r="H74" s="219">
        <v>3.8727326</v>
      </c>
      <c r="I74" s="233">
        <v>3.8296310499999997</v>
      </c>
      <c r="J74" s="95"/>
      <c r="K74" s="16" t="s">
        <v>247</v>
      </c>
      <c r="L74" s="219">
        <v>1.2422892299999999</v>
      </c>
      <c r="M74" s="219">
        <v>0.38423918000000001</v>
      </c>
      <c r="N74" s="233">
        <v>0.33127366999999996</v>
      </c>
    </row>
    <row r="75" spans="1:14" x14ac:dyDescent="0.25">
      <c r="A75" s="16" t="s">
        <v>117</v>
      </c>
      <c r="B75" s="219">
        <v>20.44445211</v>
      </c>
      <c r="C75" s="219">
        <v>23.504591600000001</v>
      </c>
      <c r="D75" s="233">
        <v>26.343353520000001</v>
      </c>
      <c r="F75" s="16" t="s">
        <v>146</v>
      </c>
      <c r="G75" s="219">
        <v>12.454271670000001</v>
      </c>
      <c r="H75" s="219">
        <v>4.4302638600000002</v>
      </c>
      <c r="I75" s="233">
        <v>3.26793464</v>
      </c>
      <c r="J75" s="95"/>
      <c r="K75" s="16" t="s">
        <v>148</v>
      </c>
      <c r="L75" s="219">
        <v>6.4011449999999998E-2</v>
      </c>
      <c r="M75" s="219">
        <v>0.20851879999999998</v>
      </c>
      <c r="N75" s="233">
        <v>0.30006548</v>
      </c>
    </row>
    <row r="76" spans="1:14" x14ac:dyDescent="0.25">
      <c r="A76" s="16" t="s">
        <v>170</v>
      </c>
      <c r="B76" s="219">
        <v>23.222590019999998</v>
      </c>
      <c r="C76" s="219">
        <v>25.18015222</v>
      </c>
      <c r="D76" s="233">
        <v>26.114907880000001</v>
      </c>
      <c r="F76" s="16" t="s">
        <v>112</v>
      </c>
      <c r="G76" s="219">
        <v>0.72641495</v>
      </c>
      <c r="H76" s="219">
        <v>0.24130705</v>
      </c>
      <c r="I76" s="233">
        <v>2.9717926400000003</v>
      </c>
      <c r="J76" s="95"/>
      <c r="K76" s="16" t="s">
        <v>122</v>
      </c>
      <c r="L76" s="219">
        <v>0.15062220999999998</v>
      </c>
      <c r="M76" s="219">
        <v>0.37063448999999998</v>
      </c>
      <c r="N76" s="233">
        <v>0.29633053999999998</v>
      </c>
    </row>
    <row r="77" spans="1:14" x14ac:dyDescent="0.25">
      <c r="A77" s="16" t="s">
        <v>50</v>
      </c>
      <c r="B77" s="219">
        <v>18.484113449999999</v>
      </c>
      <c r="C77" s="219">
        <v>21.657955219999998</v>
      </c>
      <c r="D77" s="233">
        <v>25.295009019999998</v>
      </c>
      <c r="F77" s="16" t="s">
        <v>20</v>
      </c>
      <c r="G77" s="219">
        <v>46.534398500000002</v>
      </c>
      <c r="H77" s="219">
        <v>14.269343560000001</v>
      </c>
      <c r="I77" s="233">
        <v>2.9409813700000003</v>
      </c>
      <c r="J77" s="95"/>
      <c r="K77" s="16" t="s">
        <v>214</v>
      </c>
      <c r="L77" s="219">
        <v>0.17591059000000001</v>
      </c>
      <c r="M77" s="219">
        <v>0.21432108999999999</v>
      </c>
      <c r="N77" s="233">
        <v>0.29332147999999997</v>
      </c>
    </row>
    <row r="78" spans="1:14" x14ac:dyDescent="0.25">
      <c r="A78" s="16" t="s">
        <v>197</v>
      </c>
      <c r="B78" s="219">
        <v>25.0370667</v>
      </c>
      <c r="C78" s="219">
        <v>47.224815240000005</v>
      </c>
      <c r="D78" s="233">
        <v>24.274286359999998</v>
      </c>
      <c r="F78" s="16" t="s">
        <v>5</v>
      </c>
      <c r="G78" s="219">
        <v>21.06428219</v>
      </c>
      <c r="H78" s="219">
        <v>0.66065681999999992</v>
      </c>
      <c r="I78" s="233">
        <v>2.8875150000000001</v>
      </c>
      <c r="J78" s="95"/>
      <c r="K78" s="16" t="s">
        <v>221</v>
      </c>
      <c r="L78" s="219">
        <v>0.40552847999999997</v>
      </c>
      <c r="M78" s="219">
        <v>0.35891455999999999</v>
      </c>
      <c r="N78" s="233">
        <v>0.28682134000000004</v>
      </c>
    </row>
    <row r="79" spans="1:14" x14ac:dyDescent="0.25">
      <c r="A79" s="16" t="s">
        <v>155</v>
      </c>
      <c r="B79" s="219">
        <v>21.163276700000001</v>
      </c>
      <c r="C79" s="219">
        <v>23.167052949999999</v>
      </c>
      <c r="D79" s="233">
        <v>24.25593898</v>
      </c>
      <c r="F79" s="16" t="s">
        <v>75</v>
      </c>
      <c r="G79" s="219">
        <v>0</v>
      </c>
      <c r="H79" s="219">
        <v>5.8498260000000003E-2</v>
      </c>
      <c r="I79" s="233">
        <v>2.7504911600000002</v>
      </c>
      <c r="J79" s="95"/>
      <c r="K79" s="16" t="s">
        <v>107</v>
      </c>
      <c r="L79" s="219">
        <v>0.44240464000000002</v>
      </c>
      <c r="M79" s="219">
        <v>1.3578814699999999</v>
      </c>
      <c r="N79" s="233">
        <v>0.27760522999999998</v>
      </c>
    </row>
    <row r="80" spans="1:14" x14ac:dyDescent="0.25">
      <c r="A80" s="16" t="s">
        <v>201</v>
      </c>
      <c r="B80" s="219">
        <v>19.680782579999999</v>
      </c>
      <c r="C80" s="219">
        <v>39.303354349999999</v>
      </c>
      <c r="D80" s="233">
        <v>23.471540079999997</v>
      </c>
      <c r="F80" s="16" t="s">
        <v>182</v>
      </c>
      <c r="G80" s="219">
        <v>8.4769379600000008</v>
      </c>
      <c r="H80" s="219">
        <v>11.52505367</v>
      </c>
      <c r="I80" s="233">
        <v>2.7108875600000002</v>
      </c>
      <c r="J80" s="95"/>
      <c r="K80" s="16" t="s">
        <v>185</v>
      </c>
      <c r="L80" s="219">
        <v>0.33684010999999997</v>
      </c>
      <c r="M80" s="219">
        <v>7.7324270000000001E-2</v>
      </c>
      <c r="N80" s="233">
        <v>0.25949042</v>
      </c>
    </row>
    <row r="81" spans="1:14" x14ac:dyDescent="0.25">
      <c r="A81" s="16" t="s">
        <v>132</v>
      </c>
      <c r="B81" s="219">
        <v>21.657221579999998</v>
      </c>
      <c r="C81" s="219">
        <v>24.019154629999999</v>
      </c>
      <c r="D81" s="233">
        <v>23.03740634</v>
      </c>
      <c r="F81" s="16" t="s">
        <v>28</v>
      </c>
      <c r="G81" s="219">
        <v>3.2379503599999997</v>
      </c>
      <c r="H81" s="219">
        <v>2.4230288300000002</v>
      </c>
      <c r="I81" s="233">
        <v>2.66737431</v>
      </c>
      <c r="J81" s="95"/>
      <c r="K81" s="16" t="s">
        <v>208</v>
      </c>
      <c r="L81" s="219">
        <v>0.41573658000000002</v>
      </c>
      <c r="M81" s="219">
        <v>0.16502892999999999</v>
      </c>
      <c r="N81" s="233">
        <v>0.25791991000000003</v>
      </c>
    </row>
    <row r="82" spans="1:14" x14ac:dyDescent="0.25">
      <c r="A82" s="16" t="s">
        <v>119</v>
      </c>
      <c r="B82" s="219">
        <v>36.428364969999997</v>
      </c>
      <c r="C82" s="219">
        <v>25.538593429999999</v>
      </c>
      <c r="D82" s="233">
        <v>22.84141997</v>
      </c>
      <c r="F82" s="16" t="s">
        <v>154</v>
      </c>
      <c r="G82" s="219">
        <v>6.8734225899999997</v>
      </c>
      <c r="H82" s="219">
        <v>2.6881547400000003</v>
      </c>
      <c r="I82" s="233">
        <v>2.5658875499999998</v>
      </c>
      <c r="J82" s="95"/>
      <c r="K82" s="16" t="s">
        <v>173</v>
      </c>
      <c r="L82" s="219">
        <v>0.14951998</v>
      </c>
      <c r="M82" s="219">
        <v>8.2577270000000008E-2</v>
      </c>
      <c r="N82" s="233">
        <v>0.24462098999999998</v>
      </c>
    </row>
    <row r="83" spans="1:14" x14ac:dyDescent="0.25">
      <c r="A83" s="16" t="s">
        <v>236</v>
      </c>
      <c r="B83" s="219">
        <v>12.163858080000001</v>
      </c>
      <c r="C83" s="219">
        <v>11.756787800000001</v>
      </c>
      <c r="D83" s="233">
        <v>22.624010949999999</v>
      </c>
      <c r="F83" s="16" t="s">
        <v>224</v>
      </c>
      <c r="G83" s="219">
        <v>0</v>
      </c>
      <c r="H83" s="219">
        <v>2.3351159999999999E-2</v>
      </c>
      <c r="I83" s="233">
        <v>2.5615681800000001</v>
      </c>
      <c r="J83" s="95"/>
      <c r="K83" s="16" t="s">
        <v>169</v>
      </c>
      <c r="L83" s="219">
        <v>4.3380339999999996E-2</v>
      </c>
      <c r="M83" s="219">
        <v>0.41343340000000001</v>
      </c>
      <c r="N83" s="233">
        <v>0.23280564000000001</v>
      </c>
    </row>
    <row r="84" spans="1:14" x14ac:dyDescent="0.25">
      <c r="A84" s="16" t="s">
        <v>180</v>
      </c>
      <c r="B84" s="219">
        <v>10.826141140000001</v>
      </c>
      <c r="C84" s="219">
        <v>16.069723570000001</v>
      </c>
      <c r="D84" s="233">
        <v>22.389612499999998</v>
      </c>
      <c r="F84" s="16" t="s">
        <v>188</v>
      </c>
      <c r="G84" s="219">
        <v>7.7164872199999994</v>
      </c>
      <c r="H84" s="219">
        <v>4.5993147800000003</v>
      </c>
      <c r="I84" s="233">
        <v>2.5529372400000003</v>
      </c>
      <c r="J84" s="95"/>
      <c r="K84" s="16" t="s">
        <v>237</v>
      </c>
      <c r="L84" s="219">
        <v>0.29588250999999999</v>
      </c>
      <c r="M84" s="219">
        <v>0.56125601999999997</v>
      </c>
      <c r="N84" s="233">
        <v>0.22970195999999998</v>
      </c>
    </row>
    <row r="85" spans="1:14" x14ac:dyDescent="0.25">
      <c r="A85" s="16" t="s">
        <v>234</v>
      </c>
      <c r="B85" s="219">
        <v>24.957677109999999</v>
      </c>
      <c r="C85" s="219">
        <v>20.67377196</v>
      </c>
      <c r="D85" s="233">
        <v>22.12079413</v>
      </c>
      <c r="F85" s="16" t="s">
        <v>99</v>
      </c>
      <c r="G85" s="219">
        <v>1.2902055100000001</v>
      </c>
      <c r="H85" s="219">
        <v>3.11031075</v>
      </c>
      <c r="I85" s="233">
        <v>2.5228256</v>
      </c>
      <c r="J85" s="95"/>
      <c r="K85" s="16" t="s">
        <v>9</v>
      </c>
      <c r="L85" s="219">
        <v>0.18090655999999999</v>
      </c>
      <c r="M85" s="219">
        <v>0.32287390999999999</v>
      </c>
      <c r="N85" s="233">
        <v>0.22545100000000001</v>
      </c>
    </row>
    <row r="86" spans="1:14" x14ac:dyDescent="0.25">
      <c r="A86" s="16" t="s">
        <v>210</v>
      </c>
      <c r="B86" s="219">
        <v>24.603114989999998</v>
      </c>
      <c r="C86" s="219">
        <v>29.57357185</v>
      </c>
      <c r="D86" s="233">
        <v>21.887841429999998</v>
      </c>
      <c r="F86" s="16" t="s">
        <v>156</v>
      </c>
      <c r="G86" s="219">
        <v>0.27520277000000004</v>
      </c>
      <c r="H86" s="219">
        <v>2.0306028400000002</v>
      </c>
      <c r="I86" s="233">
        <v>2.5158664900000001</v>
      </c>
      <c r="J86" s="95"/>
      <c r="K86" s="16" t="s">
        <v>7</v>
      </c>
      <c r="L86" s="219">
        <v>8.0154749999999997E-2</v>
      </c>
      <c r="M86" s="219">
        <v>0.161328</v>
      </c>
      <c r="N86" s="233">
        <v>0.21329400000000001</v>
      </c>
    </row>
    <row r="87" spans="1:14" x14ac:dyDescent="0.25">
      <c r="A87" s="16" t="s">
        <v>178</v>
      </c>
      <c r="B87" s="219">
        <v>25.943391309999999</v>
      </c>
      <c r="C87" s="219">
        <v>49.394316789999998</v>
      </c>
      <c r="D87" s="233">
        <v>21.82319648</v>
      </c>
      <c r="F87" s="16" t="s">
        <v>33</v>
      </c>
      <c r="G87" s="219">
        <v>0.82562276000000001</v>
      </c>
      <c r="H87" s="219">
        <v>0.91850893999999994</v>
      </c>
      <c r="I87" s="233">
        <v>2.50915394</v>
      </c>
      <c r="J87" s="95"/>
      <c r="K87" s="16" t="s">
        <v>116</v>
      </c>
      <c r="L87" s="219">
        <v>0.40798907000000001</v>
      </c>
      <c r="M87" s="219">
        <v>9.1240740000000001E-2</v>
      </c>
      <c r="N87" s="233">
        <v>0.20939285999999999</v>
      </c>
    </row>
    <row r="88" spans="1:14" x14ac:dyDescent="0.25">
      <c r="A88" s="16" t="s">
        <v>171</v>
      </c>
      <c r="B88" s="219">
        <v>20.007416719999998</v>
      </c>
      <c r="C88" s="219">
        <v>23.422711679999999</v>
      </c>
      <c r="D88" s="233">
        <v>20.940576119999999</v>
      </c>
      <c r="F88" s="16" t="s">
        <v>202</v>
      </c>
      <c r="G88" s="219">
        <v>0.66119778000000007</v>
      </c>
      <c r="H88" s="219">
        <v>8.6850423900000013</v>
      </c>
      <c r="I88" s="233">
        <v>2.4109275600000002</v>
      </c>
      <c r="J88" s="95"/>
      <c r="K88" s="16" t="s">
        <v>139</v>
      </c>
      <c r="L88" s="219">
        <v>6.2220000000000001E-3</v>
      </c>
      <c r="M88" s="219">
        <v>7.6203000000000002E-4</v>
      </c>
      <c r="N88" s="233">
        <v>0.20580648999999998</v>
      </c>
    </row>
    <row r="89" spans="1:14" x14ac:dyDescent="0.25">
      <c r="A89" s="16" t="s">
        <v>30</v>
      </c>
      <c r="B89" s="219">
        <v>19.950606440000001</v>
      </c>
      <c r="C89" s="219">
        <v>24.846831949999999</v>
      </c>
      <c r="D89" s="233">
        <v>20.795436030000001</v>
      </c>
      <c r="F89" s="16" t="s">
        <v>221</v>
      </c>
      <c r="G89" s="219">
        <v>1.96602827</v>
      </c>
      <c r="H89" s="219">
        <v>1.84888673</v>
      </c>
      <c r="I89" s="233">
        <v>2.3876025099999998</v>
      </c>
      <c r="J89" s="95"/>
      <c r="K89" s="16" t="s">
        <v>95</v>
      </c>
      <c r="L89" s="219">
        <v>8.1079499999999992E-3</v>
      </c>
      <c r="M89" s="219">
        <v>0.19790770000000002</v>
      </c>
      <c r="N89" s="233">
        <v>0.20421354</v>
      </c>
    </row>
    <row r="90" spans="1:14" x14ac:dyDescent="0.25">
      <c r="A90" s="16" t="s">
        <v>130</v>
      </c>
      <c r="B90" s="219">
        <v>18.055059</v>
      </c>
      <c r="C90" s="219">
        <v>22.091366409999999</v>
      </c>
      <c r="D90" s="233">
        <v>20.420795739999999</v>
      </c>
      <c r="F90" s="16" t="s">
        <v>148</v>
      </c>
      <c r="G90" s="219">
        <v>3.4889600499999998</v>
      </c>
      <c r="H90" s="219">
        <v>2.5764613700000001</v>
      </c>
      <c r="I90" s="233">
        <v>2.3365084700000001</v>
      </c>
      <c r="J90" s="95"/>
      <c r="K90" s="16" t="s">
        <v>142</v>
      </c>
      <c r="L90" s="219">
        <v>0.24968495999999998</v>
      </c>
      <c r="M90" s="219">
        <v>0.32314288000000002</v>
      </c>
      <c r="N90" s="233">
        <v>0.19830178000000001</v>
      </c>
    </row>
    <row r="91" spans="1:14" x14ac:dyDescent="0.25">
      <c r="A91" s="16" t="s">
        <v>251</v>
      </c>
      <c r="B91" s="219">
        <v>21.04571864</v>
      </c>
      <c r="C91" s="219">
        <v>16.65565359</v>
      </c>
      <c r="D91" s="233">
        <v>20.38191505</v>
      </c>
      <c r="F91" s="16" t="s">
        <v>208</v>
      </c>
      <c r="G91" s="219">
        <v>6.3687460000000001E-2</v>
      </c>
      <c r="H91" s="219">
        <v>0.68022864000000005</v>
      </c>
      <c r="I91" s="233">
        <v>2.30543561</v>
      </c>
      <c r="J91" s="95"/>
      <c r="K91" s="16" t="s">
        <v>94</v>
      </c>
      <c r="L91" s="219">
        <v>0.17303564000000002</v>
      </c>
      <c r="M91" s="219">
        <v>8.2803299999999996E-2</v>
      </c>
      <c r="N91" s="233">
        <v>0.18611037</v>
      </c>
    </row>
    <row r="92" spans="1:14" x14ac:dyDescent="0.25">
      <c r="A92" s="16" t="s">
        <v>98</v>
      </c>
      <c r="B92" s="219">
        <v>8.6385515099999992</v>
      </c>
      <c r="C92" s="219">
        <v>8.8109194600000009</v>
      </c>
      <c r="D92" s="233">
        <v>20.079985300000001</v>
      </c>
      <c r="F92" s="16" t="s">
        <v>163</v>
      </c>
      <c r="G92" s="219">
        <v>4.8866874200000003</v>
      </c>
      <c r="H92" s="219">
        <v>0.82302063000000003</v>
      </c>
      <c r="I92" s="233">
        <v>2.2711009500000001</v>
      </c>
      <c r="J92" s="95"/>
      <c r="K92" s="16" t="s">
        <v>117</v>
      </c>
      <c r="L92" s="219">
        <v>0.12166752</v>
      </c>
      <c r="M92" s="219">
        <v>0.16155863000000001</v>
      </c>
      <c r="N92" s="233">
        <v>0.15697557000000001</v>
      </c>
    </row>
    <row r="93" spans="1:14" x14ac:dyDescent="0.25">
      <c r="A93" s="16" t="s">
        <v>2</v>
      </c>
      <c r="B93" s="219">
        <v>27.70543472</v>
      </c>
      <c r="C93" s="219">
        <v>28.862002739999998</v>
      </c>
      <c r="D93" s="233">
        <v>20.02283482</v>
      </c>
      <c r="F93" s="16" t="s">
        <v>81</v>
      </c>
      <c r="G93" s="219">
        <v>1.0681329999999999E-2</v>
      </c>
      <c r="H93" s="219">
        <v>3.1137162099999998</v>
      </c>
      <c r="I93" s="233">
        <v>2.12584302</v>
      </c>
      <c r="J93" s="95"/>
      <c r="K93" s="16" t="s">
        <v>233</v>
      </c>
      <c r="L93" s="219">
        <v>0.13196570999999999</v>
      </c>
      <c r="M93" s="219">
        <v>0.76817955000000004</v>
      </c>
      <c r="N93" s="233">
        <v>0.1456761</v>
      </c>
    </row>
    <row r="94" spans="1:14" x14ac:dyDescent="0.25">
      <c r="A94" s="16" t="s">
        <v>32</v>
      </c>
      <c r="B94" s="219">
        <v>13.52359401</v>
      </c>
      <c r="C94" s="219">
        <v>21.06464785</v>
      </c>
      <c r="D94" s="233">
        <v>20.020599920000002</v>
      </c>
      <c r="F94" s="16" t="s">
        <v>30</v>
      </c>
      <c r="G94" s="219">
        <v>0.12482501</v>
      </c>
      <c r="H94" s="219">
        <v>0.55477924999999995</v>
      </c>
      <c r="I94" s="233">
        <v>2.1208840800000002</v>
      </c>
      <c r="J94" s="95"/>
      <c r="K94" s="16" t="s">
        <v>236</v>
      </c>
      <c r="L94" s="219">
        <v>0.24769692999999998</v>
      </c>
      <c r="M94" s="219">
        <v>0.15122073</v>
      </c>
      <c r="N94" s="233">
        <v>0.14347442999999999</v>
      </c>
    </row>
    <row r="95" spans="1:14" x14ac:dyDescent="0.25">
      <c r="A95" s="16" t="s">
        <v>198</v>
      </c>
      <c r="B95" s="219">
        <v>14.561986119999998</v>
      </c>
      <c r="C95" s="219">
        <v>25.870870190000002</v>
      </c>
      <c r="D95" s="233">
        <v>19.757672589999999</v>
      </c>
      <c r="F95" s="16" t="s">
        <v>138</v>
      </c>
      <c r="G95" s="219">
        <v>0.35021876000000002</v>
      </c>
      <c r="H95" s="219">
        <v>0.40389250999999998</v>
      </c>
      <c r="I95" s="233">
        <v>2.0809356299999999</v>
      </c>
      <c r="J95" s="95"/>
      <c r="K95" s="16" t="s">
        <v>75</v>
      </c>
      <c r="L95" s="219">
        <v>0.18903351999999998</v>
      </c>
      <c r="M95" s="219">
        <v>0.56264448</v>
      </c>
      <c r="N95" s="233">
        <v>0.14204475</v>
      </c>
    </row>
    <row r="96" spans="1:14" x14ac:dyDescent="0.25">
      <c r="A96" s="16" t="s">
        <v>174</v>
      </c>
      <c r="B96" s="219">
        <v>21.86881824</v>
      </c>
      <c r="C96" s="219">
        <v>17.523840499999999</v>
      </c>
      <c r="D96" s="233">
        <v>19.624891719999997</v>
      </c>
      <c r="F96" s="16" t="s">
        <v>251</v>
      </c>
      <c r="G96" s="219">
        <v>4.5306685999999994</v>
      </c>
      <c r="H96" s="219">
        <v>2.5996891299999998</v>
      </c>
      <c r="I96" s="233">
        <v>2.0261677200000001</v>
      </c>
      <c r="J96" s="95"/>
      <c r="K96" s="16" t="s">
        <v>182</v>
      </c>
      <c r="L96" s="219">
        <v>0.23044265</v>
      </c>
      <c r="M96" s="219">
        <v>0.12265944000000001</v>
      </c>
      <c r="N96" s="233">
        <v>0.1384119</v>
      </c>
    </row>
    <row r="97" spans="1:14" x14ac:dyDescent="0.25">
      <c r="A97" s="16" t="s">
        <v>146</v>
      </c>
      <c r="B97" s="219">
        <v>19.97035807</v>
      </c>
      <c r="C97" s="219">
        <v>37.08773111</v>
      </c>
      <c r="D97" s="233">
        <v>19.608681399999998</v>
      </c>
      <c r="F97" s="16" t="s">
        <v>242</v>
      </c>
      <c r="G97" s="219">
        <v>9.1990722599999994</v>
      </c>
      <c r="H97" s="219">
        <v>12.110598029999998</v>
      </c>
      <c r="I97" s="233">
        <v>1.6859700200000001</v>
      </c>
      <c r="J97" s="95"/>
      <c r="K97" s="16" t="s">
        <v>229</v>
      </c>
      <c r="L97" s="219">
        <v>0.29247098999999999</v>
      </c>
      <c r="M97" s="219">
        <v>0.11359503</v>
      </c>
      <c r="N97" s="233">
        <v>0.12885771000000001</v>
      </c>
    </row>
    <row r="98" spans="1:14" x14ac:dyDescent="0.25">
      <c r="A98" s="16" t="s">
        <v>230</v>
      </c>
      <c r="B98" s="219">
        <v>16.298927020000001</v>
      </c>
      <c r="C98" s="219">
        <v>17.7719211</v>
      </c>
      <c r="D98" s="233">
        <v>19.324365960000002</v>
      </c>
      <c r="F98" s="16" t="s">
        <v>7</v>
      </c>
      <c r="G98" s="219">
        <v>3.3774400000000002E-3</v>
      </c>
      <c r="H98" s="219">
        <v>7.0861320000000005E-2</v>
      </c>
      <c r="I98" s="233">
        <v>1.6376948</v>
      </c>
      <c r="J98" s="95"/>
      <c r="K98" s="16" t="s">
        <v>252</v>
      </c>
      <c r="L98" s="219">
        <v>0.14339231</v>
      </c>
      <c r="M98" s="219">
        <v>0.63700374999999998</v>
      </c>
      <c r="N98" s="233">
        <v>0.12868463999999999</v>
      </c>
    </row>
    <row r="99" spans="1:14" x14ac:dyDescent="0.25">
      <c r="A99" s="16" t="s">
        <v>206</v>
      </c>
      <c r="B99" s="219">
        <v>17.039212729999999</v>
      </c>
      <c r="C99" s="219">
        <v>18.830748449999998</v>
      </c>
      <c r="D99" s="233">
        <v>19.177853089999999</v>
      </c>
      <c r="F99" s="16" t="s">
        <v>235</v>
      </c>
      <c r="G99" s="219">
        <v>2.22253239</v>
      </c>
      <c r="H99" s="219">
        <v>6.9512395999999992</v>
      </c>
      <c r="I99" s="233">
        <v>1.6341700800000001</v>
      </c>
      <c r="J99" s="95"/>
      <c r="K99" s="16" t="s">
        <v>64</v>
      </c>
      <c r="L99" s="219">
        <v>1.266E-3</v>
      </c>
      <c r="M99" s="219">
        <v>6.1670000000000008E-4</v>
      </c>
      <c r="N99" s="233">
        <v>0.12244386</v>
      </c>
    </row>
    <row r="100" spans="1:14" x14ac:dyDescent="0.25">
      <c r="A100" s="16" t="s">
        <v>34</v>
      </c>
      <c r="B100" s="219">
        <v>16.774425650000001</v>
      </c>
      <c r="C100" s="219">
        <v>18.625174960000002</v>
      </c>
      <c r="D100" s="233">
        <v>18.986263820000001</v>
      </c>
      <c r="F100" s="16" t="s">
        <v>226</v>
      </c>
      <c r="G100" s="219">
        <v>6.7866054500000006</v>
      </c>
      <c r="H100" s="219">
        <v>0.31793639000000001</v>
      </c>
      <c r="I100" s="233">
        <v>1.5549379399999999</v>
      </c>
      <c r="J100" s="95"/>
      <c r="K100" s="16" t="s">
        <v>103</v>
      </c>
      <c r="L100" s="219">
        <v>0.12828976</v>
      </c>
      <c r="M100" s="219">
        <v>0.35801395000000003</v>
      </c>
      <c r="N100" s="233">
        <v>0.12013744999999999</v>
      </c>
    </row>
    <row r="101" spans="1:14" x14ac:dyDescent="0.25">
      <c r="A101" s="16" t="s">
        <v>28</v>
      </c>
      <c r="B101" s="219">
        <v>13.525969099999999</v>
      </c>
      <c r="C101" s="219">
        <v>19.281416</v>
      </c>
      <c r="D101" s="233">
        <v>17.535679390000002</v>
      </c>
      <c r="F101" s="16" t="s">
        <v>187</v>
      </c>
      <c r="G101" s="219">
        <v>1.9477419999999999E-2</v>
      </c>
      <c r="H101" s="219">
        <v>2.4964699999999999E-2</v>
      </c>
      <c r="I101" s="233">
        <v>1.48120316</v>
      </c>
      <c r="J101" s="95"/>
      <c r="K101" s="16" t="s">
        <v>141</v>
      </c>
      <c r="L101" s="219">
        <v>3.8250069999999997E-2</v>
      </c>
      <c r="M101" s="219">
        <v>1.9213810000000001E-2</v>
      </c>
      <c r="N101" s="233">
        <v>0.10898827</v>
      </c>
    </row>
    <row r="102" spans="1:14" x14ac:dyDescent="0.25">
      <c r="A102" s="16" t="s">
        <v>228</v>
      </c>
      <c r="B102" s="219">
        <v>16.271517330000002</v>
      </c>
      <c r="C102" s="219">
        <v>13.343157980000001</v>
      </c>
      <c r="D102" s="233">
        <v>16.870865559999999</v>
      </c>
      <c r="F102" s="16" t="s">
        <v>39</v>
      </c>
      <c r="G102" s="219">
        <v>1.26302717</v>
      </c>
      <c r="H102" s="219">
        <v>1.8455153</v>
      </c>
      <c r="I102" s="233">
        <v>1.4543263899999999</v>
      </c>
      <c r="J102" s="95"/>
      <c r="K102" s="16" t="s">
        <v>91</v>
      </c>
      <c r="L102" s="219">
        <v>0</v>
      </c>
      <c r="M102" s="219">
        <v>0</v>
      </c>
      <c r="N102" s="233">
        <v>9.818992E-2</v>
      </c>
    </row>
    <row r="103" spans="1:14" x14ac:dyDescent="0.25">
      <c r="A103" s="16" t="s">
        <v>64</v>
      </c>
      <c r="B103" s="219">
        <v>7.2384616199999998</v>
      </c>
      <c r="C103" s="219">
        <v>10.468872320000001</v>
      </c>
      <c r="D103" s="233">
        <v>16.573832119999999</v>
      </c>
      <c r="F103" s="16" t="s">
        <v>107</v>
      </c>
      <c r="G103" s="219">
        <v>3.16989557</v>
      </c>
      <c r="H103" s="219">
        <v>0.56494330000000004</v>
      </c>
      <c r="I103" s="233">
        <v>1.42358512</v>
      </c>
      <c r="J103" s="95"/>
      <c r="K103" s="16" t="s">
        <v>92</v>
      </c>
      <c r="L103" s="219">
        <v>6.49995E-3</v>
      </c>
      <c r="M103" s="219">
        <v>2.7128E-3</v>
      </c>
      <c r="N103" s="233">
        <v>9.3669410000000008E-2</v>
      </c>
    </row>
    <row r="104" spans="1:14" x14ac:dyDescent="0.25">
      <c r="A104" s="16" t="s">
        <v>75</v>
      </c>
      <c r="B104" s="219">
        <v>12.8713716</v>
      </c>
      <c r="C104" s="219">
        <v>20.231424860000001</v>
      </c>
      <c r="D104" s="233">
        <v>16.462921420000001</v>
      </c>
      <c r="F104" s="16" t="s">
        <v>103</v>
      </c>
      <c r="G104" s="219">
        <v>2.2102300800000001</v>
      </c>
      <c r="H104" s="219">
        <v>3.7258354100000002</v>
      </c>
      <c r="I104" s="233">
        <v>1.37771862</v>
      </c>
      <c r="J104" s="95"/>
      <c r="K104" s="16" t="s">
        <v>191</v>
      </c>
      <c r="L104" s="219">
        <v>7.0637E-3</v>
      </c>
      <c r="M104" s="219">
        <v>8.3071956700000005</v>
      </c>
      <c r="N104" s="233">
        <v>7.8906030000000002E-2</v>
      </c>
    </row>
    <row r="105" spans="1:14" x14ac:dyDescent="0.25">
      <c r="A105" s="16" t="s">
        <v>149</v>
      </c>
      <c r="B105" s="219">
        <v>36.628567159999996</v>
      </c>
      <c r="C105" s="219">
        <v>16.326173230000002</v>
      </c>
      <c r="D105" s="233">
        <v>16.357304369999998</v>
      </c>
      <c r="F105" s="16" t="s">
        <v>256</v>
      </c>
      <c r="G105" s="219">
        <v>0.98329648000000003</v>
      </c>
      <c r="H105" s="219">
        <v>0.43811656999999998</v>
      </c>
      <c r="I105" s="233">
        <v>1.3775572309999999</v>
      </c>
      <c r="J105" s="95"/>
      <c r="K105" s="16" t="s">
        <v>135</v>
      </c>
      <c r="L105" s="219">
        <v>0.13397893999999999</v>
      </c>
      <c r="M105" s="219">
        <v>0.26859475999999999</v>
      </c>
      <c r="N105" s="233">
        <v>7.8701660000000007E-2</v>
      </c>
    </row>
    <row r="106" spans="1:14" x14ac:dyDescent="0.25">
      <c r="A106" s="16" t="s">
        <v>147</v>
      </c>
      <c r="B106" s="219">
        <v>11.18702345</v>
      </c>
      <c r="C106" s="219">
        <v>16.238035140000001</v>
      </c>
      <c r="D106" s="233">
        <v>16.199298420000002</v>
      </c>
      <c r="F106" s="16" t="s">
        <v>159</v>
      </c>
      <c r="G106" s="219">
        <v>2.6995613199999999</v>
      </c>
      <c r="H106" s="219">
        <v>1.40400167</v>
      </c>
      <c r="I106" s="233">
        <v>1.28480219</v>
      </c>
      <c r="J106" s="95"/>
      <c r="K106" s="16" t="s">
        <v>108</v>
      </c>
      <c r="L106" s="219">
        <v>0.16462984999999999</v>
      </c>
      <c r="M106" s="219">
        <v>6.21332E-2</v>
      </c>
      <c r="N106" s="233">
        <v>6.756376E-2</v>
      </c>
    </row>
    <row r="107" spans="1:14" x14ac:dyDescent="0.25">
      <c r="A107" s="16" t="s">
        <v>133</v>
      </c>
      <c r="B107" s="219">
        <v>16.495141520000001</v>
      </c>
      <c r="C107" s="219">
        <v>13.52691731</v>
      </c>
      <c r="D107" s="233">
        <v>15.90426343</v>
      </c>
      <c r="F107" s="16" t="s">
        <v>117</v>
      </c>
      <c r="G107" s="219">
        <v>2.6960798399999999</v>
      </c>
      <c r="H107" s="219">
        <v>1.8783612700000001</v>
      </c>
      <c r="I107" s="233">
        <v>1.2683442700000001</v>
      </c>
      <c r="J107" s="95"/>
      <c r="K107" s="16" t="s">
        <v>128</v>
      </c>
      <c r="L107" s="219">
        <v>3.9635989999999996E-2</v>
      </c>
      <c r="M107" s="219">
        <v>0.59671165999999998</v>
      </c>
      <c r="N107" s="233">
        <v>6.5850710000000007E-2</v>
      </c>
    </row>
    <row r="108" spans="1:14" x14ac:dyDescent="0.25">
      <c r="A108" s="16" t="s">
        <v>114</v>
      </c>
      <c r="B108" s="219">
        <v>9.1587362399999996</v>
      </c>
      <c r="C108" s="219">
        <v>6.9424549500000001</v>
      </c>
      <c r="D108" s="233">
        <v>15.36796698</v>
      </c>
      <c r="F108" s="16" t="s">
        <v>92</v>
      </c>
      <c r="G108" s="219">
        <v>7.4559490000000006E-2</v>
      </c>
      <c r="H108" s="219">
        <v>3.7423987099999998</v>
      </c>
      <c r="I108" s="233">
        <v>1.216458</v>
      </c>
      <c r="J108" s="95"/>
      <c r="K108" s="16" t="s">
        <v>187</v>
      </c>
      <c r="L108" s="219">
        <v>0.23300645</v>
      </c>
      <c r="M108" s="219">
        <v>0.28733191999999996</v>
      </c>
      <c r="N108" s="233">
        <v>6.0955989999999995E-2</v>
      </c>
    </row>
    <row r="109" spans="1:14" x14ac:dyDescent="0.25">
      <c r="A109" s="16" t="s">
        <v>252</v>
      </c>
      <c r="B109" s="219">
        <v>15.601807859999999</v>
      </c>
      <c r="C109" s="219">
        <v>17.807383269999999</v>
      </c>
      <c r="D109" s="233">
        <v>14.59820051</v>
      </c>
      <c r="F109" s="16" t="s">
        <v>94</v>
      </c>
      <c r="G109" s="219">
        <v>1.8569479499999999</v>
      </c>
      <c r="H109" s="219">
        <v>1.01335708</v>
      </c>
      <c r="I109" s="233">
        <v>1.1859341799999998</v>
      </c>
      <c r="J109" s="95"/>
      <c r="K109" s="16" t="s">
        <v>241</v>
      </c>
      <c r="L109" s="219">
        <v>6.3629309999999994E-2</v>
      </c>
      <c r="M109" s="219">
        <v>0.10335888</v>
      </c>
      <c r="N109" s="233">
        <v>5.5737879999999997E-2</v>
      </c>
    </row>
    <row r="110" spans="1:14" x14ac:dyDescent="0.25">
      <c r="A110" s="16" t="s">
        <v>182</v>
      </c>
      <c r="B110" s="219">
        <v>11.67894476</v>
      </c>
      <c r="C110" s="219">
        <v>6.5698575799999999</v>
      </c>
      <c r="D110" s="233">
        <v>14.53128117</v>
      </c>
      <c r="F110" s="16" t="s">
        <v>174</v>
      </c>
      <c r="G110" s="219">
        <v>3.8608001700000001</v>
      </c>
      <c r="H110" s="219">
        <v>0.86661455000000009</v>
      </c>
      <c r="I110" s="233">
        <v>1.1770603899999998</v>
      </c>
      <c r="J110" s="95"/>
      <c r="K110" s="16" t="s">
        <v>144</v>
      </c>
      <c r="L110" s="219">
        <v>6.0109999999999999E-3</v>
      </c>
      <c r="M110" s="219">
        <v>1.5773269999999999E-2</v>
      </c>
      <c r="N110" s="233">
        <v>5.4469499999999997E-2</v>
      </c>
    </row>
    <row r="111" spans="1:14" x14ac:dyDescent="0.25">
      <c r="A111" s="16" t="s">
        <v>120</v>
      </c>
      <c r="B111" s="219">
        <v>11.756899630000001</v>
      </c>
      <c r="C111" s="219">
        <v>12.835131710000001</v>
      </c>
      <c r="D111" s="233">
        <v>14.23014002</v>
      </c>
      <c r="F111" s="16" t="s">
        <v>215</v>
      </c>
      <c r="G111" s="219">
        <v>40.197797780000002</v>
      </c>
      <c r="H111" s="219">
        <v>90.309533200000004</v>
      </c>
      <c r="I111" s="233">
        <v>1.0822426200000002</v>
      </c>
      <c r="J111" s="95"/>
      <c r="K111" s="16" t="s">
        <v>114</v>
      </c>
      <c r="L111" s="219">
        <v>2.5430930000000001E-2</v>
      </c>
      <c r="M111" s="219">
        <v>1.530127E-2</v>
      </c>
      <c r="N111" s="233">
        <v>4.842453E-2</v>
      </c>
    </row>
    <row r="112" spans="1:14" x14ac:dyDescent="0.25">
      <c r="A112" s="16" t="s">
        <v>94</v>
      </c>
      <c r="B112" s="219">
        <v>10.9738138</v>
      </c>
      <c r="C112" s="219">
        <v>10.52087392</v>
      </c>
      <c r="D112" s="233">
        <v>14.13093113</v>
      </c>
      <c r="F112" s="16" t="s">
        <v>14</v>
      </c>
      <c r="G112" s="219">
        <v>3.5160556499999998</v>
      </c>
      <c r="H112" s="219">
        <v>7.8652059699999999</v>
      </c>
      <c r="I112" s="233">
        <v>1.0641706299999998</v>
      </c>
      <c r="J112" s="95"/>
      <c r="K112" s="16" t="s">
        <v>174</v>
      </c>
      <c r="L112" s="219">
        <v>4.7353569999999998E-2</v>
      </c>
      <c r="M112" s="219">
        <v>0.32489777000000003</v>
      </c>
      <c r="N112" s="233">
        <v>4.6307679999999997E-2</v>
      </c>
    </row>
    <row r="113" spans="1:14" x14ac:dyDescent="0.25">
      <c r="A113" s="16" t="s">
        <v>219</v>
      </c>
      <c r="B113" s="219">
        <v>7.3720545800000004</v>
      </c>
      <c r="C113" s="219">
        <v>18.173207999999999</v>
      </c>
      <c r="D113" s="233">
        <v>14.06920893</v>
      </c>
      <c r="F113" s="16" t="s">
        <v>95</v>
      </c>
      <c r="G113" s="219">
        <v>1.8506676599999998</v>
      </c>
      <c r="H113" s="219">
        <v>1.0624604900000001</v>
      </c>
      <c r="I113" s="233">
        <v>1.0624604900000001</v>
      </c>
      <c r="J113" s="95"/>
      <c r="K113" s="16" t="s">
        <v>248</v>
      </c>
      <c r="L113" s="219">
        <v>1.49336168</v>
      </c>
      <c r="M113" s="219">
        <v>0.92966806999999996</v>
      </c>
      <c r="N113" s="233">
        <v>4.4026500000000003E-2</v>
      </c>
    </row>
    <row r="114" spans="1:14" x14ac:dyDescent="0.25">
      <c r="A114" s="16" t="s">
        <v>121</v>
      </c>
      <c r="B114" s="219">
        <v>13.726693060000001</v>
      </c>
      <c r="C114" s="219">
        <v>25.152393620000002</v>
      </c>
      <c r="D114" s="233">
        <v>13.56110172</v>
      </c>
      <c r="F114" s="16" t="s">
        <v>135</v>
      </c>
      <c r="G114" s="219">
        <v>1.2468653799999998</v>
      </c>
      <c r="H114" s="219">
        <v>2.2157125799999999</v>
      </c>
      <c r="I114" s="233">
        <v>1.05879883</v>
      </c>
      <c r="J114" s="95"/>
      <c r="K114" s="16" t="s">
        <v>113</v>
      </c>
      <c r="L114" s="219">
        <v>3.13219E-3</v>
      </c>
      <c r="M114" s="219">
        <v>1.1369020000000001E-2</v>
      </c>
      <c r="N114" s="233">
        <v>4.2064509999999999E-2</v>
      </c>
    </row>
    <row r="115" spans="1:14" x14ac:dyDescent="0.25">
      <c r="A115" s="16" t="s">
        <v>237</v>
      </c>
      <c r="B115" s="219">
        <v>13.36439777</v>
      </c>
      <c r="C115" s="219">
        <v>13.41690416</v>
      </c>
      <c r="D115" s="233">
        <v>13.518259070000001</v>
      </c>
      <c r="F115" s="16" t="s">
        <v>186</v>
      </c>
      <c r="G115" s="219">
        <v>2.6949999999999999E-3</v>
      </c>
      <c r="H115" s="219">
        <v>1.4292620000000001E-2</v>
      </c>
      <c r="I115" s="233">
        <v>0.96151103000000004</v>
      </c>
      <c r="J115" s="95"/>
      <c r="K115" s="16" t="s">
        <v>177</v>
      </c>
      <c r="L115" s="219">
        <v>0</v>
      </c>
      <c r="M115" s="219">
        <v>0</v>
      </c>
      <c r="N115" s="233">
        <v>3.6132999999999998E-2</v>
      </c>
    </row>
    <row r="116" spans="1:14" x14ac:dyDescent="0.25">
      <c r="A116" s="16" t="s">
        <v>4</v>
      </c>
      <c r="B116" s="219">
        <v>25.3470707</v>
      </c>
      <c r="C116" s="219">
        <v>9.3342072500000004</v>
      </c>
      <c r="D116" s="233">
        <v>13.507044499999999</v>
      </c>
      <c r="F116" s="16" t="s">
        <v>204</v>
      </c>
      <c r="G116" s="219">
        <v>5.1979273299999997</v>
      </c>
      <c r="H116" s="219">
        <v>2.3854997599999996</v>
      </c>
      <c r="I116" s="233">
        <v>0.95462245999999995</v>
      </c>
      <c r="J116" s="95"/>
      <c r="K116" s="16" t="s">
        <v>609</v>
      </c>
      <c r="L116" s="219">
        <v>0.21241872000000001</v>
      </c>
      <c r="M116" s="219">
        <v>0.14099288000000001</v>
      </c>
      <c r="N116" s="233">
        <v>3.571469E-2</v>
      </c>
    </row>
    <row r="117" spans="1:14" x14ac:dyDescent="0.25">
      <c r="A117" s="16" t="s">
        <v>142</v>
      </c>
      <c r="B117" s="219">
        <v>10.725793980000001</v>
      </c>
      <c r="C117" s="219">
        <v>13.999844869999999</v>
      </c>
      <c r="D117" s="233">
        <v>13.423340939999999</v>
      </c>
      <c r="F117" s="16" t="s">
        <v>255</v>
      </c>
      <c r="G117" s="219">
        <v>0.13482170999999998</v>
      </c>
      <c r="H117" s="219">
        <v>2.5292412099999999</v>
      </c>
      <c r="I117" s="233">
        <v>0.93866097999999998</v>
      </c>
      <c r="J117" s="95"/>
      <c r="K117" s="16" t="s">
        <v>80</v>
      </c>
      <c r="L117" s="219">
        <v>3.4E-5</v>
      </c>
      <c r="M117" s="219">
        <v>3.8621410000000002E-2</v>
      </c>
      <c r="N117" s="233">
        <v>3.4978959999999996E-2</v>
      </c>
    </row>
    <row r="118" spans="1:14" x14ac:dyDescent="0.25">
      <c r="A118" s="16" t="s">
        <v>9</v>
      </c>
      <c r="B118" s="219">
        <v>5.5154705599999998</v>
      </c>
      <c r="C118" s="219">
        <v>20.123851300000002</v>
      </c>
      <c r="D118" s="233">
        <v>13.283594750000001</v>
      </c>
      <c r="F118" s="16" t="s">
        <v>207</v>
      </c>
      <c r="G118" s="219">
        <v>0.69921216000000008</v>
      </c>
      <c r="H118" s="219">
        <v>1.807081E-2</v>
      </c>
      <c r="I118" s="233">
        <v>0.85033449999999999</v>
      </c>
      <c r="J118" s="95"/>
      <c r="K118" s="16" t="s">
        <v>133</v>
      </c>
      <c r="L118" s="219">
        <v>6.48344E-2</v>
      </c>
      <c r="M118" s="219">
        <v>6.8706169999999997E-2</v>
      </c>
      <c r="N118" s="233">
        <v>3.4905019999999995E-2</v>
      </c>
    </row>
    <row r="119" spans="1:14" x14ac:dyDescent="0.25">
      <c r="A119" s="16" t="s">
        <v>609</v>
      </c>
      <c r="B119" s="219">
        <v>7.4649205199999997</v>
      </c>
      <c r="C119" s="219">
        <v>10.375344349999999</v>
      </c>
      <c r="D119" s="233">
        <v>13.124831329999999</v>
      </c>
      <c r="F119" s="16" t="s">
        <v>230</v>
      </c>
      <c r="G119" s="219">
        <v>0.44071233000000004</v>
      </c>
      <c r="H119" s="219">
        <v>0.76610181999999993</v>
      </c>
      <c r="I119" s="233">
        <v>0.81002163999999999</v>
      </c>
      <c r="J119" s="95"/>
      <c r="K119" s="16" t="s">
        <v>150</v>
      </c>
      <c r="L119" s="219">
        <v>0.23379021</v>
      </c>
      <c r="M119" s="219">
        <v>3.9617949999999999E-2</v>
      </c>
      <c r="N119" s="233">
        <v>3.3398190000000001E-2</v>
      </c>
    </row>
    <row r="120" spans="1:14" x14ac:dyDescent="0.25">
      <c r="A120" s="16" t="s">
        <v>82</v>
      </c>
      <c r="B120" s="219">
        <v>10.222562890000001</v>
      </c>
      <c r="C120" s="219">
        <v>17.703373640000002</v>
      </c>
      <c r="D120" s="233">
        <v>13.1029705</v>
      </c>
      <c r="F120" s="16" t="s">
        <v>248</v>
      </c>
      <c r="G120" s="219">
        <v>6.9028717300000002</v>
      </c>
      <c r="H120" s="219">
        <v>3.2070000000000002E-3</v>
      </c>
      <c r="I120" s="233">
        <v>0.79351819999999995</v>
      </c>
      <c r="J120" s="95"/>
      <c r="K120" s="16" t="s">
        <v>168</v>
      </c>
      <c r="L120" s="219">
        <v>3.1261320000000002E-2</v>
      </c>
      <c r="M120" s="219">
        <v>1.689384E-2</v>
      </c>
      <c r="N120" s="233">
        <v>3.2114740000000003E-2</v>
      </c>
    </row>
    <row r="121" spans="1:14" x14ac:dyDescent="0.25">
      <c r="A121" s="16" t="s">
        <v>24</v>
      </c>
      <c r="B121" s="219">
        <v>16.3310508</v>
      </c>
      <c r="C121" s="219">
        <v>17.314888929999999</v>
      </c>
      <c r="D121" s="233">
        <v>13.09290221</v>
      </c>
      <c r="F121" s="16" t="s">
        <v>199</v>
      </c>
      <c r="G121" s="219">
        <v>3.16391512</v>
      </c>
      <c r="H121" s="219">
        <v>5.4905963099999999</v>
      </c>
      <c r="I121" s="233">
        <v>0.77159409000000001</v>
      </c>
      <c r="J121" s="95"/>
      <c r="K121" s="16" t="s">
        <v>222</v>
      </c>
      <c r="L121" s="219">
        <v>1.4008E-2</v>
      </c>
      <c r="M121" s="219">
        <v>1.9799999999999999E-4</v>
      </c>
      <c r="N121" s="233">
        <v>3.1132720000000003E-2</v>
      </c>
    </row>
    <row r="122" spans="1:14" x14ac:dyDescent="0.25">
      <c r="A122" s="16" t="s">
        <v>49</v>
      </c>
      <c r="B122" s="219">
        <v>14.132799369999999</v>
      </c>
      <c r="C122" s="219">
        <v>14.085998890000001</v>
      </c>
      <c r="D122" s="233">
        <v>12.931572769999999</v>
      </c>
      <c r="F122" s="16" t="s">
        <v>87</v>
      </c>
      <c r="G122" s="219">
        <v>4.62E-3</v>
      </c>
      <c r="H122" s="219">
        <v>0.28647733000000003</v>
      </c>
      <c r="I122" s="233">
        <v>0.76196545999999998</v>
      </c>
      <c r="J122" s="95"/>
      <c r="K122" s="16" t="s">
        <v>225</v>
      </c>
      <c r="L122" s="219">
        <v>0</v>
      </c>
      <c r="M122" s="219">
        <v>2.696339</v>
      </c>
      <c r="N122" s="233">
        <v>3.0710000000000001E-2</v>
      </c>
    </row>
    <row r="123" spans="1:14" x14ac:dyDescent="0.25">
      <c r="A123" s="16" t="s">
        <v>128</v>
      </c>
      <c r="B123" s="219">
        <v>10.214524089999999</v>
      </c>
      <c r="C123" s="219">
        <v>9.6630912599999998</v>
      </c>
      <c r="D123" s="233">
        <v>12.649051070000001</v>
      </c>
      <c r="F123" s="16" t="s">
        <v>136</v>
      </c>
      <c r="G123" s="219">
        <v>3.7329029999999999E-2</v>
      </c>
      <c r="H123" s="219">
        <v>5.3768410000000003E-2</v>
      </c>
      <c r="I123" s="233">
        <v>0.74385208999999997</v>
      </c>
      <c r="J123" s="95"/>
      <c r="K123" s="16" t="s">
        <v>193</v>
      </c>
      <c r="L123" s="219">
        <v>2.3659200000000002E-2</v>
      </c>
      <c r="M123" s="219">
        <v>0.10200747</v>
      </c>
      <c r="N123" s="233">
        <v>3.0211270000000002E-2</v>
      </c>
    </row>
    <row r="124" spans="1:14" x14ac:dyDescent="0.25">
      <c r="A124" s="16" t="s">
        <v>14</v>
      </c>
      <c r="B124" s="219">
        <v>16.720230539999999</v>
      </c>
      <c r="C124" s="219">
        <v>16.833794829999999</v>
      </c>
      <c r="D124" s="233">
        <v>12.531371720000001</v>
      </c>
      <c r="F124" s="16" t="s">
        <v>227</v>
      </c>
      <c r="G124" s="219">
        <v>6.8880699999999996E-3</v>
      </c>
      <c r="H124" s="219">
        <v>0.43876703</v>
      </c>
      <c r="I124" s="233">
        <v>0.72313631</v>
      </c>
      <c r="J124" s="95"/>
      <c r="K124" s="16" t="s">
        <v>99</v>
      </c>
      <c r="L124" s="219">
        <v>0.17189101999999998</v>
      </c>
      <c r="M124" s="219">
        <v>8.5682E-4</v>
      </c>
      <c r="N124" s="233">
        <v>2.7796369999999997E-2</v>
      </c>
    </row>
    <row r="125" spans="1:14" x14ac:dyDescent="0.25">
      <c r="A125" s="16" t="s">
        <v>187</v>
      </c>
      <c r="B125" s="219">
        <v>6.4294940700000005</v>
      </c>
      <c r="C125" s="219">
        <v>6.07410082</v>
      </c>
      <c r="D125" s="233">
        <v>11.612791529999999</v>
      </c>
      <c r="F125" s="16" t="s">
        <v>21</v>
      </c>
      <c r="G125" s="219">
        <v>0.18933433999999999</v>
      </c>
      <c r="H125" s="219">
        <v>0.30667189</v>
      </c>
      <c r="I125" s="233">
        <v>0.71664252000000006</v>
      </c>
      <c r="J125" s="95"/>
      <c r="K125" s="16" t="s">
        <v>106</v>
      </c>
      <c r="L125" s="219">
        <v>0.13533998999999999</v>
      </c>
      <c r="M125" s="219">
        <v>2.3946040000000002E-2</v>
      </c>
      <c r="N125" s="233">
        <v>2.680869E-2</v>
      </c>
    </row>
    <row r="126" spans="1:14" x14ac:dyDescent="0.25">
      <c r="A126" s="16" t="s">
        <v>148</v>
      </c>
      <c r="B126" s="219">
        <v>19.481693280000002</v>
      </c>
      <c r="C126" s="219">
        <v>12.426649710000001</v>
      </c>
      <c r="D126" s="233">
        <v>10.695923460000001</v>
      </c>
      <c r="F126" s="16" t="s">
        <v>190</v>
      </c>
      <c r="G126" s="219">
        <v>1.3734062900000001</v>
      </c>
      <c r="H126" s="219">
        <v>0.59168472999999999</v>
      </c>
      <c r="I126" s="233">
        <v>0.67861051999999999</v>
      </c>
      <c r="J126" s="95"/>
      <c r="K126" s="16" t="s">
        <v>207</v>
      </c>
      <c r="L126" s="219">
        <v>9.6586990000000011E-2</v>
      </c>
      <c r="M126" s="219">
        <v>4.3915639999999999E-2</v>
      </c>
      <c r="N126" s="233">
        <v>2.5106549999999998E-2</v>
      </c>
    </row>
    <row r="127" spans="1:14" x14ac:dyDescent="0.25">
      <c r="A127" s="16" t="s">
        <v>145</v>
      </c>
      <c r="B127" s="219">
        <v>14.351905890000001</v>
      </c>
      <c r="C127" s="219">
        <v>12.895356710000001</v>
      </c>
      <c r="D127" s="233">
        <v>10.64114343</v>
      </c>
      <c r="F127" s="16" t="s">
        <v>111</v>
      </c>
      <c r="G127" s="219">
        <v>0.66912563000000003</v>
      </c>
      <c r="H127" s="219">
        <v>0</v>
      </c>
      <c r="I127" s="233">
        <v>0.64115699999999998</v>
      </c>
      <c r="J127" s="95"/>
      <c r="K127" s="16" t="s">
        <v>98</v>
      </c>
      <c r="L127" s="219">
        <v>8.0699610000000005E-2</v>
      </c>
      <c r="M127" s="219">
        <v>3.1460109999999999E-2</v>
      </c>
      <c r="N127" s="233">
        <v>2.4398E-2</v>
      </c>
    </row>
    <row r="128" spans="1:14" x14ac:dyDescent="0.25">
      <c r="A128" s="16" t="s">
        <v>122</v>
      </c>
      <c r="B128" s="219">
        <v>5.6056031399999995</v>
      </c>
      <c r="C128" s="219">
        <v>7.7694450700000006</v>
      </c>
      <c r="D128" s="233">
        <v>10.44391508</v>
      </c>
      <c r="F128" s="16" t="s">
        <v>133</v>
      </c>
      <c r="G128" s="219">
        <v>0.4060434</v>
      </c>
      <c r="H128" s="219">
        <v>0.30173521000000003</v>
      </c>
      <c r="I128" s="233">
        <v>0.63691895999999992</v>
      </c>
      <c r="J128" s="95"/>
      <c r="K128" s="16" t="s">
        <v>20</v>
      </c>
      <c r="L128" s="219">
        <v>0.43071819</v>
      </c>
      <c r="M128" s="219">
        <v>5.4720000000000003E-3</v>
      </c>
      <c r="N128" s="233">
        <v>2.302479E-2</v>
      </c>
    </row>
    <row r="129" spans="1:14" x14ac:dyDescent="0.25">
      <c r="A129" s="16" t="s">
        <v>81</v>
      </c>
      <c r="B129" s="219">
        <v>11.080217880000001</v>
      </c>
      <c r="C129" s="219">
        <v>5.55422189</v>
      </c>
      <c r="D129" s="233">
        <v>10.18935956</v>
      </c>
      <c r="F129" s="16" t="s">
        <v>144</v>
      </c>
      <c r="G129" s="219">
        <v>0.30503272999999997</v>
      </c>
      <c r="H129" s="219">
        <v>0.51069671999999999</v>
      </c>
      <c r="I129" s="233">
        <v>0.62763258</v>
      </c>
      <c r="J129" s="95"/>
      <c r="K129" s="16" t="s">
        <v>126</v>
      </c>
      <c r="L129" s="219">
        <v>4.9823900000000006E-3</v>
      </c>
      <c r="M129" s="219">
        <v>7.9958340000000003E-2</v>
      </c>
      <c r="N129" s="233">
        <v>2.1103360000000002E-2</v>
      </c>
    </row>
    <row r="130" spans="1:14" x14ac:dyDescent="0.25">
      <c r="A130" s="16" t="s">
        <v>221</v>
      </c>
      <c r="B130" s="219">
        <v>10.057408519999999</v>
      </c>
      <c r="C130" s="219">
        <v>8.2902685300000005</v>
      </c>
      <c r="D130" s="233">
        <v>9.969473279999999</v>
      </c>
      <c r="F130" s="16" t="s">
        <v>152</v>
      </c>
      <c r="G130" s="219">
        <v>2.535793</v>
      </c>
      <c r="H130" s="219">
        <v>2.8700779999999999</v>
      </c>
      <c r="I130" s="233">
        <v>0.61013300000000004</v>
      </c>
      <c r="J130" s="95"/>
      <c r="K130" s="16" t="s">
        <v>39</v>
      </c>
      <c r="L130" s="219">
        <v>3.4812999999999997E-2</v>
      </c>
      <c r="M130" s="219">
        <v>5.9119300000000001E-3</v>
      </c>
      <c r="N130" s="233">
        <v>2.0456999999999999E-2</v>
      </c>
    </row>
    <row r="131" spans="1:14" x14ac:dyDescent="0.25">
      <c r="A131" s="16" t="s">
        <v>159</v>
      </c>
      <c r="B131" s="219">
        <v>8.0871548799999999</v>
      </c>
      <c r="C131" s="219">
        <v>8.2361880999999997</v>
      </c>
      <c r="D131" s="233">
        <v>9.9405201699999992</v>
      </c>
      <c r="F131" s="16" t="s">
        <v>206</v>
      </c>
      <c r="G131" s="219">
        <v>0.33623236000000001</v>
      </c>
      <c r="H131" s="219">
        <v>2.8375780000000002</v>
      </c>
      <c r="I131" s="233">
        <v>0.60513159999999999</v>
      </c>
      <c r="J131" s="95"/>
      <c r="K131" s="16" t="s">
        <v>161</v>
      </c>
      <c r="L131" s="219">
        <v>7.0210000000000003E-3</v>
      </c>
      <c r="M131" s="219">
        <v>1.8780000000000002E-2</v>
      </c>
      <c r="N131" s="233">
        <v>1.7250000000000001E-2</v>
      </c>
    </row>
    <row r="132" spans="1:14" x14ac:dyDescent="0.25">
      <c r="A132" s="16" t="s">
        <v>12</v>
      </c>
      <c r="B132" s="219">
        <v>5.8586823200000007</v>
      </c>
      <c r="C132" s="219">
        <v>11.64497268</v>
      </c>
      <c r="D132" s="233">
        <v>9.7533175500000002</v>
      </c>
      <c r="F132" s="16" t="s">
        <v>241</v>
      </c>
      <c r="G132" s="219">
        <v>3.52301E-2</v>
      </c>
      <c r="H132" s="219">
        <v>1.9220425000000001</v>
      </c>
      <c r="I132" s="233">
        <v>0.59576368000000002</v>
      </c>
      <c r="J132" s="95"/>
      <c r="K132" s="16" t="s">
        <v>136</v>
      </c>
      <c r="L132" s="219">
        <v>1.3862999999999999E-4</v>
      </c>
      <c r="M132" s="219">
        <v>5.5019600000000002E-3</v>
      </c>
      <c r="N132" s="233">
        <v>1.7217419999999997E-2</v>
      </c>
    </row>
    <row r="133" spans="1:14" x14ac:dyDescent="0.25">
      <c r="A133" s="16" t="s">
        <v>153</v>
      </c>
      <c r="B133" s="219">
        <v>1.0067176899999999</v>
      </c>
      <c r="C133" s="219">
        <v>2.1186201499999999</v>
      </c>
      <c r="D133" s="233">
        <v>9.3063585999999994</v>
      </c>
      <c r="F133" s="16" t="s">
        <v>237</v>
      </c>
      <c r="G133" s="219">
        <v>1.6762139700000001</v>
      </c>
      <c r="H133" s="219">
        <v>0.48158223999999999</v>
      </c>
      <c r="I133" s="233">
        <v>0.56542143999999994</v>
      </c>
      <c r="J133" s="95"/>
      <c r="K133" s="16" t="s">
        <v>157</v>
      </c>
      <c r="L133" s="219">
        <v>3.18965E-3</v>
      </c>
      <c r="M133" s="219">
        <v>4.5047589999999998E-2</v>
      </c>
      <c r="N133" s="233">
        <v>1.6912240000000002E-2</v>
      </c>
    </row>
    <row r="134" spans="1:14" x14ac:dyDescent="0.25">
      <c r="A134" s="16" t="s">
        <v>213</v>
      </c>
      <c r="B134" s="219">
        <v>0.84627165000000004</v>
      </c>
      <c r="C134" s="219">
        <v>1.8288912800000001</v>
      </c>
      <c r="D134" s="233">
        <v>9.0892917600000001</v>
      </c>
      <c r="F134" s="16" t="s">
        <v>228</v>
      </c>
      <c r="G134" s="219">
        <v>2.4489462500000001</v>
      </c>
      <c r="H134" s="219">
        <v>3.4522768799999999</v>
      </c>
      <c r="I134" s="233">
        <v>0.43649765000000001</v>
      </c>
      <c r="J134" s="95"/>
      <c r="K134" s="16" t="s">
        <v>120</v>
      </c>
      <c r="L134" s="219">
        <v>3.6125700000000003E-3</v>
      </c>
      <c r="M134" s="219">
        <v>4.4405E-3</v>
      </c>
      <c r="N134" s="233">
        <v>1.09383E-2</v>
      </c>
    </row>
    <row r="135" spans="1:14" x14ac:dyDescent="0.25">
      <c r="A135" s="16" t="s">
        <v>154</v>
      </c>
      <c r="B135" s="219">
        <v>7.06810121</v>
      </c>
      <c r="C135" s="219">
        <v>11.06068932</v>
      </c>
      <c r="D135" s="233">
        <v>9.0091504399999991</v>
      </c>
      <c r="F135" s="16" t="s">
        <v>185</v>
      </c>
      <c r="G135" s="219">
        <v>1.09475042</v>
      </c>
      <c r="H135" s="219">
        <v>0.63283206999999997</v>
      </c>
      <c r="I135" s="233">
        <v>0.37812384000000004</v>
      </c>
      <c r="J135" s="95"/>
      <c r="K135" s="16" t="s">
        <v>134</v>
      </c>
      <c r="L135" s="219">
        <v>4.7685640000000001E-2</v>
      </c>
      <c r="M135" s="219">
        <v>3.4317819999999999E-2</v>
      </c>
      <c r="N135" s="233">
        <v>1.042977E-2</v>
      </c>
    </row>
    <row r="136" spans="1:14" x14ac:dyDescent="0.25">
      <c r="A136" s="16" t="s">
        <v>181</v>
      </c>
      <c r="B136" s="219">
        <v>12.164254529999999</v>
      </c>
      <c r="C136" s="219">
        <v>5.7891291599999999</v>
      </c>
      <c r="D136" s="233">
        <v>8.9764778500000002</v>
      </c>
      <c r="F136" s="16" t="s">
        <v>116</v>
      </c>
      <c r="G136" s="219">
        <v>8.5676340700000004</v>
      </c>
      <c r="H136" s="219">
        <v>1.6300576599999999</v>
      </c>
      <c r="I136" s="233">
        <v>0.37330215</v>
      </c>
      <c r="J136" s="95"/>
      <c r="K136" s="16" t="s">
        <v>96</v>
      </c>
      <c r="L136" s="219">
        <v>9.9109999999999997E-3</v>
      </c>
      <c r="M136" s="219">
        <v>0.14671313</v>
      </c>
      <c r="N136" s="233">
        <v>9.6143199999999991E-3</v>
      </c>
    </row>
    <row r="137" spans="1:14" x14ac:dyDescent="0.25">
      <c r="A137" s="16" t="s">
        <v>215</v>
      </c>
      <c r="B137" s="219">
        <v>12.280169689999999</v>
      </c>
      <c r="C137" s="219">
        <v>12.076487199999999</v>
      </c>
      <c r="D137" s="233">
        <v>8.7442513599999998</v>
      </c>
      <c r="F137" s="16" t="s">
        <v>238</v>
      </c>
      <c r="G137" s="219">
        <v>0.74920821999999998</v>
      </c>
      <c r="H137" s="219">
        <v>0.38526884</v>
      </c>
      <c r="I137" s="233">
        <v>0.34892466999999999</v>
      </c>
      <c r="J137" s="95"/>
      <c r="K137" s="16" t="s">
        <v>137</v>
      </c>
      <c r="L137" s="219">
        <v>2.2191119999999998E-2</v>
      </c>
      <c r="M137" s="219">
        <v>1.296283E-2</v>
      </c>
      <c r="N137" s="233">
        <v>8.4338899999999994E-3</v>
      </c>
    </row>
    <row r="138" spans="1:14" x14ac:dyDescent="0.25">
      <c r="A138" s="16" t="s">
        <v>188</v>
      </c>
      <c r="B138" s="219">
        <v>7.0047289400000006</v>
      </c>
      <c r="C138" s="219">
        <v>8.4868494999999999</v>
      </c>
      <c r="D138" s="233">
        <v>8.69733673</v>
      </c>
      <c r="F138" s="16" t="s">
        <v>25</v>
      </c>
      <c r="G138" s="219">
        <v>0.29402172999999998</v>
      </c>
      <c r="H138" s="219">
        <v>0.68449064000000004</v>
      </c>
      <c r="I138" s="233">
        <v>0.34565313000000003</v>
      </c>
      <c r="J138" s="95"/>
      <c r="K138" s="16" t="s">
        <v>163</v>
      </c>
      <c r="L138" s="219">
        <v>7.3818679999999998E-2</v>
      </c>
      <c r="M138" s="219">
        <v>5.2196329999999999E-2</v>
      </c>
      <c r="N138" s="233">
        <v>7.3969799999999992E-3</v>
      </c>
    </row>
    <row r="139" spans="1:14" x14ac:dyDescent="0.25">
      <c r="A139" s="16" t="s">
        <v>13</v>
      </c>
      <c r="B139" s="219">
        <v>46.786651259999999</v>
      </c>
      <c r="C139" s="219">
        <v>9.0616409999999998</v>
      </c>
      <c r="D139" s="233">
        <v>7.9010209699999994</v>
      </c>
      <c r="F139" s="16" t="s">
        <v>169</v>
      </c>
      <c r="G139" s="219">
        <v>0.72398906000000007</v>
      </c>
      <c r="H139" s="219">
        <v>3.9358166699999999</v>
      </c>
      <c r="I139" s="233">
        <v>0.32919655999999997</v>
      </c>
      <c r="J139" s="95"/>
      <c r="K139" s="16" t="s">
        <v>223</v>
      </c>
      <c r="L139" s="219">
        <v>0</v>
      </c>
      <c r="M139" s="219">
        <v>0</v>
      </c>
      <c r="N139" s="233">
        <v>7.3870000000000003E-3</v>
      </c>
    </row>
    <row r="140" spans="1:14" x14ac:dyDescent="0.25">
      <c r="A140" s="16" t="s">
        <v>199</v>
      </c>
      <c r="B140" s="219">
        <v>8.9138312800000001</v>
      </c>
      <c r="C140" s="219">
        <v>9.3413192899999995</v>
      </c>
      <c r="D140" s="233">
        <v>7.6240500500000001</v>
      </c>
      <c r="F140" s="16" t="s">
        <v>203</v>
      </c>
      <c r="G140" s="219">
        <v>0.70132397000000002</v>
      </c>
      <c r="H140" s="219">
        <v>0.32322255999999999</v>
      </c>
      <c r="I140" s="233">
        <v>0.31724596999999999</v>
      </c>
      <c r="J140" s="95"/>
      <c r="K140" s="16" t="s">
        <v>27</v>
      </c>
      <c r="L140" s="219">
        <v>4.0389499999999995E-3</v>
      </c>
      <c r="M140" s="219">
        <v>3.95123E-3</v>
      </c>
      <c r="N140" s="233">
        <v>5.7997100000000005E-3</v>
      </c>
    </row>
    <row r="141" spans="1:14" x14ac:dyDescent="0.25">
      <c r="A141" s="16" t="s">
        <v>173</v>
      </c>
      <c r="B141" s="219">
        <v>5.8311913300000002</v>
      </c>
      <c r="C141" s="219">
        <v>7.5445481500000007</v>
      </c>
      <c r="D141" s="233">
        <v>7.3327421699999995</v>
      </c>
      <c r="F141" s="16" t="s">
        <v>232</v>
      </c>
      <c r="G141" s="219">
        <v>2.4545599999999997E-2</v>
      </c>
      <c r="H141" s="219">
        <v>6.7206630000000003E-2</v>
      </c>
      <c r="I141" s="233">
        <v>0.30721386000000001</v>
      </c>
      <c r="J141" s="95"/>
      <c r="K141" s="16" t="s">
        <v>32</v>
      </c>
      <c r="L141" s="219">
        <v>3.0760000000000002E-3</v>
      </c>
      <c r="M141" s="219">
        <v>0</v>
      </c>
      <c r="N141" s="233">
        <v>5.58524E-3</v>
      </c>
    </row>
    <row r="142" spans="1:14" x14ac:dyDescent="0.25">
      <c r="A142" s="16" t="s">
        <v>254</v>
      </c>
      <c r="B142" s="219">
        <v>5.8661114200000002</v>
      </c>
      <c r="C142" s="219">
        <v>4.6522479500000005</v>
      </c>
      <c r="D142" s="233">
        <v>7.18225946</v>
      </c>
      <c r="F142" s="16" t="s">
        <v>50</v>
      </c>
      <c r="G142" s="219">
        <v>1.3448701999999999</v>
      </c>
      <c r="H142" s="219">
        <v>0.61395948</v>
      </c>
      <c r="I142" s="233">
        <v>0.30274246999999999</v>
      </c>
      <c r="J142" s="95"/>
      <c r="K142" s="16" t="s">
        <v>140</v>
      </c>
      <c r="L142" s="219">
        <v>5.8616400000000004E-3</v>
      </c>
      <c r="M142" s="219">
        <v>5.5230999999999998E-4</v>
      </c>
      <c r="N142" s="233">
        <v>5.4233299999999996E-3</v>
      </c>
    </row>
    <row r="143" spans="1:14" x14ac:dyDescent="0.25">
      <c r="A143" s="16" t="s">
        <v>246</v>
      </c>
      <c r="B143" s="219">
        <v>4.9499837900000001</v>
      </c>
      <c r="C143" s="219">
        <v>8.8865335299999995</v>
      </c>
      <c r="D143" s="233">
        <v>7.0019221199999997</v>
      </c>
      <c r="F143" s="16" t="s">
        <v>126</v>
      </c>
      <c r="G143" s="219">
        <v>2.7390000000000001E-3</v>
      </c>
      <c r="H143" s="219">
        <v>1.2276E-2</v>
      </c>
      <c r="I143" s="233">
        <v>0.29375982</v>
      </c>
      <c r="J143" s="95"/>
      <c r="K143" s="16" t="s">
        <v>37</v>
      </c>
      <c r="L143" s="219">
        <v>7.705E-3</v>
      </c>
      <c r="M143" s="219">
        <v>3.0287000000000001E-2</v>
      </c>
      <c r="N143" s="233">
        <v>5.3238900000000004E-3</v>
      </c>
    </row>
    <row r="144" spans="1:14" x14ac:dyDescent="0.25">
      <c r="A144" s="16" t="s">
        <v>255</v>
      </c>
      <c r="B144" s="219">
        <v>3.5110379200000001</v>
      </c>
      <c r="C144" s="219">
        <v>4.8573762499999997</v>
      </c>
      <c r="D144" s="233">
        <v>6.6479367500000004</v>
      </c>
      <c r="F144" s="16" t="s">
        <v>173</v>
      </c>
      <c r="G144" s="219">
        <v>0.66751799999999994</v>
      </c>
      <c r="H144" s="219">
        <v>0.46490154</v>
      </c>
      <c r="I144" s="233">
        <v>0.28768090000000002</v>
      </c>
      <c r="J144" s="95"/>
      <c r="K144" s="16" t="s">
        <v>59</v>
      </c>
      <c r="L144" s="219">
        <v>0</v>
      </c>
      <c r="M144" s="219">
        <v>5.1811599999999998E-3</v>
      </c>
      <c r="N144" s="233">
        <v>5.1449399999999998E-3</v>
      </c>
    </row>
    <row r="145" spans="1:14" x14ac:dyDescent="0.25">
      <c r="A145" s="16" t="s">
        <v>205</v>
      </c>
      <c r="B145" s="219">
        <v>4.7545604299999997</v>
      </c>
      <c r="C145" s="219">
        <v>8.1552730100000002</v>
      </c>
      <c r="D145" s="233">
        <v>6.4984485199999993</v>
      </c>
      <c r="F145" s="16" t="s">
        <v>56</v>
      </c>
      <c r="G145" s="219">
        <v>0</v>
      </c>
      <c r="H145" s="219">
        <v>0</v>
      </c>
      <c r="I145" s="233">
        <v>0.27851846000000002</v>
      </c>
      <c r="J145" s="95"/>
      <c r="K145" s="16" t="s">
        <v>36</v>
      </c>
      <c r="L145" s="219">
        <v>5.2382000000000001E-3</v>
      </c>
      <c r="M145" s="219">
        <v>8.3312000000000004E-3</v>
      </c>
      <c r="N145" s="233">
        <v>5.1320000000000003E-3</v>
      </c>
    </row>
    <row r="146" spans="1:14" x14ac:dyDescent="0.25">
      <c r="A146" s="16" t="s">
        <v>152</v>
      </c>
      <c r="B146" s="219">
        <v>10.069642539999998</v>
      </c>
      <c r="C146" s="219">
        <v>9.3396439700000009</v>
      </c>
      <c r="D146" s="233">
        <v>6.3319259599999995</v>
      </c>
      <c r="F146" s="16" t="s">
        <v>219</v>
      </c>
      <c r="G146" s="219">
        <v>1.0664167499999999</v>
      </c>
      <c r="H146" s="219">
        <v>2.1751175800000002</v>
      </c>
      <c r="I146" s="233">
        <v>0.23600120000000002</v>
      </c>
      <c r="J146" s="95"/>
      <c r="K146" s="16" t="s">
        <v>81</v>
      </c>
      <c r="L146" s="219">
        <v>7.6900000000000004E-4</v>
      </c>
      <c r="M146" s="219">
        <v>5.8530000000000004E-5</v>
      </c>
      <c r="N146" s="233">
        <v>5.0771699999999998E-3</v>
      </c>
    </row>
    <row r="147" spans="1:14" x14ac:dyDescent="0.25">
      <c r="A147" s="16" t="s">
        <v>156</v>
      </c>
      <c r="B147" s="219">
        <v>3.1776344700000001</v>
      </c>
      <c r="C147" s="219">
        <v>5.9553726500000002</v>
      </c>
      <c r="D147" s="233">
        <v>6.0165565999999995</v>
      </c>
      <c r="F147" s="16" t="s">
        <v>254</v>
      </c>
      <c r="G147" s="219">
        <v>1.94955E-3</v>
      </c>
      <c r="H147" s="219">
        <v>2.9104520000000002E-2</v>
      </c>
      <c r="I147" s="233">
        <v>0.22451460000000001</v>
      </c>
      <c r="J147" s="95"/>
      <c r="K147" s="16" t="s">
        <v>260</v>
      </c>
      <c r="L147" s="219">
        <v>0</v>
      </c>
      <c r="M147" s="219">
        <v>0</v>
      </c>
      <c r="N147" s="233">
        <v>4.9959999999999996E-3</v>
      </c>
    </row>
    <row r="148" spans="1:14" x14ac:dyDescent="0.25">
      <c r="A148" s="16" t="s">
        <v>163</v>
      </c>
      <c r="B148" s="219">
        <v>5.3798588600000006</v>
      </c>
      <c r="C148" s="219">
        <v>6.3765633600000005</v>
      </c>
      <c r="D148" s="233">
        <v>5.6027280199999998</v>
      </c>
      <c r="F148" s="16" t="s">
        <v>223</v>
      </c>
      <c r="G148" s="219">
        <v>0.14225779</v>
      </c>
      <c r="H148" s="219">
        <v>0</v>
      </c>
      <c r="I148" s="233">
        <v>0.20625848999999999</v>
      </c>
      <c r="J148" s="95"/>
      <c r="K148" s="16" t="s">
        <v>244</v>
      </c>
      <c r="L148" s="219">
        <v>1.0579979999999999E-2</v>
      </c>
      <c r="M148" s="219">
        <v>1.311E-2</v>
      </c>
      <c r="N148" s="233">
        <v>4.9370000000000004E-3</v>
      </c>
    </row>
    <row r="149" spans="1:14" x14ac:dyDescent="0.25">
      <c r="A149" s="16" t="s">
        <v>253</v>
      </c>
      <c r="B149" s="219">
        <v>0.51026623999999998</v>
      </c>
      <c r="C149" s="219">
        <v>0.18755676999999998</v>
      </c>
      <c r="D149" s="233">
        <v>5.5996597000000001</v>
      </c>
      <c r="F149" s="16" t="s">
        <v>101</v>
      </c>
      <c r="G149" s="219">
        <v>7.0493500000000002E-3</v>
      </c>
      <c r="H149" s="219">
        <v>0.27765878999999999</v>
      </c>
      <c r="I149" s="233">
        <v>0.20266719</v>
      </c>
      <c r="J149" s="95"/>
      <c r="K149" s="16" t="s">
        <v>159</v>
      </c>
      <c r="L149" s="219">
        <v>3.48E-4</v>
      </c>
      <c r="M149" s="219">
        <v>0</v>
      </c>
      <c r="N149" s="233">
        <v>4.7784699999999999E-3</v>
      </c>
    </row>
    <row r="150" spans="1:14" x14ac:dyDescent="0.25">
      <c r="A150" s="16" t="s">
        <v>83</v>
      </c>
      <c r="B150" s="219">
        <v>7.0953035</v>
      </c>
      <c r="C150" s="219">
        <v>4.4992696100000007</v>
      </c>
      <c r="D150" s="233">
        <v>5.4448933099999994</v>
      </c>
      <c r="F150" s="16" t="s">
        <v>27</v>
      </c>
      <c r="G150" s="219">
        <v>0.10607477</v>
      </c>
      <c r="H150" s="219">
        <v>1.1637441100000001</v>
      </c>
      <c r="I150" s="233">
        <v>0.18973334</v>
      </c>
      <c r="J150" s="95"/>
      <c r="K150" s="16" t="s">
        <v>28</v>
      </c>
      <c r="L150" s="219">
        <v>2.9999999999999997E-4</v>
      </c>
      <c r="M150" s="219">
        <v>6.9915000000000003E-3</v>
      </c>
      <c r="N150" s="233">
        <v>4.3379999999999998E-3</v>
      </c>
    </row>
    <row r="151" spans="1:14" x14ac:dyDescent="0.25">
      <c r="A151" s="16" t="s">
        <v>227</v>
      </c>
      <c r="B151" s="219">
        <v>6.1011463399999997</v>
      </c>
      <c r="C151" s="219">
        <v>8.5939169999999994</v>
      </c>
      <c r="D151" s="233">
        <v>5.4116814299999998</v>
      </c>
      <c r="F151" s="16" t="s">
        <v>19</v>
      </c>
      <c r="G151" s="219">
        <v>8.423689999999999E-2</v>
      </c>
      <c r="H151" s="219">
        <v>1.1047620000000001E-2</v>
      </c>
      <c r="I151" s="233">
        <v>0.18648010000000001</v>
      </c>
      <c r="J151" s="95"/>
      <c r="K151" s="16" t="s">
        <v>33</v>
      </c>
      <c r="L151" s="219">
        <v>9.7973999999999999E-4</v>
      </c>
      <c r="M151" s="219">
        <v>3.4640000000000001E-3</v>
      </c>
      <c r="N151" s="233">
        <v>3.9934699999999998E-3</v>
      </c>
    </row>
    <row r="152" spans="1:14" x14ac:dyDescent="0.25">
      <c r="A152" s="16" t="s">
        <v>72</v>
      </c>
      <c r="B152" s="219">
        <v>1.6792660000000001E-2</v>
      </c>
      <c r="C152" s="219">
        <v>5.9475769999999997E-2</v>
      </c>
      <c r="D152" s="233">
        <v>5.3926362000000001</v>
      </c>
      <c r="F152" s="16" t="s">
        <v>140</v>
      </c>
      <c r="G152" s="219">
        <v>4.8999999999999998E-5</v>
      </c>
      <c r="H152" s="219">
        <v>6.7802899999999996E-3</v>
      </c>
      <c r="I152" s="233">
        <v>0.15282054</v>
      </c>
      <c r="J152" s="95"/>
      <c r="K152" s="16" t="s">
        <v>118</v>
      </c>
      <c r="L152" s="219">
        <v>1.1040709999999999E-2</v>
      </c>
      <c r="M152" s="219">
        <v>1.02615E-2</v>
      </c>
      <c r="N152" s="233">
        <v>3.7234799999999999E-3</v>
      </c>
    </row>
    <row r="153" spans="1:14" x14ac:dyDescent="0.25">
      <c r="A153" s="16" t="s">
        <v>202</v>
      </c>
      <c r="B153" s="219">
        <v>4.3208418200000001</v>
      </c>
      <c r="C153" s="219">
        <v>15.785088810000001</v>
      </c>
      <c r="D153" s="233">
        <v>5.3753354599999996</v>
      </c>
      <c r="F153" s="16" t="s">
        <v>109</v>
      </c>
      <c r="G153" s="219">
        <v>15.106291039999999</v>
      </c>
      <c r="H153" s="219">
        <v>119.27254639</v>
      </c>
      <c r="I153" s="233">
        <v>0.13568392000000001</v>
      </c>
      <c r="J153" s="95"/>
      <c r="K153" s="16" t="s">
        <v>31</v>
      </c>
      <c r="L153" s="219">
        <v>4.3707240000000001E-2</v>
      </c>
      <c r="M153" s="219">
        <v>8.7472900000000013E-3</v>
      </c>
      <c r="N153" s="233">
        <v>3.4737199999999996E-3</v>
      </c>
    </row>
    <row r="154" spans="1:14" x14ac:dyDescent="0.25">
      <c r="A154" s="16" t="s">
        <v>31</v>
      </c>
      <c r="B154" s="219">
        <v>6.77142541</v>
      </c>
      <c r="C154" s="219">
        <v>8.4160745500000012</v>
      </c>
      <c r="D154" s="233">
        <v>5.3341533099999996</v>
      </c>
      <c r="F154" s="16" t="s">
        <v>149</v>
      </c>
      <c r="G154" s="219">
        <v>0.85249512000000005</v>
      </c>
      <c r="H154" s="219">
        <v>1.88115805</v>
      </c>
      <c r="I154" s="233">
        <v>0.12190802000000001</v>
      </c>
      <c r="J154" s="95"/>
      <c r="K154" s="16" t="s">
        <v>138</v>
      </c>
      <c r="L154" s="219">
        <v>2.1901520000000001E-2</v>
      </c>
      <c r="M154" s="219">
        <v>4.4640399999999998E-3</v>
      </c>
      <c r="N154" s="233">
        <v>3.1605300000000004E-3</v>
      </c>
    </row>
    <row r="155" spans="1:14" x14ac:dyDescent="0.25">
      <c r="A155" s="16" t="s">
        <v>6</v>
      </c>
      <c r="B155" s="219">
        <v>7.3940196799999995</v>
      </c>
      <c r="C155" s="219">
        <v>6.8058320199999995</v>
      </c>
      <c r="D155" s="233">
        <v>5.2320452599999996</v>
      </c>
      <c r="F155" s="16" t="s">
        <v>150</v>
      </c>
      <c r="G155" s="219">
        <v>9.2352829999999997E-2</v>
      </c>
      <c r="H155" s="219">
        <v>0.12370689999999999</v>
      </c>
      <c r="I155" s="233">
        <v>0.10880478</v>
      </c>
      <c r="J155" s="95"/>
      <c r="K155" s="16" t="s">
        <v>30</v>
      </c>
      <c r="L155" s="219">
        <v>0.39927969000000002</v>
      </c>
      <c r="M155" s="219">
        <v>1.60454E-3</v>
      </c>
      <c r="N155" s="233">
        <v>3.0470599999999999E-3</v>
      </c>
    </row>
    <row r="156" spans="1:14" x14ac:dyDescent="0.25">
      <c r="A156" s="16" t="s">
        <v>76</v>
      </c>
      <c r="B156" s="219">
        <v>50.645115700000005</v>
      </c>
      <c r="C156" s="219">
        <v>3.8689424799999999</v>
      </c>
      <c r="D156" s="233">
        <v>4.8450078799999998</v>
      </c>
      <c r="F156" s="16" t="s">
        <v>193</v>
      </c>
      <c r="G156" s="219">
        <v>6.9351710000000011E-2</v>
      </c>
      <c r="H156" s="219">
        <v>4.1249882500000004</v>
      </c>
      <c r="I156" s="233">
        <v>0.10449839999999999</v>
      </c>
      <c r="J156" s="95"/>
      <c r="K156" s="16" t="s">
        <v>131</v>
      </c>
      <c r="L156" s="219">
        <v>2.2008000000000002E-4</v>
      </c>
      <c r="M156" s="219">
        <v>0</v>
      </c>
      <c r="N156" s="233">
        <v>3.0138999999999999E-3</v>
      </c>
    </row>
    <row r="157" spans="1:14" x14ac:dyDescent="0.25">
      <c r="A157" s="16" t="s">
        <v>61</v>
      </c>
      <c r="B157" s="219">
        <v>2.2297415899999997</v>
      </c>
      <c r="C157" s="219">
        <v>6.8748356799999994</v>
      </c>
      <c r="D157" s="233">
        <v>4.8288461799999993</v>
      </c>
      <c r="F157" s="16" t="s">
        <v>191</v>
      </c>
      <c r="G157" s="219">
        <v>4.1985097500000004</v>
      </c>
      <c r="H157" s="219">
        <v>6.6745900000000002E-3</v>
      </c>
      <c r="I157" s="233">
        <v>8.7195170000000002E-2</v>
      </c>
      <c r="J157" s="95"/>
      <c r="K157" s="16" t="s">
        <v>132</v>
      </c>
      <c r="L157" s="219">
        <v>2.395E-3</v>
      </c>
      <c r="M157" s="219">
        <v>1.60552E-3</v>
      </c>
      <c r="N157" s="233">
        <v>2.47511E-3</v>
      </c>
    </row>
    <row r="158" spans="1:14" x14ac:dyDescent="0.25">
      <c r="A158" s="16" t="s">
        <v>55</v>
      </c>
      <c r="B158" s="219">
        <v>0.11576027</v>
      </c>
      <c r="C158" s="219">
        <v>6.1202121600000003</v>
      </c>
      <c r="D158" s="233">
        <v>4.4156593700000002</v>
      </c>
      <c r="F158" s="16" t="s">
        <v>4</v>
      </c>
      <c r="G158" s="219">
        <v>1.05747507</v>
      </c>
      <c r="H158" s="219">
        <v>3.2385219999999999E-2</v>
      </c>
      <c r="I158" s="233">
        <v>8.6037890000000006E-2</v>
      </c>
      <c r="J158" s="95"/>
      <c r="K158" s="16" t="s">
        <v>63</v>
      </c>
      <c r="L158" s="219">
        <v>0</v>
      </c>
      <c r="M158" s="219">
        <v>0.16184418</v>
      </c>
      <c r="N158" s="233">
        <v>2.2950000000000002E-3</v>
      </c>
    </row>
    <row r="159" spans="1:14" x14ac:dyDescent="0.25">
      <c r="A159" s="16" t="s">
        <v>113</v>
      </c>
      <c r="B159" s="219">
        <v>2.3952107599999999</v>
      </c>
      <c r="C159" s="219">
        <v>5.72048398</v>
      </c>
      <c r="D159" s="233">
        <v>4.0350723300000002</v>
      </c>
      <c r="F159" s="16" t="s">
        <v>205</v>
      </c>
      <c r="G159" s="219">
        <v>0.11967314999999999</v>
      </c>
      <c r="H159" s="219">
        <v>2.4740810000000002E-2</v>
      </c>
      <c r="I159" s="233">
        <v>8.5989029999999994E-2</v>
      </c>
      <c r="J159" s="95"/>
      <c r="K159" s="16" t="s">
        <v>93</v>
      </c>
      <c r="L159" s="219">
        <v>0</v>
      </c>
      <c r="M159" s="219">
        <v>4.3504199999999998E-3</v>
      </c>
      <c r="N159" s="233">
        <v>2.2860100000000002E-3</v>
      </c>
    </row>
    <row r="160" spans="1:14" x14ac:dyDescent="0.25">
      <c r="A160" s="16" t="s">
        <v>193</v>
      </c>
      <c r="B160" s="219">
        <v>2.0125719200000001</v>
      </c>
      <c r="C160" s="219">
        <v>4.9626033300000003</v>
      </c>
      <c r="D160" s="233">
        <v>4.0060981900000003</v>
      </c>
      <c r="F160" s="16" t="s">
        <v>59</v>
      </c>
      <c r="G160" s="219">
        <v>0.20705122000000001</v>
      </c>
      <c r="H160" s="219">
        <v>2.1611369999999998E-2</v>
      </c>
      <c r="I160" s="233">
        <v>8.1732529999999998E-2</v>
      </c>
      <c r="J160" s="95"/>
      <c r="K160" s="16" t="s">
        <v>89</v>
      </c>
      <c r="L160" s="219">
        <v>1.82E-3</v>
      </c>
      <c r="M160" s="219">
        <v>1.94634E-3</v>
      </c>
      <c r="N160" s="233">
        <v>2.26114E-3</v>
      </c>
    </row>
    <row r="161" spans="1:14" x14ac:dyDescent="0.25">
      <c r="A161" s="16" t="s">
        <v>139</v>
      </c>
      <c r="B161" s="219">
        <v>3.85171872</v>
      </c>
      <c r="C161" s="219">
        <v>2.9535319100000001</v>
      </c>
      <c r="D161" s="233">
        <v>3.9919270099999999</v>
      </c>
      <c r="F161" s="16" t="s">
        <v>246</v>
      </c>
      <c r="G161" s="219">
        <v>5.2497179999999997E-2</v>
      </c>
      <c r="H161" s="219">
        <v>2.479052E-2</v>
      </c>
      <c r="I161" s="233">
        <v>7.7291149999999989E-2</v>
      </c>
      <c r="J161" s="95"/>
      <c r="K161" s="16" t="s">
        <v>47</v>
      </c>
      <c r="L161" s="219">
        <v>0</v>
      </c>
      <c r="M161" s="219">
        <v>0</v>
      </c>
      <c r="N161" s="233">
        <v>2.2165000000000002E-3</v>
      </c>
    </row>
    <row r="162" spans="1:14" x14ac:dyDescent="0.25">
      <c r="A162" s="16" t="s">
        <v>224</v>
      </c>
      <c r="B162" s="219">
        <v>1.00198224</v>
      </c>
      <c r="C162" s="219">
        <v>2.7125895</v>
      </c>
      <c r="D162" s="233">
        <v>3.8281193099999999</v>
      </c>
      <c r="F162" s="16" t="s">
        <v>120</v>
      </c>
      <c r="G162" s="219">
        <v>2.9010810299999998</v>
      </c>
      <c r="H162" s="219">
        <v>0.12204669999999999</v>
      </c>
      <c r="I162" s="233">
        <v>7.082883999999999E-2</v>
      </c>
      <c r="J162" s="95"/>
      <c r="K162" s="16" t="s">
        <v>152</v>
      </c>
      <c r="L162" s="219">
        <v>9.1746200000000014E-3</v>
      </c>
      <c r="M162" s="219">
        <v>0</v>
      </c>
      <c r="N162" s="233">
        <v>2.0833200000000001E-3</v>
      </c>
    </row>
    <row r="163" spans="1:14" x14ac:dyDescent="0.25">
      <c r="A163" s="16" t="s">
        <v>3</v>
      </c>
      <c r="B163" s="219">
        <v>0</v>
      </c>
      <c r="C163" s="219">
        <v>0.45808165000000001</v>
      </c>
      <c r="D163" s="233">
        <v>3.81462682</v>
      </c>
      <c r="F163" s="16" t="s">
        <v>609</v>
      </c>
      <c r="G163" s="219">
        <v>9.9408070000000001E-2</v>
      </c>
      <c r="H163" s="219">
        <v>0.23903384999999999</v>
      </c>
      <c r="I163" s="233">
        <v>6.8136039999999995E-2</v>
      </c>
      <c r="J163" s="95"/>
      <c r="K163" s="16" t="s">
        <v>112</v>
      </c>
      <c r="L163" s="219">
        <v>0</v>
      </c>
      <c r="M163" s="219">
        <v>1.0085180000000001E-2</v>
      </c>
      <c r="N163" s="233">
        <v>1.8603599999999999E-3</v>
      </c>
    </row>
    <row r="164" spans="1:14" x14ac:dyDescent="0.25">
      <c r="A164" s="16" t="s">
        <v>241</v>
      </c>
      <c r="B164" s="219">
        <v>3.3917748300000001</v>
      </c>
      <c r="C164" s="219">
        <v>2.6468838300000002</v>
      </c>
      <c r="D164" s="233">
        <v>3.79386775</v>
      </c>
      <c r="F164" s="16" t="s">
        <v>231</v>
      </c>
      <c r="G164" s="219">
        <v>0.33150153999999998</v>
      </c>
      <c r="H164" s="219">
        <v>0.20196139000000002</v>
      </c>
      <c r="I164" s="233">
        <v>6.8049910000000005E-2</v>
      </c>
      <c r="J164" s="95"/>
      <c r="K164" s="16" t="s">
        <v>22</v>
      </c>
      <c r="L164" s="219">
        <v>0</v>
      </c>
      <c r="M164" s="219">
        <v>0</v>
      </c>
      <c r="N164" s="233">
        <v>1.3339999999999999E-3</v>
      </c>
    </row>
    <row r="165" spans="1:14" x14ac:dyDescent="0.25">
      <c r="A165" s="16" t="s">
        <v>185</v>
      </c>
      <c r="B165" s="219">
        <v>5.28398974</v>
      </c>
      <c r="C165" s="219">
        <v>4.7721628599999999</v>
      </c>
      <c r="D165" s="233">
        <v>3.56336144</v>
      </c>
      <c r="F165" s="16" t="s">
        <v>192</v>
      </c>
      <c r="G165" s="219">
        <v>1.08889982</v>
      </c>
      <c r="H165" s="219">
        <v>0.4324733</v>
      </c>
      <c r="I165" s="233">
        <v>6.634864E-2</v>
      </c>
      <c r="J165" s="95"/>
      <c r="K165" s="16" t="s">
        <v>129</v>
      </c>
      <c r="L165" s="219">
        <v>6.6857799999999997E-3</v>
      </c>
      <c r="M165" s="219">
        <v>9.0301619999999999E-2</v>
      </c>
      <c r="N165" s="233">
        <v>1.3063199999999999E-3</v>
      </c>
    </row>
    <row r="166" spans="1:14" x14ac:dyDescent="0.25">
      <c r="A166" s="16" t="s">
        <v>223</v>
      </c>
      <c r="B166" s="219">
        <v>2.2727499999999998</v>
      </c>
      <c r="C166" s="219">
        <v>1.7999174899999999</v>
      </c>
      <c r="D166" s="233">
        <v>3.5049546400000002</v>
      </c>
      <c r="F166" s="16" t="s">
        <v>141</v>
      </c>
      <c r="G166" s="219">
        <v>0</v>
      </c>
      <c r="H166" s="219">
        <v>0.10357533000000001</v>
      </c>
      <c r="I166" s="233">
        <v>6.4425079999999996E-2</v>
      </c>
      <c r="J166" s="95"/>
      <c r="K166" s="16" t="s">
        <v>74</v>
      </c>
      <c r="L166" s="219">
        <v>0</v>
      </c>
      <c r="M166" s="219">
        <v>0.11620603</v>
      </c>
      <c r="N166" s="233">
        <v>1.2625099999999999E-3</v>
      </c>
    </row>
    <row r="167" spans="1:14" x14ac:dyDescent="0.25">
      <c r="A167" s="16" t="s">
        <v>144</v>
      </c>
      <c r="B167" s="219">
        <v>3.5138663299999999</v>
      </c>
      <c r="C167" s="219">
        <v>4.34254564</v>
      </c>
      <c r="D167" s="233">
        <v>3.4559284199999998</v>
      </c>
      <c r="F167" s="16" t="s">
        <v>24</v>
      </c>
      <c r="G167" s="219">
        <v>0.26659592999999998</v>
      </c>
      <c r="H167" s="219">
        <v>0.32525347999999998</v>
      </c>
      <c r="I167" s="233">
        <v>5.5545749999999998E-2</v>
      </c>
      <c r="J167" s="95"/>
      <c r="K167" s="16" t="s">
        <v>186</v>
      </c>
      <c r="L167" s="219">
        <v>3.9820000000000003E-3</v>
      </c>
      <c r="M167" s="219">
        <v>0</v>
      </c>
      <c r="N167" s="233">
        <v>1.2226300000000002E-3</v>
      </c>
    </row>
    <row r="168" spans="1:14" x14ac:dyDescent="0.25">
      <c r="A168" s="16" t="s">
        <v>258</v>
      </c>
      <c r="B168" s="219">
        <v>4.4972024099999999</v>
      </c>
      <c r="C168" s="219">
        <v>4.6201914999999998</v>
      </c>
      <c r="D168" s="233">
        <v>3.3809976499999999</v>
      </c>
      <c r="F168" s="16" t="s">
        <v>179</v>
      </c>
      <c r="G168" s="219">
        <v>52.569325790000001</v>
      </c>
      <c r="H168" s="219">
        <v>0</v>
      </c>
      <c r="I168" s="233">
        <v>5.1894559999999999E-2</v>
      </c>
      <c r="J168" s="95"/>
      <c r="K168" s="16" t="s">
        <v>25</v>
      </c>
      <c r="L168" s="219">
        <v>0</v>
      </c>
      <c r="M168" s="219">
        <v>8.4766100000000007E-3</v>
      </c>
      <c r="N168" s="233">
        <v>1.091E-3</v>
      </c>
    </row>
    <row r="169" spans="1:14" x14ac:dyDescent="0.25">
      <c r="A169" s="16" t="s">
        <v>84</v>
      </c>
      <c r="B169" s="219">
        <v>1.9194220000000001E-2</v>
      </c>
      <c r="C169" s="219">
        <v>2.4711210000000001E-2</v>
      </c>
      <c r="D169" s="233">
        <v>3.3415583500000001</v>
      </c>
      <c r="F169" s="16" t="s">
        <v>132</v>
      </c>
      <c r="G169" s="219">
        <v>0.18321393</v>
      </c>
      <c r="H169" s="219">
        <v>0.51348791999999999</v>
      </c>
      <c r="I169" s="233">
        <v>5.1720480000000006E-2</v>
      </c>
      <c r="J169" s="95"/>
      <c r="K169" s="16" t="s">
        <v>176</v>
      </c>
      <c r="L169" s="219">
        <v>0</v>
      </c>
      <c r="M169" s="219">
        <v>9.1409899999999999E-3</v>
      </c>
      <c r="N169" s="233">
        <v>9.6599999999999995E-4</v>
      </c>
    </row>
    <row r="170" spans="1:14" x14ac:dyDescent="0.25">
      <c r="A170" s="16" t="s">
        <v>186</v>
      </c>
      <c r="B170" s="219">
        <v>1.5213803899999998</v>
      </c>
      <c r="C170" s="219">
        <v>7.8709432900000005</v>
      </c>
      <c r="D170" s="233">
        <v>3.1433097000000001</v>
      </c>
      <c r="F170" s="16" t="s">
        <v>89</v>
      </c>
      <c r="G170" s="219">
        <v>0</v>
      </c>
      <c r="H170" s="219">
        <v>0</v>
      </c>
      <c r="I170" s="233">
        <v>4.1948819999999998E-2</v>
      </c>
      <c r="J170" s="95"/>
      <c r="K170" s="16" t="s">
        <v>10</v>
      </c>
      <c r="L170" s="219">
        <v>0</v>
      </c>
      <c r="M170" s="219">
        <v>0</v>
      </c>
      <c r="N170" s="233">
        <v>9.4287000000000006E-4</v>
      </c>
    </row>
    <row r="171" spans="1:14" x14ac:dyDescent="0.25">
      <c r="A171" s="16" t="s">
        <v>190</v>
      </c>
      <c r="B171" s="219">
        <v>0.86024631000000007</v>
      </c>
      <c r="C171" s="219">
        <v>3.7680052000000002</v>
      </c>
      <c r="D171" s="233">
        <v>2.9951697799999999</v>
      </c>
      <c r="F171" s="16" t="s">
        <v>119</v>
      </c>
      <c r="G171" s="219">
        <v>1.08347E-3</v>
      </c>
      <c r="H171" s="219">
        <v>1.5524709999999999E-2</v>
      </c>
      <c r="I171" s="233">
        <v>4.1344519999999996E-2</v>
      </c>
      <c r="J171" s="95"/>
      <c r="K171" s="16" t="s">
        <v>8</v>
      </c>
      <c r="L171" s="219">
        <v>0</v>
      </c>
      <c r="M171" s="219">
        <v>0</v>
      </c>
      <c r="N171" s="233">
        <v>9.3099999999999997E-4</v>
      </c>
    </row>
    <row r="172" spans="1:14" x14ac:dyDescent="0.25">
      <c r="A172" s="16" t="s">
        <v>89</v>
      </c>
      <c r="B172" s="219">
        <v>14.29915441</v>
      </c>
      <c r="C172" s="219">
        <v>3.59527668</v>
      </c>
      <c r="D172" s="233">
        <v>2.9935134400000001</v>
      </c>
      <c r="F172" s="16" t="s">
        <v>10</v>
      </c>
      <c r="G172" s="219">
        <v>0.150728</v>
      </c>
      <c r="H172" s="219">
        <v>0.12198634</v>
      </c>
      <c r="I172" s="233">
        <v>3.7761339999999997E-2</v>
      </c>
      <c r="J172" s="95"/>
      <c r="K172" s="16" t="s">
        <v>45</v>
      </c>
      <c r="L172" s="219">
        <v>0</v>
      </c>
      <c r="M172" s="219">
        <v>0</v>
      </c>
      <c r="N172" s="233">
        <v>7.7599000000000006E-4</v>
      </c>
    </row>
    <row r="173" spans="1:14" x14ac:dyDescent="0.25">
      <c r="A173" s="16" t="s">
        <v>141</v>
      </c>
      <c r="B173" s="219">
        <v>0.85618778000000006</v>
      </c>
      <c r="C173" s="219">
        <v>4.7658696599999999</v>
      </c>
      <c r="D173" s="233">
        <v>2.8967794100000002</v>
      </c>
      <c r="F173" s="16" t="s">
        <v>243</v>
      </c>
      <c r="G173" s="219">
        <v>0.1678471</v>
      </c>
      <c r="H173" s="219">
        <v>0.22196552</v>
      </c>
      <c r="I173" s="233">
        <v>3.2537999999999997E-2</v>
      </c>
      <c r="J173" s="95"/>
      <c r="K173" s="16" t="s">
        <v>23</v>
      </c>
      <c r="L173" s="219">
        <v>3.5035000000000001E-3</v>
      </c>
      <c r="M173" s="219">
        <v>3.0516799999999998E-3</v>
      </c>
      <c r="N173" s="233">
        <v>7.3680999999999996E-4</v>
      </c>
    </row>
    <row r="174" spans="1:14" x14ac:dyDescent="0.25">
      <c r="A174" s="16" t="s">
        <v>150</v>
      </c>
      <c r="B174" s="219">
        <v>4.8067917699999994</v>
      </c>
      <c r="C174" s="219">
        <v>4.3101691500000001</v>
      </c>
      <c r="D174" s="233">
        <v>2.87533598</v>
      </c>
      <c r="F174" s="16" t="s">
        <v>233</v>
      </c>
      <c r="G174" s="219">
        <v>0.68200775999999996</v>
      </c>
      <c r="H174" s="219">
        <v>0.18776698</v>
      </c>
      <c r="I174" s="233">
        <v>2.8272740000000001E-2</v>
      </c>
      <c r="J174" s="95"/>
      <c r="K174" s="16" t="s">
        <v>19</v>
      </c>
      <c r="L174" s="219">
        <v>6.0000000000000002E-6</v>
      </c>
      <c r="M174" s="219">
        <v>0</v>
      </c>
      <c r="N174" s="233">
        <v>7.3499999999999998E-4</v>
      </c>
    </row>
    <row r="175" spans="1:14" x14ac:dyDescent="0.25">
      <c r="A175" s="16" t="s">
        <v>248</v>
      </c>
      <c r="B175" s="219">
        <v>1.2595997299999999</v>
      </c>
      <c r="C175" s="219">
        <v>0.85606543999999996</v>
      </c>
      <c r="D175" s="233">
        <v>2.7595480299999999</v>
      </c>
      <c r="F175" s="16" t="s">
        <v>236</v>
      </c>
      <c r="G175" s="219">
        <v>0.16526566000000001</v>
      </c>
      <c r="H175" s="219">
        <v>0.47932287000000001</v>
      </c>
      <c r="I175" s="233">
        <v>2.6519299999999999E-2</v>
      </c>
      <c r="J175" s="95"/>
      <c r="K175" s="16" t="s">
        <v>40</v>
      </c>
      <c r="L175" s="219">
        <v>0</v>
      </c>
      <c r="M175" s="219">
        <v>0</v>
      </c>
      <c r="N175" s="233">
        <v>6.7487000000000005E-4</v>
      </c>
    </row>
    <row r="176" spans="1:14" x14ac:dyDescent="0.25">
      <c r="A176" s="16" t="s">
        <v>191</v>
      </c>
      <c r="B176" s="219">
        <v>0.27118096999999997</v>
      </c>
      <c r="C176" s="219">
        <v>0.62680272999999997</v>
      </c>
      <c r="D176" s="233">
        <v>2.61235996</v>
      </c>
      <c r="F176" s="16" t="s">
        <v>239</v>
      </c>
      <c r="G176" s="219">
        <v>0</v>
      </c>
      <c r="H176" s="219">
        <v>3.747723E-2</v>
      </c>
      <c r="I176" s="233">
        <v>2.3554849999999999E-2</v>
      </c>
      <c r="J176" s="95"/>
      <c r="K176" s="16" t="s">
        <v>227</v>
      </c>
      <c r="L176" s="219">
        <v>1.2366900000000001E-3</v>
      </c>
      <c r="M176" s="219">
        <v>0</v>
      </c>
      <c r="N176" s="233">
        <v>6.4789999999999997E-4</v>
      </c>
    </row>
    <row r="177" spans="1:14" x14ac:dyDescent="0.25">
      <c r="A177" s="16" t="s">
        <v>138</v>
      </c>
      <c r="B177" s="219">
        <v>2.6614528500000003</v>
      </c>
      <c r="C177" s="219">
        <v>3.2310308299999999</v>
      </c>
      <c r="D177" s="233">
        <v>2.6080880299999998</v>
      </c>
      <c r="F177" s="16" t="s">
        <v>247</v>
      </c>
      <c r="G177" s="219">
        <v>0.12377407000000001</v>
      </c>
      <c r="H177" s="219">
        <v>0.19609509999999999</v>
      </c>
      <c r="I177" s="233">
        <v>2.109658E-2</v>
      </c>
      <c r="J177" s="95"/>
      <c r="K177" s="16" t="s">
        <v>153</v>
      </c>
      <c r="L177" s="219">
        <v>3.0198000000000003E-4</v>
      </c>
      <c r="M177" s="219">
        <v>4.6913E-4</v>
      </c>
      <c r="N177" s="233">
        <v>4.4054000000000001E-4</v>
      </c>
    </row>
    <row r="178" spans="1:14" x14ac:dyDescent="0.25">
      <c r="A178" s="16" t="s">
        <v>17</v>
      </c>
      <c r="B178" s="219">
        <v>2.20155257</v>
      </c>
      <c r="C178" s="219">
        <v>3.7342751499999998</v>
      </c>
      <c r="D178" s="233">
        <v>2.5658921800000001</v>
      </c>
      <c r="F178" s="16" t="s">
        <v>45</v>
      </c>
      <c r="G178" s="219">
        <v>2.8048700000000001E-3</v>
      </c>
      <c r="H178" s="219">
        <v>0</v>
      </c>
      <c r="I178" s="233">
        <v>1.7049709999999999E-2</v>
      </c>
      <c r="J178" s="95"/>
      <c r="K178" s="16" t="s">
        <v>77</v>
      </c>
      <c r="L178" s="219">
        <v>0</v>
      </c>
      <c r="M178" s="219">
        <v>4.4956E-4</v>
      </c>
      <c r="N178" s="233">
        <v>4.15E-4</v>
      </c>
    </row>
    <row r="179" spans="1:14" x14ac:dyDescent="0.25">
      <c r="A179" s="16" t="s">
        <v>247</v>
      </c>
      <c r="B179" s="219">
        <v>2.4458263100000002</v>
      </c>
      <c r="C179" s="219">
        <v>2.1791577400000004</v>
      </c>
      <c r="D179" s="233">
        <v>2.5388790999999999</v>
      </c>
      <c r="F179" s="16" t="s">
        <v>252</v>
      </c>
      <c r="G179" s="219">
        <v>0.63451327000000002</v>
      </c>
      <c r="H179" s="219">
        <v>0.46389229999999998</v>
      </c>
      <c r="I179" s="233">
        <v>1.386197E-2</v>
      </c>
      <c r="J179" s="95"/>
      <c r="K179" s="16" t="s">
        <v>5</v>
      </c>
      <c r="L179" s="219">
        <v>0</v>
      </c>
      <c r="M179" s="219">
        <v>7.5000000000000002E-4</v>
      </c>
      <c r="N179" s="233">
        <v>3.8999999999999999E-4</v>
      </c>
    </row>
    <row r="180" spans="1:14" x14ac:dyDescent="0.25">
      <c r="A180" s="16" t="s">
        <v>43</v>
      </c>
      <c r="B180" s="219">
        <v>4.4188699999999997E-2</v>
      </c>
      <c r="C180" s="219">
        <v>1.4364633</v>
      </c>
      <c r="D180" s="233">
        <v>2.5073088299999999</v>
      </c>
      <c r="F180" s="16" t="s">
        <v>234</v>
      </c>
      <c r="G180" s="219">
        <v>5.3888470000000001E-2</v>
      </c>
      <c r="H180" s="219">
        <v>1.3017860000000001E-2</v>
      </c>
      <c r="I180" s="233">
        <v>1.113783E-2</v>
      </c>
      <c r="J180" s="95"/>
      <c r="K180" s="16" t="s">
        <v>110</v>
      </c>
      <c r="L180" s="219">
        <v>0</v>
      </c>
      <c r="M180" s="219">
        <v>0</v>
      </c>
      <c r="N180" s="233">
        <v>3.8054000000000001E-4</v>
      </c>
    </row>
    <row r="181" spans="1:14" x14ac:dyDescent="0.25">
      <c r="A181" s="16" t="s">
        <v>74</v>
      </c>
      <c r="B181" s="219">
        <v>8.0660371699999995</v>
      </c>
      <c r="C181" s="219">
        <v>5.32923335</v>
      </c>
      <c r="D181" s="233">
        <v>2.40720863</v>
      </c>
      <c r="F181" s="16" t="s">
        <v>48</v>
      </c>
      <c r="G181" s="219">
        <v>0</v>
      </c>
      <c r="H181" s="219">
        <v>0</v>
      </c>
      <c r="I181" s="233">
        <v>1.030208E-2</v>
      </c>
      <c r="J181" s="95"/>
      <c r="K181" s="16" t="s">
        <v>111</v>
      </c>
      <c r="L181" s="219">
        <v>0</v>
      </c>
      <c r="M181" s="219">
        <v>1.1753499999999999E-3</v>
      </c>
      <c r="N181" s="233">
        <v>3.2170000000000001E-4</v>
      </c>
    </row>
    <row r="182" spans="1:14" x14ac:dyDescent="0.25">
      <c r="A182" s="16" t="s">
        <v>111</v>
      </c>
      <c r="B182" s="219">
        <v>6.7187529999999995E-2</v>
      </c>
      <c r="C182" s="219">
        <v>2.35186085</v>
      </c>
      <c r="D182" s="233">
        <v>2.27935474</v>
      </c>
      <c r="F182" s="16" t="s">
        <v>137</v>
      </c>
      <c r="G182" s="219">
        <v>2.4431500000000003E-3</v>
      </c>
      <c r="H182" s="219">
        <v>7.3886999999999998E-3</v>
      </c>
      <c r="I182" s="233">
        <v>8.1794399999999996E-3</v>
      </c>
      <c r="J182" s="95"/>
      <c r="K182" s="16" t="s">
        <v>165</v>
      </c>
      <c r="L182" s="219">
        <v>0</v>
      </c>
      <c r="M182" s="219">
        <v>0</v>
      </c>
      <c r="N182" s="233">
        <v>3.0091000000000004E-4</v>
      </c>
    </row>
    <row r="183" spans="1:14" x14ac:dyDescent="0.25">
      <c r="A183" s="16" t="s">
        <v>91</v>
      </c>
      <c r="B183" s="219">
        <v>0.96478299000000001</v>
      </c>
      <c r="C183" s="219">
        <v>1.49886743</v>
      </c>
      <c r="D183" s="233">
        <v>2.1254368500000003</v>
      </c>
      <c r="F183" s="16" t="s">
        <v>31</v>
      </c>
      <c r="G183" s="219">
        <v>0.43756254999999999</v>
      </c>
      <c r="H183" s="219">
        <v>0.4799892</v>
      </c>
      <c r="I183" s="233">
        <v>6.1858199999999999E-3</v>
      </c>
      <c r="J183" s="95"/>
      <c r="K183" s="16" t="s">
        <v>61</v>
      </c>
      <c r="L183" s="219">
        <v>2.9999999999999997E-4</v>
      </c>
      <c r="M183" s="219">
        <v>2.1985400000000001E-3</v>
      </c>
      <c r="N183" s="233">
        <v>1.9691999999999998E-4</v>
      </c>
    </row>
    <row r="184" spans="1:14" x14ac:dyDescent="0.25">
      <c r="A184" s="16" t="s">
        <v>243</v>
      </c>
      <c r="B184" s="219">
        <v>3.1347929700000003</v>
      </c>
      <c r="C184" s="219">
        <v>2.70588585</v>
      </c>
      <c r="D184" s="233">
        <v>2.0578937499999999</v>
      </c>
      <c r="F184" s="16" t="s">
        <v>47</v>
      </c>
      <c r="G184" s="219">
        <v>0</v>
      </c>
      <c r="H184" s="219">
        <v>8.010090000000001E-3</v>
      </c>
      <c r="I184" s="233">
        <v>5.5104399999999993E-3</v>
      </c>
      <c r="J184" s="95"/>
      <c r="K184" s="16" t="s">
        <v>21</v>
      </c>
      <c r="L184" s="219">
        <v>0</v>
      </c>
      <c r="M184" s="219">
        <v>4.6200000000000001E-4</v>
      </c>
      <c r="N184" s="233">
        <v>1.7837000000000002E-4</v>
      </c>
    </row>
    <row r="185" spans="1:14" x14ac:dyDescent="0.25">
      <c r="A185" s="16" t="s">
        <v>93</v>
      </c>
      <c r="B185" s="219">
        <v>2.8207601900000001</v>
      </c>
      <c r="C185" s="219">
        <v>2.0430568500000001</v>
      </c>
      <c r="D185" s="233">
        <v>1.6999016200000001</v>
      </c>
      <c r="F185" s="16" t="s">
        <v>121</v>
      </c>
      <c r="G185" s="219">
        <v>1.11607E-3</v>
      </c>
      <c r="H185" s="219">
        <v>1.7595E-2</v>
      </c>
      <c r="I185" s="233">
        <v>5.0819999999999997E-3</v>
      </c>
      <c r="J185" s="95"/>
      <c r="K185" s="16" t="s">
        <v>16</v>
      </c>
      <c r="L185" s="219">
        <v>0</v>
      </c>
      <c r="M185" s="219">
        <v>0</v>
      </c>
      <c r="N185" s="233">
        <v>1.108E-4</v>
      </c>
    </row>
    <row r="186" spans="1:14" x14ac:dyDescent="0.25">
      <c r="A186" s="16" t="s">
        <v>19</v>
      </c>
      <c r="B186" s="219">
        <v>1.65100815</v>
      </c>
      <c r="C186" s="219">
        <v>2.7582468700000002</v>
      </c>
      <c r="D186" s="233">
        <v>1.67408998</v>
      </c>
      <c r="F186" s="16" t="s">
        <v>253</v>
      </c>
      <c r="G186" s="219">
        <v>1.26428E-3</v>
      </c>
      <c r="H186" s="219">
        <v>1.9471500000000001E-3</v>
      </c>
      <c r="I186" s="233">
        <v>3.8277800000000002E-3</v>
      </c>
      <c r="J186" s="95"/>
      <c r="K186" s="16" t="s">
        <v>34</v>
      </c>
      <c r="L186" s="219">
        <v>2.5099999999999998E-4</v>
      </c>
      <c r="M186" s="219">
        <v>0</v>
      </c>
      <c r="N186" s="233">
        <v>1.0452E-4</v>
      </c>
    </row>
    <row r="187" spans="1:14" x14ac:dyDescent="0.25">
      <c r="A187" s="16" t="s">
        <v>207</v>
      </c>
      <c r="B187" s="219">
        <v>2.11134149</v>
      </c>
      <c r="C187" s="219">
        <v>1.5752623700000001</v>
      </c>
      <c r="D187" s="233">
        <v>1.62900165</v>
      </c>
      <c r="F187" s="16" t="s">
        <v>106</v>
      </c>
      <c r="G187" s="219">
        <v>0.87707672999999997</v>
      </c>
      <c r="H187" s="219">
        <v>9.3314000000000001E-3</v>
      </c>
      <c r="I187" s="233">
        <v>3.66257E-3</v>
      </c>
      <c r="J187" s="95"/>
      <c r="K187" s="16" t="s">
        <v>90</v>
      </c>
      <c r="L187" s="219">
        <v>6.9099999999999999E-4</v>
      </c>
      <c r="M187" s="219">
        <v>4.3826400000000001E-3</v>
      </c>
      <c r="N187" s="233">
        <v>8.9900000000000003E-6</v>
      </c>
    </row>
    <row r="188" spans="1:14" x14ac:dyDescent="0.25">
      <c r="A188" s="16" t="s">
        <v>0</v>
      </c>
      <c r="B188" s="219">
        <v>2.5702560000000001</v>
      </c>
      <c r="C188" s="219">
        <v>1.935484</v>
      </c>
      <c r="D188" s="233">
        <v>1.516613</v>
      </c>
      <c r="F188" s="16" t="s">
        <v>153</v>
      </c>
      <c r="G188" s="219">
        <v>1.4228290000000001E-2</v>
      </c>
      <c r="H188" s="219">
        <v>0</v>
      </c>
      <c r="I188" s="233">
        <v>3.5347600000000001E-3</v>
      </c>
      <c r="J188" s="95"/>
      <c r="K188" s="16" t="s">
        <v>1</v>
      </c>
      <c r="L188" s="219">
        <v>0</v>
      </c>
      <c r="M188" s="219">
        <v>0</v>
      </c>
      <c r="N188" s="233">
        <v>0</v>
      </c>
    </row>
    <row r="189" spans="1:14" x14ac:dyDescent="0.25">
      <c r="A189" s="16" t="s">
        <v>239</v>
      </c>
      <c r="B189" s="219">
        <v>2.0514932199999998</v>
      </c>
      <c r="C189" s="219">
        <v>1.09286379</v>
      </c>
      <c r="D189" s="233">
        <v>1.26842553</v>
      </c>
      <c r="F189" s="16" t="s">
        <v>23</v>
      </c>
      <c r="G189" s="219">
        <v>1.1454819999999999E-2</v>
      </c>
      <c r="H189" s="219">
        <v>0.24935017000000001</v>
      </c>
      <c r="I189" s="233">
        <v>2.82987E-3</v>
      </c>
      <c r="J189" s="95"/>
      <c r="K189" s="16" t="s">
        <v>2</v>
      </c>
      <c r="L189" s="219">
        <v>0</v>
      </c>
      <c r="M189" s="219">
        <v>0</v>
      </c>
      <c r="N189" s="233">
        <v>0</v>
      </c>
    </row>
    <row r="190" spans="1:14" x14ac:dyDescent="0.25">
      <c r="A190" s="16" t="s">
        <v>136</v>
      </c>
      <c r="B190" s="219">
        <v>1.1971938500000001</v>
      </c>
      <c r="C190" s="219">
        <v>1.05845195</v>
      </c>
      <c r="D190" s="233">
        <v>1.25413982</v>
      </c>
      <c r="F190" s="16" t="s">
        <v>88</v>
      </c>
      <c r="G190" s="219">
        <v>0.77687081999999996</v>
      </c>
      <c r="H190" s="219">
        <v>3.2022169999999996E-2</v>
      </c>
      <c r="I190" s="233">
        <v>2.2748400000000002E-3</v>
      </c>
      <c r="J190" s="95"/>
      <c r="K190" s="16" t="s">
        <v>3</v>
      </c>
      <c r="L190" s="219">
        <v>0</v>
      </c>
      <c r="M190" s="219">
        <v>0</v>
      </c>
      <c r="N190" s="233">
        <v>0</v>
      </c>
    </row>
    <row r="191" spans="1:14" x14ac:dyDescent="0.25">
      <c r="A191" s="16" t="s">
        <v>40</v>
      </c>
      <c r="B191" s="219">
        <v>0.97820341</v>
      </c>
      <c r="C191" s="219">
        <v>1.1651184999999999</v>
      </c>
      <c r="D191" s="233">
        <v>1.1841105600000001</v>
      </c>
      <c r="F191" s="16" t="s">
        <v>165</v>
      </c>
      <c r="G191" s="219">
        <v>0</v>
      </c>
      <c r="H191" s="219">
        <v>0.142207</v>
      </c>
      <c r="I191" s="233">
        <v>1.38711E-3</v>
      </c>
      <c r="J191" s="95"/>
      <c r="K191" s="16" t="s">
        <v>4</v>
      </c>
      <c r="L191" s="219">
        <v>0</v>
      </c>
      <c r="M191" s="219">
        <v>0</v>
      </c>
      <c r="N191" s="233">
        <v>0</v>
      </c>
    </row>
    <row r="192" spans="1:14" x14ac:dyDescent="0.25">
      <c r="A192" s="16" t="s">
        <v>112</v>
      </c>
      <c r="B192" s="219">
        <v>2.4417346699999998</v>
      </c>
      <c r="C192" s="219">
        <v>2.8278775199999999</v>
      </c>
      <c r="D192" s="233">
        <v>1.1134854699999999</v>
      </c>
      <c r="F192" s="16" t="s">
        <v>167</v>
      </c>
      <c r="G192" s="219">
        <v>0</v>
      </c>
      <c r="H192" s="219">
        <v>0</v>
      </c>
      <c r="I192" s="233">
        <v>1.3004100000000001E-3</v>
      </c>
      <c r="J192" s="95"/>
      <c r="K192" s="16" t="s">
        <v>6</v>
      </c>
      <c r="L192" s="219">
        <v>0</v>
      </c>
      <c r="M192" s="219">
        <v>5.8919999999999997E-3</v>
      </c>
      <c r="N192" s="233">
        <v>0</v>
      </c>
    </row>
    <row r="193" spans="1:14" x14ac:dyDescent="0.25">
      <c r="A193" s="16" t="s">
        <v>101</v>
      </c>
      <c r="B193" s="219">
        <v>2.1579077400000002</v>
      </c>
      <c r="C193" s="219">
        <v>1.2384701899999999</v>
      </c>
      <c r="D193" s="233">
        <v>1.06193228</v>
      </c>
      <c r="F193" s="16" t="s">
        <v>177</v>
      </c>
      <c r="G193" s="219">
        <v>0</v>
      </c>
      <c r="H193" s="219">
        <v>0</v>
      </c>
      <c r="I193" s="233">
        <v>1.1634000000000002E-3</v>
      </c>
      <c r="J193" s="95"/>
      <c r="K193" s="16" t="s">
        <v>11</v>
      </c>
      <c r="L193" s="219">
        <v>0</v>
      </c>
      <c r="M193" s="219">
        <v>0</v>
      </c>
      <c r="N193" s="233">
        <v>0</v>
      </c>
    </row>
    <row r="194" spans="1:14" x14ac:dyDescent="0.25">
      <c r="A194" s="16" t="s">
        <v>102</v>
      </c>
      <c r="B194" s="219">
        <v>8.4042270000000002E-2</v>
      </c>
      <c r="C194" s="219">
        <v>0.21872114000000001</v>
      </c>
      <c r="D194" s="233">
        <v>1.0579122400000001</v>
      </c>
      <c r="F194" s="16" t="s">
        <v>118</v>
      </c>
      <c r="G194" s="219">
        <v>0</v>
      </c>
      <c r="H194" s="219">
        <v>0.10075425</v>
      </c>
      <c r="I194" s="233">
        <v>9.7484000000000004E-4</v>
      </c>
      <c r="J194" s="95"/>
      <c r="K194" s="16" t="s">
        <v>12</v>
      </c>
      <c r="L194" s="219">
        <v>1.8E-5</v>
      </c>
      <c r="M194" s="219">
        <v>0</v>
      </c>
      <c r="N194" s="233">
        <v>0</v>
      </c>
    </row>
    <row r="195" spans="1:14" x14ac:dyDescent="0.25">
      <c r="A195" s="16" t="s">
        <v>11</v>
      </c>
      <c r="B195" s="219">
        <v>3.3134138700000002</v>
      </c>
      <c r="C195" s="219">
        <v>2.0302328799999998</v>
      </c>
      <c r="D195" s="233">
        <v>0.97392172999999993</v>
      </c>
      <c r="F195" s="16" t="s">
        <v>244</v>
      </c>
      <c r="G195" s="219">
        <v>0</v>
      </c>
      <c r="H195" s="219">
        <v>1.7278150000000003E-2</v>
      </c>
      <c r="I195" s="233">
        <v>6.0997000000000004E-4</v>
      </c>
      <c r="J195" s="95"/>
      <c r="K195" s="16" t="s">
        <v>13</v>
      </c>
      <c r="L195" s="219">
        <v>0</v>
      </c>
      <c r="M195" s="219">
        <v>0</v>
      </c>
      <c r="N195" s="233">
        <v>0</v>
      </c>
    </row>
    <row r="196" spans="1:14" x14ac:dyDescent="0.25">
      <c r="A196" s="16" t="s">
        <v>96</v>
      </c>
      <c r="B196" s="219">
        <v>0.92462100000000003</v>
      </c>
      <c r="C196" s="219">
        <v>1.5640867899999999</v>
      </c>
      <c r="D196" s="233">
        <v>0.91174473</v>
      </c>
      <c r="F196" s="16" t="s">
        <v>0</v>
      </c>
      <c r="G196" s="219">
        <v>0</v>
      </c>
      <c r="H196" s="219">
        <v>0</v>
      </c>
      <c r="I196" s="233">
        <v>0</v>
      </c>
      <c r="J196" s="95"/>
      <c r="K196" s="16" t="s">
        <v>14</v>
      </c>
      <c r="L196" s="219">
        <v>0</v>
      </c>
      <c r="M196" s="219">
        <v>4.8294000000000001E-4</v>
      </c>
      <c r="N196" s="233">
        <v>0</v>
      </c>
    </row>
    <row r="197" spans="1:14" x14ac:dyDescent="0.25">
      <c r="A197" s="16" t="s">
        <v>92</v>
      </c>
      <c r="B197" s="219">
        <v>2.4228202300000001</v>
      </c>
      <c r="C197" s="219">
        <v>0.82302993999999996</v>
      </c>
      <c r="D197" s="233">
        <v>0.89950160000000001</v>
      </c>
      <c r="F197" s="16" t="s">
        <v>1</v>
      </c>
      <c r="G197" s="219">
        <v>1.2829999999999999E-2</v>
      </c>
      <c r="H197" s="219">
        <v>0</v>
      </c>
      <c r="I197" s="233">
        <v>0</v>
      </c>
      <c r="J197" s="95"/>
      <c r="K197" s="16" t="s">
        <v>15</v>
      </c>
      <c r="L197" s="219">
        <v>0</v>
      </c>
      <c r="M197" s="219">
        <v>0</v>
      </c>
      <c r="N197" s="233">
        <v>0</v>
      </c>
    </row>
    <row r="198" spans="1:14" x14ac:dyDescent="0.25">
      <c r="A198" s="16" t="s">
        <v>208</v>
      </c>
      <c r="B198" s="219">
        <v>0.70137254000000004</v>
      </c>
      <c r="C198" s="219">
        <v>0.62358460999999998</v>
      </c>
      <c r="D198" s="233">
        <v>0.86452772999999994</v>
      </c>
      <c r="F198" s="16" t="s">
        <v>3</v>
      </c>
      <c r="G198" s="219">
        <v>0</v>
      </c>
      <c r="H198" s="219">
        <v>0</v>
      </c>
      <c r="I198" s="233">
        <v>0</v>
      </c>
      <c r="J198" s="95"/>
      <c r="K198" s="16" t="s">
        <v>17</v>
      </c>
      <c r="L198" s="219">
        <v>0</v>
      </c>
      <c r="M198" s="219">
        <v>4.0099999999999999E-4</v>
      </c>
      <c r="N198" s="233">
        <v>0</v>
      </c>
    </row>
    <row r="199" spans="1:14" x14ac:dyDescent="0.25">
      <c r="A199" s="16" t="s">
        <v>118</v>
      </c>
      <c r="B199" s="219">
        <v>0.30022085999999998</v>
      </c>
      <c r="C199" s="219">
        <v>0.80696283999999996</v>
      </c>
      <c r="D199" s="233">
        <v>0.85570106000000001</v>
      </c>
      <c r="F199" s="16" t="s">
        <v>8</v>
      </c>
      <c r="G199" s="219">
        <v>1.176E-2</v>
      </c>
      <c r="H199" s="219">
        <v>9.8888440000000008E-2</v>
      </c>
      <c r="I199" s="233">
        <v>0</v>
      </c>
      <c r="J199" s="95"/>
      <c r="K199" s="16" t="s">
        <v>18</v>
      </c>
      <c r="L199" s="219">
        <v>0</v>
      </c>
      <c r="M199" s="219">
        <v>0</v>
      </c>
      <c r="N199" s="233">
        <v>0</v>
      </c>
    </row>
    <row r="200" spans="1:14" x14ac:dyDescent="0.25">
      <c r="A200" s="16" t="s">
        <v>45</v>
      </c>
      <c r="B200" s="219">
        <v>0.26722977000000003</v>
      </c>
      <c r="C200" s="219">
        <v>0.45691031999999998</v>
      </c>
      <c r="D200" s="233">
        <v>0.78193398000000003</v>
      </c>
      <c r="F200" s="16" t="s">
        <v>15</v>
      </c>
      <c r="G200" s="219">
        <v>0</v>
      </c>
      <c r="H200" s="219">
        <v>0</v>
      </c>
      <c r="I200" s="233">
        <v>0</v>
      </c>
      <c r="J200" s="95"/>
      <c r="K200" s="16" t="s">
        <v>24</v>
      </c>
      <c r="L200" s="219">
        <v>0</v>
      </c>
      <c r="M200" s="219">
        <v>2.0867199999999998E-3</v>
      </c>
      <c r="N200" s="233">
        <v>0</v>
      </c>
    </row>
    <row r="201" spans="1:14" x14ac:dyDescent="0.25">
      <c r="A201" s="16" t="s">
        <v>59</v>
      </c>
      <c r="B201" s="219">
        <v>0.82335617000000005</v>
      </c>
      <c r="C201" s="219">
        <v>1.1247122000000001</v>
      </c>
      <c r="D201" s="233">
        <v>0.77069962999999997</v>
      </c>
      <c r="F201" s="16" t="s">
        <v>16</v>
      </c>
      <c r="G201" s="219">
        <v>0</v>
      </c>
      <c r="H201" s="219">
        <v>0</v>
      </c>
      <c r="I201" s="233">
        <v>0</v>
      </c>
      <c r="J201" s="95"/>
      <c r="K201" s="16" t="s">
        <v>26</v>
      </c>
      <c r="L201" s="219">
        <v>1.8000000000000001E-4</v>
      </c>
      <c r="M201" s="219">
        <v>1.8040199999999999E-3</v>
      </c>
      <c r="N201" s="233">
        <v>0</v>
      </c>
    </row>
    <row r="202" spans="1:14" x14ac:dyDescent="0.25">
      <c r="A202" s="16" t="s">
        <v>140</v>
      </c>
      <c r="B202" s="219">
        <v>2.3297585099999996</v>
      </c>
      <c r="C202" s="219">
        <v>1.4033091899999999</v>
      </c>
      <c r="D202" s="233">
        <v>0.76791852999999999</v>
      </c>
      <c r="F202" s="16" t="s">
        <v>17</v>
      </c>
      <c r="G202" s="219">
        <v>0</v>
      </c>
      <c r="H202" s="219">
        <v>0</v>
      </c>
      <c r="I202" s="233">
        <v>0</v>
      </c>
      <c r="J202" s="95"/>
      <c r="K202" s="16" t="s">
        <v>29</v>
      </c>
      <c r="L202" s="219">
        <v>0</v>
      </c>
      <c r="M202" s="219">
        <v>0</v>
      </c>
      <c r="N202" s="233">
        <v>0</v>
      </c>
    </row>
    <row r="203" spans="1:14" x14ac:dyDescent="0.25">
      <c r="A203" s="16" t="s">
        <v>126</v>
      </c>
      <c r="B203" s="219">
        <v>0.73630702999999997</v>
      </c>
      <c r="C203" s="219">
        <v>0.70126742000000009</v>
      </c>
      <c r="D203" s="233">
        <v>0.75559616000000007</v>
      </c>
      <c r="F203" s="16" t="s">
        <v>18</v>
      </c>
      <c r="G203" s="219">
        <v>6.2944449999999999E-2</v>
      </c>
      <c r="H203" s="219">
        <v>9.4688299999999993E-3</v>
      </c>
      <c r="I203" s="233">
        <v>0</v>
      </c>
      <c r="J203" s="95"/>
      <c r="K203" s="16" t="s">
        <v>38</v>
      </c>
      <c r="L203" s="219">
        <v>0</v>
      </c>
      <c r="M203" s="219">
        <v>0</v>
      </c>
      <c r="N203" s="233">
        <v>0</v>
      </c>
    </row>
    <row r="204" spans="1:14" x14ac:dyDescent="0.25">
      <c r="A204" s="16" t="s">
        <v>137</v>
      </c>
      <c r="B204" s="219">
        <v>0.87145547000000001</v>
      </c>
      <c r="C204" s="219">
        <v>1.2855717199999999</v>
      </c>
      <c r="D204" s="233">
        <v>0.72023676999999997</v>
      </c>
      <c r="F204" s="16" t="s">
        <v>29</v>
      </c>
      <c r="G204" s="219">
        <v>1.874E-3</v>
      </c>
      <c r="H204" s="219">
        <v>0</v>
      </c>
      <c r="I204" s="233">
        <v>0</v>
      </c>
      <c r="J204" s="95"/>
      <c r="K204" s="16" t="s">
        <v>41</v>
      </c>
      <c r="L204" s="219">
        <v>0</v>
      </c>
      <c r="M204" s="219">
        <v>0</v>
      </c>
      <c r="N204" s="233">
        <v>0</v>
      </c>
    </row>
    <row r="205" spans="1:14" x14ac:dyDescent="0.25">
      <c r="A205" s="16" t="s">
        <v>192</v>
      </c>
      <c r="B205" s="219">
        <v>0.26729162000000001</v>
      </c>
      <c r="C205" s="219">
        <v>0.19012372</v>
      </c>
      <c r="D205" s="233">
        <v>0.63440029000000009</v>
      </c>
      <c r="F205" s="16" t="s">
        <v>32</v>
      </c>
      <c r="G205" s="219">
        <v>0.71670663000000001</v>
      </c>
      <c r="H205" s="219">
        <v>4.1241599999999996E-2</v>
      </c>
      <c r="I205" s="233">
        <v>0</v>
      </c>
      <c r="J205" s="95"/>
      <c r="K205" s="16" t="s">
        <v>42</v>
      </c>
      <c r="L205" s="219">
        <v>0</v>
      </c>
      <c r="M205" s="219">
        <v>0.25281709000000002</v>
      </c>
      <c r="N205" s="233">
        <v>0</v>
      </c>
    </row>
    <row r="206" spans="1:14" x14ac:dyDescent="0.25">
      <c r="A206" s="16" t="s">
        <v>244</v>
      </c>
      <c r="B206" s="219">
        <v>0.29829046000000004</v>
      </c>
      <c r="C206" s="219">
        <v>0.53761340000000002</v>
      </c>
      <c r="D206" s="233">
        <v>0.59684247000000001</v>
      </c>
      <c r="F206" s="16" t="s">
        <v>34</v>
      </c>
      <c r="G206" s="219">
        <v>1.5087129999999999E-2</v>
      </c>
      <c r="H206" s="219">
        <v>5.1126249999999998E-2</v>
      </c>
      <c r="I206" s="233">
        <v>0</v>
      </c>
      <c r="J206" s="95"/>
      <c r="K206" s="16" t="s">
        <v>43</v>
      </c>
      <c r="L206" s="219">
        <v>0</v>
      </c>
      <c r="M206" s="219">
        <v>0</v>
      </c>
      <c r="N206" s="233">
        <v>0</v>
      </c>
    </row>
    <row r="207" spans="1:14" x14ac:dyDescent="0.25">
      <c r="A207" s="16" t="s">
        <v>176</v>
      </c>
      <c r="B207" s="219">
        <v>0.40234414000000002</v>
      </c>
      <c r="C207" s="219">
        <v>0.16607389</v>
      </c>
      <c r="D207" s="233">
        <v>0.59088219999999991</v>
      </c>
      <c r="F207" s="16" t="s">
        <v>38</v>
      </c>
      <c r="G207" s="219">
        <v>0</v>
      </c>
      <c r="H207" s="219">
        <v>0</v>
      </c>
      <c r="I207" s="233">
        <v>0</v>
      </c>
      <c r="J207" s="95"/>
      <c r="K207" s="16" t="s">
        <v>46</v>
      </c>
      <c r="L207" s="219">
        <v>0</v>
      </c>
      <c r="M207" s="219">
        <v>0</v>
      </c>
      <c r="N207" s="233">
        <v>0</v>
      </c>
    </row>
    <row r="208" spans="1:14" x14ac:dyDescent="0.25">
      <c r="A208" s="16" t="s">
        <v>95</v>
      </c>
      <c r="B208" s="219">
        <v>0.64098801999999999</v>
      </c>
      <c r="C208" s="219">
        <v>2.0797581100000002</v>
      </c>
      <c r="D208" s="233">
        <v>0.57277646999999998</v>
      </c>
      <c r="F208" s="16" t="s">
        <v>40</v>
      </c>
      <c r="G208" s="219">
        <v>0</v>
      </c>
      <c r="H208" s="219">
        <v>0</v>
      </c>
      <c r="I208" s="233">
        <v>0</v>
      </c>
      <c r="J208" s="95"/>
      <c r="K208" s="16" t="s">
        <v>48</v>
      </c>
      <c r="L208" s="219">
        <v>1.1E-5</v>
      </c>
      <c r="M208" s="219">
        <v>0</v>
      </c>
      <c r="N208" s="233">
        <v>0</v>
      </c>
    </row>
    <row r="209" spans="1:14" x14ac:dyDescent="0.25">
      <c r="A209" s="16" t="s">
        <v>60</v>
      </c>
      <c r="B209" s="219">
        <v>0.43016285999999998</v>
      </c>
      <c r="C209" s="219">
        <v>0.29907035999999998</v>
      </c>
      <c r="D209" s="233">
        <v>0.53960981000000008</v>
      </c>
      <c r="F209" s="16" t="s">
        <v>41</v>
      </c>
      <c r="G209" s="219">
        <v>0</v>
      </c>
      <c r="H209" s="219">
        <v>8.9852199999999986E-3</v>
      </c>
      <c r="I209" s="233">
        <v>0</v>
      </c>
      <c r="J209" s="95"/>
      <c r="K209" s="16" t="s">
        <v>49</v>
      </c>
      <c r="L209" s="219">
        <v>0</v>
      </c>
      <c r="M209" s="219">
        <v>0</v>
      </c>
      <c r="N209" s="233">
        <v>0</v>
      </c>
    </row>
    <row r="210" spans="1:14" x14ac:dyDescent="0.25">
      <c r="A210" s="16" t="s">
        <v>47</v>
      </c>
      <c r="B210" s="219">
        <v>0.35853691999999998</v>
      </c>
      <c r="C210" s="219">
        <v>0.33450321</v>
      </c>
      <c r="D210" s="233">
        <v>0.53235094999999999</v>
      </c>
      <c r="F210" s="16" t="s">
        <v>42</v>
      </c>
      <c r="G210" s="219">
        <v>1.346169E-2</v>
      </c>
      <c r="H210" s="219">
        <v>0</v>
      </c>
      <c r="I210" s="233">
        <v>0</v>
      </c>
      <c r="J210" s="95"/>
      <c r="K210" s="16" t="s">
        <v>50</v>
      </c>
      <c r="L210" s="219">
        <v>0</v>
      </c>
      <c r="M210" s="219">
        <v>6.0722700000000003E-3</v>
      </c>
      <c r="N210" s="233">
        <v>0</v>
      </c>
    </row>
    <row r="211" spans="1:14" x14ac:dyDescent="0.25">
      <c r="A211" s="16" t="s">
        <v>29</v>
      </c>
      <c r="B211" s="219">
        <v>0.28358815000000004</v>
      </c>
      <c r="C211" s="219">
        <v>0.35352348</v>
      </c>
      <c r="D211" s="233">
        <v>0.41682859999999999</v>
      </c>
      <c r="F211" s="16" t="s">
        <v>43</v>
      </c>
      <c r="G211" s="219">
        <v>0</v>
      </c>
      <c r="H211" s="219">
        <v>5.5055099999999999E-3</v>
      </c>
      <c r="I211" s="233">
        <v>0</v>
      </c>
      <c r="J211" s="95"/>
      <c r="K211" s="16" t="s">
        <v>51</v>
      </c>
      <c r="L211" s="219">
        <v>2.0100000000000001E-4</v>
      </c>
      <c r="M211" s="219">
        <v>0</v>
      </c>
      <c r="N211" s="233">
        <v>0</v>
      </c>
    </row>
    <row r="212" spans="1:14" x14ac:dyDescent="0.25">
      <c r="A212" s="16" t="s">
        <v>48</v>
      </c>
      <c r="B212" s="219">
        <v>0.44335755999999998</v>
      </c>
      <c r="C212" s="219">
        <v>0.27585800999999999</v>
      </c>
      <c r="D212" s="233">
        <v>0.40643947999999996</v>
      </c>
      <c r="F212" s="16" t="s">
        <v>44</v>
      </c>
      <c r="G212" s="219">
        <v>7.7089999999999997E-3</v>
      </c>
      <c r="H212" s="219">
        <v>2.2201389999999998E-2</v>
      </c>
      <c r="I212" s="233">
        <v>0</v>
      </c>
      <c r="J212" s="95"/>
      <c r="K212" s="16" t="s">
        <v>53</v>
      </c>
      <c r="L212" s="219">
        <v>0</v>
      </c>
      <c r="M212" s="219">
        <v>1.986E-5</v>
      </c>
      <c r="N212" s="233">
        <v>0</v>
      </c>
    </row>
    <row r="213" spans="1:14" x14ac:dyDescent="0.25">
      <c r="A213" s="16" t="s">
        <v>77</v>
      </c>
      <c r="B213" s="219">
        <v>0.27036031999999999</v>
      </c>
      <c r="C213" s="219">
        <v>0.39992101000000002</v>
      </c>
      <c r="D213" s="233">
        <v>0.36195377000000001</v>
      </c>
      <c r="F213" s="16" t="s">
        <v>46</v>
      </c>
      <c r="G213" s="219">
        <v>0</v>
      </c>
      <c r="H213" s="219">
        <v>0</v>
      </c>
      <c r="I213" s="233">
        <v>0</v>
      </c>
      <c r="J213" s="95"/>
      <c r="K213" s="16" t="s">
        <v>54</v>
      </c>
      <c r="L213" s="219">
        <v>0</v>
      </c>
      <c r="M213" s="219">
        <v>0</v>
      </c>
      <c r="N213" s="233">
        <v>0</v>
      </c>
    </row>
    <row r="214" spans="1:14" x14ac:dyDescent="0.25">
      <c r="A214" s="16" t="s">
        <v>65</v>
      </c>
      <c r="B214" s="219">
        <v>2.6723000000000003E-4</v>
      </c>
      <c r="C214" s="219">
        <v>0</v>
      </c>
      <c r="D214" s="233">
        <v>0.32890000000000003</v>
      </c>
      <c r="F214" s="16" t="s">
        <v>49</v>
      </c>
      <c r="G214" s="219">
        <v>0</v>
      </c>
      <c r="H214" s="219">
        <v>0</v>
      </c>
      <c r="I214" s="233">
        <v>0</v>
      </c>
      <c r="J214" s="95"/>
      <c r="K214" s="16" t="s">
        <v>55</v>
      </c>
      <c r="L214" s="219">
        <v>0</v>
      </c>
      <c r="M214" s="219">
        <v>0</v>
      </c>
      <c r="N214" s="233">
        <v>0</v>
      </c>
    </row>
    <row r="215" spans="1:14" x14ac:dyDescent="0.25">
      <c r="A215" s="16" t="s">
        <v>10</v>
      </c>
      <c r="B215" s="219">
        <v>0.14646973000000002</v>
      </c>
      <c r="C215" s="219">
        <v>0.14147460000000001</v>
      </c>
      <c r="D215" s="233">
        <v>0.32544903000000003</v>
      </c>
      <c r="F215" s="16" t="s">
        <v>51</v>
      </c>
      <c r="G215" s="219">
        <v>0</v>
      </c>
      <c r="H215" s="219">
        <v>0</v>
      </c>
      <c r="I215" s="233">
        <v>0</v>
      </c>
      <c r="J215" s="95"/>
      <c r="K215" s="16" t="s">
        <v>56</v>
      </c>
      <c r="L215" s="219">
        <v>0</v>
      </c>
      <c r="M215" s="219">
        <v>3.7251999999999999E-4</v>
      </c>
      <c r="N215" s="233">
        <v>0</v>
      </c>
    </row>
    <row r="216" spans="1:14" x14ac:dyDescent="0.25">
      <c r="A216" s="16" t="s">
        <v>42</v>
      </c>
      <c r="B216" s="219">
        <v>0.12369114</v>
      </c>
      <c r="C216" s="219">
        <v>0.51229804999999995</v>
      </c>
      <c r="D216" s="233">
        <v>0.30715048</v>
      </c>
      <c r="F216" s="16" t="s">
        <v>53</v>
      </c>
      <c r="G216" s="219">
        <v>0</v>
      </c>
      <c r="H216" s="219">
        <v>0</v>
      </c>
      <c r="I216" s="233">
        <v>0</v>
      </c>
      <c r="J216" s="95"/>
      <c r="K216" s="16" t="s">
        <v>57</v>
      </c>
      <c r="L216" s="219">
        <v>2.6538000000000001E-4</v>
      </c>
      <c r="M216" s="219">
        <v>0</v>
      </c>
      <c r="N216" s="233">
        <v>0</v>
      </c>
    </row>
    <row r="217" spans="1:14" x14ac:dyDescent="0.25">
      <c r="A217" s="16" t="s">
        <v>58</v>
      </c>
      <c r="B217" s="219">
        <v>6.137662E-2</v>
      </c>
      <c r="C217" s="219">
        <v>6.7654300000000001E-2</v>
      </c>
      <c r="D217" s="233">
        <v>0.28279740999999997</v>
      </c>
      <c r="F217" s="16" t="s">
        <v>54</v>
      </c>
      <c r="G217" s="219">
        <v>0</v>
      </c>
      <c r="H217" s="219">
        <v>0</v>
      </c>
      <c r="I217" s="233">
        <v>0</v>
      </c>
      <c r="J217" s="95"/>
      <c r="K217" s="16" t="s">
        <v>58</v>
      </c>
      <c r="L217" s="219">
        <v>0</v>
      </c>
      <c r="M217" s="219">
        <v>0</v>
      </c>
      <c r="N217" s="233">
        <v>0</v>
      </c>
    </row>
    <row r="218" spans="1:14" x14ac:dyDescent="0.25">
      <c r="A218" s="16" t="s">
        <v>226</v>
      </c>
      <c r="B218" s="219">
        <v>1.7996924399999998</v>
      </c>
      <c r="C218" s="219">
        <v>4.5916017999999994</v>
      </c>
      <c r="D218" s="233">
        <v>0.26943850000000003</v>
      </c>
      <c r="F218" s="16" t="s">
        <v>55</v>
      </c>
      <c r="G218" s="219">
        <v>0</v>
      </c>
      <c r="H218" s="219">
        <v>0</v>
      </c>
      <c r="I218" s="233">
        <v>0</v>
      </c>
      <c r="J218" s="95"/>
      <c r="K218" s="16" t="s">
        <v>60</v>
      </c>
      <c r="L218" s="219">
        <v>2.7260399999999999E-3</v>
      </c>
      <c r="M218" s="219">
        <v>0</v>
      </c>
      <c r="N218" s="233">
        <v>0</v>
      </c>
    </row>
    <row r="219" spans="1:14" x14ac:dyDescent="0.25">
      <c r="A219" s="16" t="s">
        <v>125</v>
      </c>
      <c r="B219" s="219">
        <v>2.1599191000000002</v>
      </c>
      <c r="C219" s="219">
        <v>0.33544583</v>
      </c>
      <c r="D219" s="233">
        <v>0.25289116</v>
      </c>
      <c r="F219" s="16" t="s">
        <v>57</v>
      </c>
      <c r="G219" s="219">
        <v>0</v>
      </c>
      <c r="H219" s="219">
        <v>0</v>
      </c>
      <c r="I219" s="233">
        <v>0</v>
      </c>
      <c r="J219" s="95"/>
      <c r="K219" s="16" t="s">
        <v>62</v>
      </c>
      <c r="L219" s="219">
        <v>0</v>
      </c>
      <c r="M219" s="219">
        <v>0</v>
      </c>
      <c r="N219" s="233">
        <v>0</v>
      </c>
    </row>
    <row r="220" spans="1:14" x14ac:dyDescent="0.25">
      <c r="A220" s="16" t="s">
        <v>90</v>
      </c>
      <c r="B220" s="219">
        <v>0.19615244000000001</v>
      </c>
      <c r="C220" s="219">
        <v>0.45579344999999999</v>
      </c>
      <c r="D220" s="233">
        <v>0.24352351</v>
      </c>
      <c r="F220" s="16" t="s">
        <v>58</v>
      </c>
      <c r="G220" s="219">
        <v>0</v>
      </c>
      <c r="H220" s="219">
        <v>0</v>
      </c>
      <c r="I220" s="233">
        <v>0</v>
      </c>
      <c r="J220" s="95"/>
      <c r="K220" s="16" t="s">
        <v>65</v>
      </c>
      <c r="L220" s="219">
        <v>0</v>
      </c>
      <c r="M220" s="219">
        <v>0</v>
      </c>
      <c r="N220" s="233">
        <v>0</v>
      </c>
    </row>
    <row r="221" spans="1:14" x14ac:dyDescent="0.25">
      <c r="A221" s="16" t="s">
        <v>18</v>
      </c>
      <c r="B221" s="219">
        <v>1.6327301999999999</v>
      </c>
      <c r="C221" s="219">
        <v>0.40779441</v>
      </c>
      <c r="D221" s="233">
        <v>0.21768644000000001</v>
      </c>
      <c r="F221" s="16" t="s">
        <v>60</v>
      </c>
      <c r="G221" s="219">
        <v>0</v>
      </c>
      <c r="H221" s="219">
        <v>0</v>
      </c>
      <c r="I221" s="233">
        <v>0</v>
      </c>
      <c r="J221" s="95"/>
      <c r="K221" s="16" t="s">
        <v>66</v>
      </c>
      <c r="L221" s="219">
        <v>0</v>
      </c>
      <c r="M221" s="219">
        <v>0</v>
      </c>
      <c r="N221" s="233">
        <v>0</v>
      </c>
    </row>
    <row r="222" spans="1:14" x14ac:dyDescent="0.25">
      <c r="A222" s="16" t="s">
        <v>53</v>
      </c>
      <c r="B222" s="219">
        <v>0.13395595999999999</v>
      </c>
      <c r="C222" s="219">
        <v>0.13605571</v>
      </c>
      <c r="D222" s="233">
        <v>0.20090637</v>
      </c>
      <c r="F222" s="16" t="s">
        <v>61</v>
      </c>
      <c r="G222" s="219">
        <v>3.3399999999999999E-4</v>
      </c>
      <c r="H222" s="219">
        <v>0</v>
      </c>
      <c r="I222" s="233">
        <v>0</v>
      </c>
      <c r="J222" s="95"/>
      <c r="K222" s="16" t="s">
        <v>67</v>
      </c>
      <c r="L222" s="219">
        <v>1.0000000000000001E-5</v>
      </c>
      <c r="M222" s="219">
        <v>6.5012000000000002E-4</v>
      </c>
      <c r="N222" s="233">
        <v>0</v>
      </c>
    </row>
    <row r="223" spans="1:14" x14ac:dyDescent="0.25">
      <c r="A223" s="16" t="s">
        <v>151</v>
      </c>
      <c r="B223" s="219">
        <v>223.82196011000002</v>
      </c>
      <c r="C223" s="219">
        <v>84.551484610000003</v>
      </c>
      <c r="D223" s="233">
        <v>0.19704295000000002</v>
      </c>
      <c r="F223" s="16" t="s">
        <v>62</v>
      </c>
      <c r="G223" s="219">
        <v>0</v>
      </c>
      <c r="H223" s="219">
        <v>0</v>
      </c>
      <c r="I223" s="233">
        <v>0</v>
      </c>
      <c r="J223" s="95"/>
      <c r="K223" s="16" t="s">
        <v>68</v>
      </c>
      <c r="L223" s="219">
        <v>0</v>
      </c>
      <c r="M223" s="219">
        <v>0</v>
      </c>
      <c r="N223" s="233">
        <v>0</v>
      </c>
    </row>
    <row r="224" spans="1:14" x14ac:dyDescent="0.25">
      <c r="A224" s="16" t="s">
        <v>44</v>
      </c>
      <c r="B224" s="219">
        <v>0.64073773000000001</v>
      </c>
      <c r="C224" s="219">
        <v>0.29063850000000002</v>
      </c>
      <c r="D224" s="233">
        <v>0.18243946999999999</v>
      </c>
      <c r="F224" s="16" t="s">
        <v>63</v>
      </c>
      <c r="G224" s="219">
        <v>0</v>
      </c>
      <c r="H224" s="219">
        <v>0</v>
      </c>
      <c r="I224" s="233">
        <v>0</v>
      </c>
      <c r="J224" s="95"/>
      <c r="K224" s="16" t="s">
        <v>69</v>
      </c>
      <c r="L224" s="219">
        <v>0</v>
      </c>
      <c r="M224" s="219">
        <v>0</v>
      </c>
      <c r="N224" s="233">
        <v>0</v>
      </c>
    </row>
    <row r="225" spans="1:14" x14ac:dyDescent="0.25">
      <c r="A225" s="16" t="s">
        <v>131</v>
      </c>
      <c r="B225" s="219">
        <v>9.9889429999999987E-2</v>
      </c>
      <c r="C225" s="219">
        <v>2.2376049999999998E-2</v>
      </c>
      <c r="D225" s="233">
        <v>0.1737909</v>
      </c>
      <c r="F225" s="16" t="s">
        <v>65</v>
      </c>
      <c r="G225" s="219">
        <v>0</v>
      </c>
      <c r="H225" s="219">
        <v>0</v>
      </c>
      <c r="I225" s="233">
        <v>0</v>
      </c>
      <c r="K225" s="16" t="s">
        <v>71</v>
      </c>
      <c r="L225" s="219">
        <v>0</v>
      </c>
      <c r="M225" s="219">
        <v>0</v>
      </c>
      <c r="N225" s="233">
        <v>0</v>
      </c>
    </row>
    <row r="226" spans="1:14" x14ac:dyDescent="0.25">
      <c r="A226" s="16" t="s">
        <v>158</v>
      </c>
      <c r="B226" s="219">
        <v>4.6432196599999997</v>
      </c>
      <c r="C226" s="219">
        <v>4.0642348100000003</v>
      </c>
      <c r="D226" s="233">
        <v>0.15815295999999998</v>
      </c>
      <c r="F226" s="16" t="s">
        <v>66</v>
      </c>
      <c r="G226" s="219">
        <v>0</v>
      </c>
      <c r="H226" s="219">
        <v>5.2430209999999998E-2</v>
      </c>
      <c r="I226" s="233">
        <v>0</v>
      </c>
      <c r="K226" s="16" t="s">
        <v>72</v>
      </c>
      <c r="L226" s="219">
        <v>0</v>
      </c>
      <c r="M226" s="219">
        <v>0</v>
      </c>
      <c r="N226" s="233">
        <v>0</v>
      </c>
    </row>
    <row r="227" spans="1:14" x14ac:dyDescent="0.25">
      <c r="A227" s="16" t="s">
        <v>124</v>
      </c>
      <c r="B227" s="219">
        <v>7.3399429999999988E-2</v>
      </c>
      <c r="C227" s="219">
        <v>6.9371199999999997E-3</v>
      </c>
      <c r="D227" s="233">
        <v>0.11257111</v>
      </c>
      <c r="F227" s="16" t="s">
        <v>67</v>
      </c>
      <c r="G227" s="219">
        <v>0</v>
      </c>
      <c r="H227" s="219">
        <v>0</v>
      </c>
      <c r="I227" s="233">
        <v>0</v>
      </c>
      <c r="K227" s="11" t="s">
        <v>73</v>
      </c>
      <c r="L227" s="219">
        <v>0</v>
      </c>
      <c r="M227" s="219">
        <v>3.9877999999999995E-4</v>
      </c>
      <c r="N227" s="219">
        <v>0</v>
      </c>
    </row>
    <row r="228" spans="1:14" x14ac:dyDescent="0.25">
      <c r="A228" s="16" t="s">
        <v>225</v>
      </c>
      <c r="B228" s="219">
        <v>0.15042635000000001</v>
      </c>
      <c r="C228" s="219">
        <v>0.4996469</v>
      </c>
      <c r="D228" s="233">
        <v>8.6223289999999994E-2</v>
      </c>
      <c r="F228" s="16" t="s">
        <v>68</v>
      </c>
      <c r="G228" s="219">
        <v>0</v>
      </c>
      <c r="H228" s="219">
        <v>0</v>
      </c>
      <c r="I228" s="233">
        <v>0</v>
      </c>
      <c r="K228" s="11" t="s">
        <v>76</v>
      </c>
      <c r="L228" s="219">
        <v>0</v>
      </c>
      <c r="M228" s="219">
        <v>0</v>
      </c>
      <c r="N228" s="219">
        <v>0</v>
      </c>
    </row>
    <row r="229" spans="1:14" x14ac:dyDescent="0.25">
      <c r="A229" s="16" t="s">
        <v>8</v>
      </c>
      <c r="B229" s="219">
        <v>0.77051199999999997</v>
      </c>
      <c r="C229" s="219">
        <v>0</v>
      </c>
      <c r="D229" s="233">
        <v>7.2401570000000012E-2</v>
      </c>
      <c r="F229" s="16" t="s">
        <v>69</v>
      </c>
      <c r="G229" s="219">
        <v>0</v>
      </c>
      <c r="H229" s="219">
        <v>0</v>
      </c>
      <c r="I229" s="233">
        <v>0</v>
      </c>
      <c r="K229" s="11" t="s">
        <v>78</v>
      </c>
      <c r="L229" s="219">
        <v>0</v>
      </c>
      <c r="M229" s="219">
        <v>5.8675000000000003E-4</v>
      </c>
      <c r="N229" s="219">
        <v>0</v>
      </c>
    </row>
    <row r="230" spans="1:14" x14ac:dyDescent="0.25">
      <c r="A230" s="16" t="s">
        <v>164</v>
      </c>
      <c r="B230" s="219">
        <v>6.0227639999999999E-2</v>
      </c>
      <c r="C230" s="219">
        <v>0.13753736</v>
      </c>
      <c r="D230" s="233">
        <v>6.4544459999999998E-2</v>
      </c>
      <c r="F230" s="16" t="s">
        <v>72</v>
      </c>
      <c r="G230" s="219">
        <v>0</v>
      </c>
      <c r="H230" s="219">
        <v>0</v>
      </c>
      <c r="I230" s="233">
        <v>0</v>
      </c>
      <c r="K230" s="11" t="s">
        <v>79</v>
      </c>
      <c r="L230" s="219">
        <v>0</v>
      </c>
      <c r="M230" s="219">
        <v>0</v>
      </c>
      <c r="N230" s="219">
        <v>0</v>
      </c>
    </row>
    <row r="231" spans="1:14" x14ac:dyDescent="0.25">
      <c r="A231" s="16" t="s">
        <v>62</v>
      </c>
      <c r="B231" s="219">
        <v>0.1310897</v>
      </c>
      <c r="C231" s="219">
        <v>1.284443E-2</v>
      </c>
      <c r="D231" s="233">
        <v>3.4939309999999994E-2</v>
      </c>
      <c r="F231" s="16" t="s">
        <v>73</v>
      </c>
      <c r="G231" s="219">
        <v>0</v>
      </c>
      <c r="H231" s="219">
        <v>0</v>
      </c>
      <c r="I231" s="233">
        <v>0</v>
      </c>
      <c r="K231" s="11" t="s">
        <v>82</v>
      </c>
      <c r="L231" s="219">
        <v>0</v>
      </c>
      <c r="M231" s="219">
        <v>0</v>
      </c>
      <c r="N231" s="219">
        <v>0</v>
      </c>
    </row>
    <row r="232" spans="1:14" x14ac:dyDescent="0.25">
      <c r="A232" s="16" t="s">
        <v>177</v>
      </c>
      <c r="B232" s="219">
        <v>6.6293779999999997E-2</v>
      </c>
      <c r="C232" s="219">
        <v>7.2190550000000006E-2</v>
      </c>
      <c r="D232" s="233">
        <v>3.2395E-2</v>
      </c>
      <c r="F232" s="16" t="s">
        <v>76</v>
      </c>
      <c r="G232" s="219">
        <v>0</v>
      </c>
      <c r="H232" s="219">
        <v>0</v>
      </c>
      <c r="I232" s="233">
        <v>0</v>
      </c>
      <c r="K232" s="11" t="s">
        <v>83</v>
      </c>
      <c r="L232" s="219">
        <v>0</v>
      </c>
      <c r="M232" s="219">
        <v>0</v>
      </c>
      <c r="N232" s="219">
        <v>0</v>
      </c>
    </row>
    <row r="233" spans="1:14" x14ac:dyDescent="0.25">
      <c r="A233" s="16" t="s">
        <v>69</v>
      </c>
      <c r="B233" s="219">
        <v>9.2400000000000002E-4</v>
      </c>
      <c r="C233" s="219">
        <v>1.7520020000000001E-2</v>
      </c>
      <c r="D233" s="233">
        <v>2.856597E-2</v>
      </c>
      <c r="F233" s="16" t="s">
        <v>77</v>
      </c>
      <c r="G233" s="219">
        <v>3.9116279999999996E-2</v>
      </c>
      <c r="H233" s="219">
        <v>0</v>
      </c>
      <c r="I233" s="233">
        <v>0</v>
      </c>
      <c r="K233" s="11" t="s">
        <v>84</v>
      </c>
      <c r="L233" s="219">
        <v>0</v>
      </c>
      <c r="M233" s="219">
        <v>0</v>
      </c>
      <c r="N233" s="219">
        <v>0</v>
      </c>
    </row>
    <row r="234" spans="1:14" x14ac:dyDescent="0.25">
      <c r="A234" s="16" t="s">
        <v>56</v>
      </c>
      <c r="B234" s="219">
        <v>5.5593469999999999E-2</v>
      </c>
      <c r="C234" s="219">
        <v>0.43451084000000001</v>
      </c>
      <c r="D234" s="233">
        <v>2.7251869999999997E-2</v>
      </c>
      <c r="F234" s="11" t="s">
        <v>78</v>
      </c>
      <c r="G234" s="219">
        <v>0</v>
      </c>
      <c r="H234" s="219">
        <v>0</v>
      </c>
      <c r="I234" s="219">
        <v>0</v>
      </c>
      <c r="K234" s="11" t="s">
        <v>87</v>
      </c>
      <c r="L234" s="219">
        <v>0</v>
      </c>
      <c r="M234" s="219">
        <v>0</v>
      </c>
      <c r="N234" s="219">
        <v>0</v>
      </c>
    </row>
    <row r="235" spans="1:14" x14ac:dyDescent="0.25">
      <c r="A235" s="16" t="s">
        <v>87</v>
      </c>
      <c r="B235" s="219">
        <v>2.3259889999999998E-2</v>
      </c>
      <c r="C235" s="219">
        <v>9.425138000000001E-2</v>
      </c>
      <c r="D235" s="233">
        <v>1.8571310000000001E-2</v>
      </c>
      <c r="F235" s="11" t="s">
        <v>79</v>
      </c>
      <c r="G235" s="219">
        <v>0</v>
      </c>
      <c r="H235" s="219">
        <v>0</v>
      </c>
      <c r="I235" s="219">
        <v>0</v>
      </c>
      <c r="K235" s="11" t="s">
        <v>88</v>
      </c>
      <c r="L235" s="219">
        <v>0</v>
      </c>
      <c r="M235" s="219">
        <v>4.7326999999999997E-4</v>
      </c>
      <c r="N235" s="219">
        <v>0</v>
      </c>
    </row>
    <row r="236" spans="1:14" x14ac:dyDescent="0.25">
      <c r="A236" s="16" t="s">
        <v>165</v>
      </c>
      <c r="B236" s="219">
        <v>3.439292E-2</v>
      </c>
      <c r="C236" s="219">
        <v>9.5112870000000002E-2</v>
      </c>
      <c r="D236" s="233">
        <v>1.4141829999999999E-2</v>
      </c>
      <c r="F236" s="11" t="s">
        <v>82</v>
      </c>
      <c r="G236" s="219">
        <v>0</v>
      </c>
      <c r="H236" s="219">
        <v>2.3387800000000004E-3</v>
      </c>
      <c r="I236" s="219">
        <v>0</v>
      </c>
      <c r="K236" s="11" t="s">
        <v>97</v>
      </c>
      <c r="L236" s="219">
        <v>0.19259218</v>
      </c>
      <c r="M236" s="219">
        <v>5.2745100000000005E-3</v>
      </c>
      <c r="N236" s="219">
        <v>0</v>
      </c>
    </row>
    <row r="237" spans="1:14" x14ac:dyDescent="0.25">
      <c r="A237" s="16" t="s">
        <v>162</v>
      </c>
      <c r="B237" s="219">
        <v>0.28698734000000004</v>
      </c>
      <c r="C237" s="219">
        <v>9.6225679999999994E-2</v>
      </c>
      <c r="D237" s="233">
        <v>7.6409499999999997E-3</v>
      </c>
      <c r="F237" s="11" t="s">
        <v>83</v>
      </c>
      <c r="G237" s="219">
        <v>0</v>
      </c>
      <c r="H237" s="219">
        <v>0</v>
      </c>
      <c r="I237" s="219">
        <v>0</v>
      </c>
      <c r="K237" s="11" t="s">
        <v>101</v>
      </c>
      <c r="L237" s="219">
        <v>0.27313461</v>
      </c>
      <c r="M237" s="219">
        <v>6.0367459999999998E-2</v>
      </c>
      <c r="N237" s="219">
        <v>0</v>
      </c>
    </row>
    <row r="238" spans="1:14" x14ac:dyDescent="0.25">
      <c r="A238" s="16" t="s">
        <v>71</v>
      </c>
      <c r="B238" s="219">
        <v>2.1649600000000001E-3</v>
      </c>
      <c r="C238" s="219">
        <v>3.1845600000000002E-2</v>
      </c>
      <c r="D238" s="233">
        <v>5.3917399999999999E-3</v>
      </c>
      <c r="F238" s="11" t="s">
        <v>84</v>
      </c>
      <c r="G238" s="219">
        <v>0</v>
      </c>
      <c r="H238" s="219">
        <v>0</v>
      </c>
      <c r="I238" s="219">
        <v>0</v>
      </c>
      <c r="K238" s="11" t="s">
        <v>102</v>
      </c>
      <c r="L238" s="219">
        <v>0</v>
      </c>
      <c r="M238" s="219">
        <v>0</v>
      </c>
      <c r="N238" s="219">
        <v>0</v>
      </c>
    </row>
    <row r="239" spans="1:14" x14ac:dyDescent="0.25">
      <c r="A239" s="16" t="s">
        <v>1</v>
      </c>
      <c r="B239" s="219">
        <v>0</v>
      </c>
      <c r="C239" s="219">
        <v>0</v>
      </c>
      <c r="D239" s="233">
        <v>4.7619999999999997E-3</v>
      </c>
      <c r="F239" s="11" t="s">
        <v>90</v>
      </c>
      <c r="G239" s="219">
        <v>0</v>
      </c>
      <c r="H239" s="219">
        <v>0</v>
      </c>
      <c r="I239" s="219">
        <v>0</v>
      </c>
      <c r="K239" s="11" t="s">
        <v>109</v>
      </c>
      <c r="L239" s="219">
        <v>2.6499999999999999E-4</v>
      </c>
      <c r="M239" s="219">
        <v>1.2255199999999999E-3</v>
      </c>
      <c r="N239" s="219">
        <v>0</v>
      </c>
    </row>
    <row r="240" spans="1:14" x14ac:dyDescent="0.25">
      <c r="A240" s="16" t="s">
        <v>63</v>
      </c>
      <c r="B240" s="219">
        <v>4.0151199999999996E-3</v>
      </c>
      <c r="C240" s="219">
        <v>0.14094173999999998</v>
      </c>
      <c r="D240" s="233">
        <v>4.5935100000000003E-3</v>
      </c>
      <c r="F240" s="11" t="s">
        <v>91</v>
      </c>
      <c r="G240" s="219">
        <v>0</v>
      </c>
      <c r="H240" s="219">
        <v>0</v>
      </c>
      <c r="I240" s="219">
        <v>0</v>
      </c>
      <c r="K240" s="11" t="s">
        <v>115</v>
      </c>
      <c r="L240" s="219">
        <v>0</v>
      </c>
      <c r="M240" s="219">
        <v>0</v>
      </c>
      <c r="N240" s="219">
        <v>0</v>
      </c>
    </row>
    <row r="241" spans="1:14" x14ac:dyDescent="0.25">
      <c r="A241" s="16" t="s">
        <v>100</v>
      </c>
      <c r="B241" s="219">
        <v>0.14237109000000001</v>
      </c>
      <c r="C241" s="219">
        <v>2.8801119999999999E-2</v>
      </c>
      <c r="D241" s="233">
        <v>4.3438999999999995E-3</v>
      </c>
      <c r="F241" s="11" t="s">
        <v>93</v>
      </c>
      <c r="G241" s="219">
        <v>3.4731999999999997E-4</v>
      </c>
      <c r="H241" s="219">
        <v>0.34882598999999997</v>
      </c>
      <c r="I241" s="219">
        <v>0</v>
      </c>
      <c r="K241" s="11" t="s">
        <v>119</v>
      </c>
      <c r="L241" s="219">
        <v>1.73E-3</v>
      </c>
      <c r="M241" s="219">
        <v>0</v>
      </c>
      <c r="N241" s="219">
        <v>0</v>
      </c>
    </row>
    <row r="242" spans="1:14" x14ac:dyDescent="0.25">
      <c r="A242" s="16" t="s">
        <v>46</v>
      </c>
      <c r="B242" s="219">
        <v>4.2276099999999997E-3</v>
      </c>
      <c r="C242" s="219">
        <v>2.8814259999999998E-2</v>
      </c>
      <c r="D242" s="233">
        <v>3.5849200000000001E-3</v>
      </c>
      <c r="F242" s="11" t="s">
        <v>96</v>
      </c>
      <c r="G242" s="219">
        <v>0.43419901999999999</v>
      </c>
      <c r="H242" s="219">
        <v>0.30751271999999996</v>
      </c>
      <c r="I242" s="219">
        <v>0</v>
      </c>
      <c r="K242" s="11" t="s">
        <v>124</v>
      </c>
      <c r="L242" s="219">
        <v>0</v>
      </c>
      <c r="M242" s="219">
        <v>1.411982E-2</v>
      </c>
      <c r="N242" s="219">
        <v>0</v>
      </c>
    </row>
    <row r="243" spans="1:14" x14ac:dyDescent="0.25">
      <c r="A243" s="16" t="s">
        <v>166</v>
      </c>
      <c r="B243" s="219">
        <v>0</v>
      </c>
      <c r="C243" s="219">
        <v>0</v>
      </c>
      <c r="D243" s="233">
        <v>3.4859999999999999E-3</v>
      </c>
      <c r="F243" s="11" t="s">
        <v>100</v>
      </c>
      <c r="G243" s="219">
        <v>0</v>
      </c>
      <c r="H243" s="219">
        <v>0</v>
      </c>
      <c r="I243" s="219">
        <v>0</v>
      </c>
      <c r="K243" s="11" t="s">
        <v>125</v>
      </c>
      <c r="L243" s="219">
        <v>1.5533E-2</v>
      </c>
      <c r="M243" s="219">
        <v>7.0837600000000006E-3</v>
      </c>
      <c r="N243" s="219">
        <v>0</v>
      </c>
    </row>
    <row r="244" spans="1:14" x14ac:dyDescent="0.25">
      <c r="A244" s="16" t="s">
        <v>127</v>
      </c>
      <c r="B244" s="219">
        <v>0</v>
      </c>
      <c r="C244" s="219">
        <v>8.89005E-3</v>
      </c>
      <c r="D244" s="233">
        <v>3.3509999999999998E-3</v>
      </c>
      <c r="F244" s="11" t="s">
        <v>102</v>
      </c>
      <c r="G244" s="219">
        <v>6.0000000000000002E-5</v>
      </c>
      <c r="H244" s="219">
        <v>0</v>
      </c>
      <c r="I244" s="219">
        <v>0</v>
      </c>
      <c r="K244" s="11" t="s">
        <v>127</v>
      </c>
      <c r="L244" s="219">
        <v>0</v>
      </c>
      <c r="M244" s="219">
        <v>0</v>
      </c>
      <c r="N244" s="219">
        <v>0</v>
      </c>
    </row>
    <row r="245" spans="1:14" x14ac:dyDescent="0.25">
      <c r="A245" s="16" t="s">
        <v>260</v>
      </c>
      <c r="B245" s="219">
        <v>1.1331584399999999</v>
      </c>
      <c r="C245" s="219">
        <v>0</v>
      </c>
      <c r="D245" s="233">
        <v>2.23755E-3</v>
      </c>
      <c r="F245" s="11" t="s">
        <v>113</v>
      </c>
      <c r="G245" s="219">
        <v>0.75973731999999994</v>
      </c>
      <c r="H245" s="219">
        <v>3.7685969999999999E-2</v>
      </c>
      <c r="I245" s="219">
        <v>0</v>
      </c>
      <c r="K245" s="11" t="s">
        <v>145</v>
      </c>
      <c r="L245" s="219">
        <v>3.0000000000000001E-6</v>
      </c>
      <c r="M245" s="219">
        <v>2.8982999999999998E-2</v>
      </c>
      <c r="N245" s="219">
        <v>0</v>
      </c>
    </row>
    <row r="246" spans="1:14" x14ac:dyDescent="0.25">
      <c r="A246" s="16" t="s">
        <v>167</v>
      </c>
      <c r="B246" s="219">
        <v>0</v>
      </c>
      <c r="C246" s="219">
        <v>4.3770699999999994E-3</v>
      </c>
      <c r="D246" s="233">
        <v>2.0851799999999998E-3</v>
      </c>
      <c r="F246" s="11" t="s">
        <v>115</v>
      </c>
      <c r="G246" s="219">
        <v>0</v>
      </c>
      <c r="H246" s="219">
        <v>0</v>
      </c>
      <c r="I246" s="219">
        <v>0</v>
      </c>
      <c r="K246" s="11" t="s">
        <v>146</v>
      </c>
      <c r="L246" s="219">
        <v>4.6040200000000003E-3</v>
      </c>
      <c r="M246" s="219">
        <v>1.1956600000000001E-3</v>
      </c>
      <c r="N246" s="219">
        <v>0</v>
      </c>
    </row>
    <row r="247" spans="1:14" x14ac:dyDescent="0.25">
      <c r="A247" s="16" t="s">
        <v>66</v>
      </c>
      <c r="B247" s="219">
        <v>0</v>
      </c>
      <c r="C247" s="219">
        <v>6.3798000000000006E-3</v>
      </c>
      <c r="D247" s="233">
        <v>1.65E-3</v>
      </c>
      <c r="F247" s="11" t="s">
        <v>124</v>
      </c>
      <c r="G247" s="219">
        <v>0</v>
      </c>
      <c r="H247" s="219">
        <v>0</v>
      </c>
      <c r="I247" s="219">
        <v>0</v>
      </c>
      <c r="K247" s="11" t="s">
        <v>154</v>
      </c>
      <c r="L247" s="219">
        <v>0</v>
      </c>
      <c r="M247" s="219">
        <v>0</v>
      </c>
      <c r="N247" s="219">
        <v>0</v>
      </c>
    </row>
    <row r="248" spans="1:14" x14ac:dyDescent="0.25">
      <c r="A248" s="16" t="s">
        <v>15</v>
      </c>
      <c r="B248" s="219">
        <v>3.2804699999999997E-3</v>
      </c>
      <c r="C248" s="219">
        <v>0</v>
      </c>
      <c r="D248" s="233">
        <v>1.4122500000000001E-3</v>
      </c>
      <c r="F248" s="11" t="s">
        <v>125</v>
      </c>
      <c r="G248" s="219">
        <v>0</v>
      </c>
      <c r="H248" s="219">
        <v>0</v>
      </c>
      <c r="I248" s="219">
        <v>0</v>
      </c>
      <c r="K248" s="11" t="s">
        <v>155</v>
      </c>
      <c r="L248" s="219">
        <v>0</v>
      </c>
      <c r="M248" s="219">
        <v>3.1569099999999998E-3</v>
      </c>
      <c r="N248" s="219">
        <v>0</v>
      </c>
    </row>
    <row r="249" spans="1:14" x14ac:dyDescent="0.25">
      <c r="A249" s="16" t="s">
        <v>51</v>
      </c>
      <c r="B249" s="219">
        <v>0</v>
      </c>
      <c r="C249" s="219">
        <v>8.8620000000000001E-3</v>
      </c>
      <c r="D249" s="233">
        <v>2.7883999999999998E-4</v>
      </c>
      <c r="F249" s="11" t="s">
        <v>127</v>
      </c>
      <c r="G249" s="219">
        <v>0</v>
      </c>
      <c r="H249" s="219">
        <v>0</v>
      </c>
      <c r="I249" s="219">
        <v>0</v>
      </c>
      <c r="K249" s="11" t="s">
        <v>156</v>
      </c>
      <c r="L249" s="219">
        <v>0</v>
      </c>
      <c r="M249" s="219">
        <v>0</v>
      </c>
      <c r="N249" s="219">
        <v>0</v>
      </c>
    </row>
    <row r="250" spans="1:14" x14ac:dyDescent="0.25">
      <c r="A250" s="16" t="s">
        <v>38</v>
      </c>
      <c r="B250" s="219">
        <v>1.3318979999999999E-2</v>
      </c>
      <c r="C250" s="219">
        <v>0.19557825000000001</v>
      </c>
      <c r="D250" s="233">
        <v>0</v>
      </c>
      <c r="F250" s="11" t="s">
        <v>131</v>
      </c>
      <c r="G250" s="219">
        <v>1.6087219999999999E-2</v>
      </c>
      <c r="H250" s="219">
        <v>1.1745000000000001E-4</v>
      </c>
      <c r="I250" s="219">
        <v>0</v>
      </c>
      <c r="K250" s="11" t="s">
        <v>158</v>
      </c>
      <c r="L250" s="219">
        <v>0</v>
      </c>
      <c r="M250" s="219">
        <v>0</v>
      </c>
      <c r="N250" s="219">
        <v>0</v>
      </c>
    </row>
    <row r="251" spans="1:14" x14ac:dyDescent="0.25">
      <c r="A251" s="16" t="s">
        <v>41</v>
      </c>
      <c r="B251" s="219">
        <v>0</v>
      </c>
      <c r="C251" s="219">
        <v>3.1223000000000004E-4</v>
      </c>
      <c r="D251" s="233">
        <v>0</v>
      </c>
      <c r="F251" s="11" t="s">
        <v>139</v>
      </c>
      <c r="G251" s="219">
        <v>9.4680000000000008E-5</v>
      </c>
      <c r="H251" s="219">
        <v>0.92624026999999998</v>
      </c>
      <c r="I251" s="219">
        <v>0</v>
      </c>
      <c r="K251" s="11" t="s">
        <v>162</v>
      </c>
      <c r="L251" s="219">
        <v>0</v>
      </c>
      <c r="M251" s="219">
        <v>2.5066999999999998E-4</v>
      </c>
      <c r="N251" s="219">
        <v>0</v>
      </c>
    </row>
    <row r="252" spans="1:14" x14ac:dyDescent="0.25">
      <c r="A252" s="16" t="s">
        <v>52</v>
      </c>
      <c r="B252" s="219">
        <v>0</v>
      </c>
      <c r="C252" s="219">
        <v>0</v>
      </c>
      <c r="D252" s="233">
        <v>0</v>
      </c>
      <c r="F252" s="11" t="s">
        <v>151</v>
      </c>
      <c r="G252" s="219">
        <v>0</v>
      </c>
      <c r="H252" s="219">
        <v>0</v>
      </c>
      <c r="I252" s="219">
        <v>0</v>
      </c>
      <c r="K252" s="11" t="s">
        <v>164</v>
      </c>
      <c r="L252" s="219">
        <v>0</v>
      </c>
      <c r="M252" s="219">
        <v>0</v>
      </c>
      <c r="N252" s="219">
        <v>0</v>
      </c>
    </row>
    <row r="253" spans="1:14" x14ac:dyDescent="0.25">
      <c r="A253" s="16" t="s">
        <v>54</v>
      </c>
      <c r="B253" s="219">
        <v>2.7650000000000001E-3</v>
      </c>
      <c r="C253" s="219">
        <v>2.97087E-3</v>
      </c>
      <c r="D253" s="233">
        <v>0</v>
      </c>
      <c r="F253" s="11" t="s">
        <v>158</v>
      </c>
      <c r="G253" s="219">
        <v>0</v>
      </c>
      <c r="H253" s="219">
        <v>2.6783000000000001E-2</v>
      </c>
      <c r="I253" s="219">
        <v>0</v>
      </c>
      <c r="K253" s="11" t="s">
        <v>166</v>
      </c>
      <c r="L253" s="219">
        <v>0</v>
      </c>
      <c r="M253" s="219">
        <v>0</v>
      </c>
      <c r="N253" s="219">
        <v>0</v>
      </c>
    </row>
    <row r="254" spans="1:14" x14ac:dyDescent="0.25">
      <c r="A254" s="16" t="s">
        <v>57</v>
      </c>
      <c r="B254" s="219">
        <v>0</v>
      </c>
      <c r="C254" s="219">
        <v>2.1504000000000002E-3</v>
      </c>
      <c r="D254" s="233">
        <v>0</v>
      </c>
      <c r="F254" s="11" t="s">
        <v>161</v>
      </c>
      <c r="G254" s="219">
        <v>0</v>
      </c>
      <c r="H254" s="219">
        <v>2.0181080000000001E-2</v>
      </c>
      <c r="I254" s="219">
        <v>0</v>
      </c>
      <c r="K254" s="11" t="s">
        <v>167</v>
      </c>
      <c r="L254" s="219">
        <v>1.9144049999999999E-2</v>
      </c>
      <c r="M254" s="219">
        <v>5.38135E-2</v>
      </c>
      <c r="N254" s="219">
        <v>0</v>
      </c>
    </row>
    <row r="255" spans="1:14" x14ac:dyDescent="0.25">
      <c r="A255" s="16" t="s">
        <v>67</v>
      </c>
      <c r="B255" s="219">
        <v>0</v>
      </c>
      <c r="C255" s="219">
        <v>2.0993380000000002E-2</v>
      </c>
      <c r="D255" s="233">
        <v>0</v>
      </c>
      <c r="F255" s="11" t="s">
        <v>162</v>
      </c>
      <c r="G255" s="219">
        <v>0</v>
      </c>
      <c r="H255" s="219">
        <v>0</v>
      </c>
      <c r="I255" s="219">
        <v>0</v>
      </c>
      <c r="K255" s="11" t="s">
        <v>183</v>
      </c>
      <c r="L255" s="219">
        <v>0</v>
      </c>
      <c r="M255" s="219">
        <v>0</v>
      </c>
      <c r="N255" s="219">
        <v>0</v>
      </c>
    </row>
    <row r="256" spans="1:14" x14ac:dyDescent="0.25">
      <c r="A256" s="16" t="s">
        <v>70</v>
      </c>
      <c r="B256" s="219">
        <v>0</v>
      </c>
      <c r="C256" s="219">
        <v>0</v>
      </c>
      <c r="D256" s="233">
        <v>0</v>
      </c>
      <c r="F256" s="11" t="s">
        <v>164</v>
      </c>
      <c r="G256" s="219">
        <v>0</v>
      </c>
      <c r="H256" s="219">
        <v>0</v>
      </c>
      <c r="I256" s="219">
        <v>0</v>
      </c>
      <c r="K256" s="11" t="s">
        <v>217</v>
      </c>
      <c r="L256" s="219">
        <v>0</v>
      </c>
      <c r="M256" s="219">
        <v>0</v>
      </c>
      <c r="N256" s="219">
        <v>0</v>
      </c>
    </row>
    <row r="257" spans="1:14" x14ac:dyDescent="0.25">
      <c r="A257" s="16" t="s">
        <v>73</v>
      </c>
      <c r="B257" s="219">
        <v>6.1250699999999998E-3</v>
      </c>
      <c r="C257" s="219">
        <v>0</v>
      </c>
      <c r="D257" s="233">
        <v>0</v>
      </c>
      <c r="F257" s="11" t="s">
        <v>166</v>
      </c>
      <c r="G257" s="219">
        <v>0</v>
      </c>
      <c r="H257" s="219">
        <v>0</v>
      </c>
      <c r="I257" s="219">
        <v>0</v>
      </c>
      <c r="K257" s="11" t="s">
        <v>218</v>
      </c>
      <c r="L257" s="219">
        <v>3.9232000000000003E-2</v>
      </c>
      <c r="M257" s="219">
        <v>0</v>
      </c>
      <c r="N257" s="219">
        <v>0</v>
      </c>
    </row>
    <row r="258" spans="1:14" x14ac:dyDescent="0.25">
      <c r="A258" s="16" t="s">
        <v>78</v>
      </c>
      <c r="B258" s="219">
        <v>0</v>
      </c>
      <c r="C258" s="219">
        <v>0</v>
      </c>
      <c r="D258" s="233">
        <v>0</v>
      </c>
      <c r="F258" s="11" t="s">
        <v>176</v>
      </c>
      <c r="G258" s="219">
        <v>0.19094820000000001</v>
      </c>
      <c r="H258" s="219">
        <v>1.3331028200000001</v>
      </c>
      <c r="I258" s="219">
        <v>0</v>
      </c>
      <c r="K258" s="11" t="s">
        <v>219</v>
      </c>
      <c r="L258" s="219">
        <v>0</v>
      </c>
      <c r="M258" s="219">
        <v>0</v>
      </c>
      <c r="N258" s="219">
        <v>0</v>
      </c>
    </row>
    <row r="259" spans="1:14" x14ac:dyDescent="0.25">
      <c r="A259" s="11" t="s">
        <v>79</v>
      </c>
      <c r="B259" s="219">
        <v>1.0085178000000001</v>
      </c>
      <c r="C259" s="219">
        <v>4.4495E-4</v>
      </c>
      <c r="D259" s="219">
        <v>0</v>
      </c>
      <c r="F259" s="11" t="s">
        <v>245</v>
      </c>
      <c r="G259" s="219">
        <v>0</v>
      </c>
      <c r="H259" s="219">
        <v>0</v>
      </c>
      <c r="I259" s="219">
        <v>0</v>
      </c>
      <c r="K259" s="11" t="s">
        <v>226</v>
      </c>
      <c r="L259" s="219">
        <v>0</v>
      </c>
      <c r="M259" s="219">
        <v>4.6753699999999999E-3</v>
      </c>
      <c r="N259" s="219">
        <v>0</v>
      </c>
    </row>
    <row r="260" spans="1:14" x14ac:dyDescent="0.25">
      <c r="A260" s="11" t="s">
        <v>85</v>
      </c>
      <c r="B260" s="219">
        <v>0</v>
      </c>
      <c r="C260" s="219">
        <v>0</v>
      </c>
      <c r="D260" s="219">
        <v>0</v>
      </c>
      <c r="F260" s="11" t="s">
        <v>259</v>
      </c>
      <c r="G260" s="219">
        <v>0</v>
      </c>
      <c r="H260" s="219">
        <v>0</v>
      </c>
      <c r="I260" s="219">
        <v>0</v>
      </c>
      <c r="K260" s="11" t="s">
        <v>245</v>
      </c>
      <c r="L260" s="219">
        <v>0</v>
      </c>
      <c r="M260" s="219">
        <v>0</v>
      </c>
      <c r="N260" s="219">
        <v>0</v>
      </c>
    </row>
    <row r="261" spans="1:14" x14ac:dyDescent="0.25">
      <c r="A261" s="11" t="s">
        <v>86</v>
      </c>
      <c r="B261" s="219">
        <v>0</v>
      </c>
      <c r="C261" s="219">
        <v>0</v>
      </c>
      <c r="D261" s="219">
        <v>0</v>
      </c>
      <c r="F261" s="97" t="s">
        <v>260</v>
      </c>
      <c r="G261" s="220">
        <v>0</v>
      </c>
      <c r="H261" s="220">
        <v>0</v>
      </c>
      <c r="I261" s="220">
        <v>0</v>
      </c>
      <c r="K261" s="97" t="s">
        <v>259</v>
      </c>
      <c r="L261" s="220">
        <v>3.4999999999999997E-5</v>
      </c>
      <c r="M261" s="220">
        <v>0</v>
      </c>
      <c r="N261" s="220">
        <v>0</v>
      </c>
    </row>
    <row r="262" spans="1:14" x14ac:dyDescent="0.25">
      <c r="A262" s="11" t="s">
        <v>115</v>
      </c>
      <c r="B262" s="219">
        <v>0</v>
      </c>
      <c r="C262" s="219">
        <v>1.6120000000000002E-5</v>
      </c>
      <c r="D262" s="219">
        <v>0</v>
      </c>
    </row>
    <row r="263" spans="1:14" x14ac:dyDescent="0.25">
      <c r="A263" s="11" t="s">
        <v>161</v>
      </c>
      <c r="B263" s="219">
        <v>0</v>
      </c>
      <c r="C263" s="219">
        <v>3.2499999999999999E-3</v>
      </c>
      <c r="D263" s="219">
        <v>0</v>
      </c>
    </row>
    <row r="264" spans="1:14" x14ac:dyDescent="0.25">
      <c r="A264" s="11" t="s">
        <v>245</v>
      </c>
      <c r="B264" s="219">
        <v>7.6670000000000004E-4</v>
      </c>
      <c r="C264" s="219">
        <v>0</v>
      </c>
      <c r="D264" s="219">
        <v>0</v>
      </c>
    </row>
    <row r="265" spans="1:14" x14ac:dyDescent="0.25">
      <c r="A265" s="11" t="s">
        <v>257</v>
      </c>
      <c r="B265" s="219">
        <v>0</v>
      </c>
      <c r="C265" s="219">
        <v>0</v>
      </c>
      <c r="D265" s="219">
        <v>0</v>
      </c>
    </row>
    <row r="266" spans="1:14" x14ac:dyDescent="0.25">
      <c r="A266" s="11" t="s">
        <v>259</v>
      </c>
      <c r="B266" s="219">
        <v>0</v>
      </c>
      <c r="C266" s="219">
        <v>2.3663200000000003E-3</v>
      </c>
      <c r="D266" s="219">
        <v>0</v>
      </c>
    </row>
    <row r="267" spans="1:14" x14ac:dyDescent="0.25">
      <c r="A267" s="11" t="s">
        <v>261</v>
      </c>
      <c r="B267" s="219">
        <v>0</v>
      </c>
      <c r="C267" s="219">
        <v>0</v>
      </c>
      <c r="D267" s="219">
        <v>0</v>
      </c>
    </row>
    <row r="268" spans="1:14" x14ac:dyDescent="0.25">
      <c r="A268" s="97" t="s">
        <v>589</v>
      </c>
      <c r="B268" s="220">
        <v>0</v>
      </c>
      <c r="C268" s="220">
        <v>0</v>
      </c>
      <c r="D268" s="220">
        <v>0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0"/>
  <sheetViews>
    <sheetView zoomScaleNormal="100" workbookViewId="0"/>
  </sheetViews>
  <sheetFormatPr defaultColWidth="9.1796875" defaultRowHeight="11.5" x14ac:dyDescent="0.25"/>
  <cols>
    <col min="1" max="1" width="24.1796875" style="2" bestFit="1" customWidth="1"/>
    <col min="2" max="2" width="18.54296875" style="2" customWidth="1"/>
    <col min="3" max="3" width="17.453125" style="2" customWidth="1"/>
    <col min="4" max="4" width="15.453125" style="2" customWidth="1"/>
    <col min="5" max="16384" width="9.1796875" style="2"/>
  </cols>
  <sheetData>
    <row r="1" spans="1:7" x14ac:dyDescent="0.25">
      <c r="A1" s="5" t="s">
        <v>517</v>
      </c>
      <c r="B1" s="98"/>
      <c r="C1" s="5"/>
      <c r="D1" s="5"/>
      <c r="F1" s="320" t="s">
        <v>313</v>
      </c>
      <c r="G1" s="320"/>
    </row>
    <row r="2" spans="1:7" x14ac:dyDescent="0.25">
      <c r="A2" s="21" t="s">
        <v>322</v>
      </c>
      <c r="B2" s="99">
        <v>44805</v>
      </c>
      <c r="C2" s="99">
        <v>45139</v>
      </c>
      <c r="D2" s="99">
        <v>45170</v>
      </c>
    </row>
    <row r="3" spans="1:7" x14ac:dyDescent="0.25">
      <c r="A3" s="10" t="s">
        <v>571</v>
      </c>
      <c r="B3" s="229">
        <v>156589.38370999999</v>
      </c>
      <c r="C3" s="229">
        <v>146549.19628</v>
      </c>
      <c r="D3" s="229">
        <v>148342.76669999998</v>
      </c>
    </row>
    <row r="4" spans="1:7" x14ac:dyDescent="0.25">
      <c r="A4" s="11" t="s">
        <v>666</v>
      </c>
      <c r="B4" s="214">
        <v>146514.95713999998</v>
      </c>
      <c r="C4" s="214">
        <v>530695.33343999996</v>
      </c>
      <c r="D4" s="214">
        <v>53835.090710000004</v>
      </c>
    </row>
    <row r="5" spans="1:7" x14ac:dyDescent="0.25">
      <c r="A5" s="11" t="s">
        <v>665</v>
      </c>
      <c r="B5" s="214">
        <v>189.77618100000001</v>
      </c>
      <c r="C5" s="214">
        <v>112.78473</v>
      </c>
      <c r="D5" s="214">
        <v>71.529271999999992</v>
      </c>
    </row>
    <row r="6" spans="1:7" x14ac:dyDescent="0.25">
      <c r="A6" s="11" t="s">
        <v>667</v>
      </c>
      <c r="B6" s="214">
        <v>0</v>
      </c>
      <c r="C6" s="214">
        <v>25.04214</v>
      </c>
      <c r="D6" s="214">
        <v>10</v>
      </c>
    </row>
    <row r="7" spans="1:7" x14ac:dyDescent="0.25">
      <c r="A7" s="11" t="s">
        <v>668</v>
      </c>
      <c r="B7" s="214">
        <v>0</v>
      </c>
      <c r="C7" s="214">
        <v>0</v>
      </c>
      <c r="D7" s="214">
        <v>6.9999999999999999E-4</v>
      </c>
    </row>
    <row r="8" spans="1:7" x14ac:dyDescent="0.25">
      <c r="A8" s="97" t="s">
        <v>669</v>
      </c>
      <c r="B8" s="227">
        <v>0</v>
      </c>
      <c r="C8" s="227">
        <v>8.02</v>
      </c>
      <c r="D8" s="227">
        <v>0</v>
      </c>
    </row>
    <row r="9" spans="1:7" x14ac:dyDescent="0.25">
      <c r="A9" s="24" t="s">
        <v>262</v>
      </c>
      <c r="B9" s="100">
        <f>SUM(B3:B8)</f>
        <v>303294.11703099997</v>
      </c>
      <c r="C9" s="100">
        <f>SUM(C3:C8)</f>
        <v>677390.37659</v>
      </c>
      <c r="D9" s="101">
        <f>SUM(D3:D8)</f>
        <v>202259.38738200002</v>
      </c>
    </row>
    <row r="10" spans="1:7" x14ac:dyDescent="0.25">
      <c r="D10" s="30"/>
    </row>
  </sheetData>
  <sortState xmlns:xlrd2="http://schemas.microsoft.com/office/spreadsheetml/2017/richdata2" ref="A3:D9">
    <sortCondition descending="1" ref="D3:D9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8"/>
  <sheetViews>
    <sheetView zoomScaleNormal="100" workbookViewId="0">
      <selection activeCell="F1" sqref="F1:G1"/>
    </sheetView>
  </sheetViews>
  <sheetFormatPr defaultColWidth="9.1796875" defaultRowHeight="11.5" x14ac:dyDescent="0.25"/>
  <cols>
    <col min="1" max="1" width="24.1796875" style="2" bestFit="1" customWidth="1"/>
    <col min="2" max="2" width="14.1796875" style="2" customWidth="1"/>
    <col min="3" max="3" width="13" style="2" customWidth="1"/>
    <col min="4" max="4" width="14.54296875" style="2" customWidth="1"/>
    <col min="5" max="16384" width="9.1796875" style="2"/>
  </cols>
  <sheetData>
    <row r="1" spans="1:7" x14ac:dyDescent="0.25">
      <c r="A1" s="327" t="s">
        <v>518</v>
      </c>
      <c r="B1" s="327"/>
      <c r="C1" s="327"/>
      <c r="D1" s="327"/>
      <c r="F1" s="320" t="s">
        <v>313</v>
      </c>
      <c r="G1" s="320"/>
    </row>
    <row r="2" spans="1:7" x14ac:dyDescent="0.25">
      <c r="A2" s="20" t="s">
        <v>322</v>
      </c>
      <c r="B2" s="99">
        <v>44805</v>
      </c>
      <c r="C2" s="99">
        <v>45139</v>
      </c>
      <c r="D2" s="99">
        <v>45170</v>
      </c>
    </row>
    <row r="3" spans="1:7" x14ac:dyDescent="0.25">
      <c r="A3" s="10" t="s">
        <v>624</v>
      </c>
      <c r="B3" s="218">
        <v>204724.49044600001</v>
      </c>
      <c r="C3" s="218">
        <v>269285.34396199998</v>
      </c>
      <c r="D3" s="218">
        <v>169629.717683</v>
      </c>
    </row>
    <row r="4" spans="1:7" x14ac:dyDescent="0.25">
      <c r="A4" s="11" t="s">
        <v>625</v>
      </c>
      <c r="B4" s="219">
        <v>263223.60477999999</v>
      </c>
      <c r="C4" s="219">
        <v>202064.22863</v>
      </c>
      <c r="D4" s="219">
        <v>147968.36697</v>
      </c>
    </row>
    <row r="5" spans="1:7" x14ac:dyDescent="0.25">
      <c r="A5" s="11" t="s">
        <v>627</v>
      </c>
      <c r="B5" s="219">
        <v>134.83767</v>
      </c>
      <c r="C5" s="219">
        <v>48.241500000000002</v>
      </c>
      <c r="D5" s="219">
        <v>225.33718999999999</v>
      </c>
    </row>
    <row r="6" spans="1:7" x14ac:dyDescent="0.25">
      <c r="A6" s="11" t="s">
        <v>623</v>
      </c>
      <c r="B6" s="219">
        <v>243.42582999999999</v>
      </c>
      <c r="C6" s="219">
        <v>138.352</v>
      </c>
      <c r="D6" s="219">
        <v>148.53649999999999</v>
      </c>
    </row>
    <row r="7" spans="1:7" x14ac:dyDescent="0.25">
      <c r="A7" s="11" t="s">
        <v>628</v>
      </c>
      <c r="B7" s="219">
        <v>0.215</v>
      </c>
      <c r="C7" s="219">
        <v>7.7000000000000002E-3</v>
      </c>
      <c r="D7" s="219">
        <v>37.5</v>
      </c>
    </row>
    <row r="8" spans="1:7" x14ac:dyDescent="0.25">
      <c r="A8" s="97" t="s">
        <v>626</v>
      </c>
      <c r="B8" s="220">
        <v>5.9776199999999999</v>
      </c>
      <c r="C8" s="220">
        <v>28.05199</v>
      </c>
      <c r="D8" s="220">
        <v>8.3105400000000014</v>
      </c>
    </row>
    <row r="9" spans="1:7" x14ac:dyDescent="0.25">
      <c r="A9" s="24" t="s">
        <v>262</v>
      </c>
      <c r="B9" s="100">
        <f>SUM(B3:B8)</f>
        <v>468332.55134600005</v>
      </c>
      <c r="C9" s="100">
        <f>SUM(C3:C8)</f>
        <v>471564.22578200005</v>
      </c>
      <c r="D9" s="101">
        <f>SUM(D3:D8)</f>
        <v>318017.76888299995</v>
      </c>
    </row>
    <row r="10" spans="1:7" x14ac:dyDescent="0.25">
      <c r="B10" s="3"/>
      <c r="C10" s="3"/>
      <c r="D10" s="3"/>
    </row>
    <row r="11" spans="1:7" x14ac:dyDescent="0.25">
      <c r="D11" s="3"/>
    </row>
    <row r="12" spans="1:7" x14ac:dyDescent="0.25">
      <c r="D12" s="102"/>
    </row>
    <row r="13" spans="1:7" x14ac:dyDescent="0.25">
      <c r="D13" s="3"/>
    </row>
    <row r="14" spans="1:7" x14ac:dyDescent="0.25">
      <c r="D14" s="3"/>
    </row>
    <row r="15" spans="1:7" x14ac:dyDescent="0.25">
      <c r="D15" s="3"/>
    </row>
    <row r="16" spans="1:7" x14ac:dyDescent="0.25">
      <c r="D16" s="3"/>
    </row>
    <row r="17" spans="4:4" x14ac:dyDescent="0.25">
      <c r="D17" s="3"/>
    </row>
    <row r="18" spans="4:4" x14ac:dyDescent="0.25">
      <c r="D18" s="3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4"/>
  <sheetViews>
    <sheetView zoomScaleNormal="100" workbookViewId="0">
      <selection activeCell="I9" sqref="I9"/>
    </sheetView>
  </sheetViews>
  <sheetFormatPr defaultColWidth="8.81640625" defaultRowHeight="11.5" x14ac:dyDescent="0.25"/>
  <cols>
    <col min="1" max="1" width="30.81640625" style="25" customWidth="1"/>
    <col min="2" max="2" width="16.54296875" style="25" customWidth="1"/>
    <col min="3" max="3" width="12.36328125" style="25" customWidth="1"/>
    <col min="4" max="4" width="31.1796875" style="25" customWidth="1"/>
    <col min="5" max="5" width="15.1796875" style="25" customWidth="1"/>
    <col min="6" max="6" width="8.81640625" style="25" customWidth="1"/>
    <col min="7" max="7" width="9.453125" style="25" customWidth="1"/>
    <col min="8" max="8" width="9.36328125" style="25" customWidth="1"/>
    <col min="9" max="9" width="14.36328125" style="25" customWidth="1"/>
    <col min="10" max="10" width="17.1796875" style="25" customWidth="1"/>
    <col min="11" max="13" width="13.81640625" style="25" customWidth="1"/>
    <col min="14" max="16384" width="8.81640625" style="25"/>
  </cols>
  <sheetData>
    <row r="1" spans="1:12" x14ac:dyDescent="0.25">
      <c r="A1" s="59" t="s">
        <v>635</v>
      </c>
      <c r="G1" s="59" t="s">
        <v>656</v>
      </c>
      <c r="K1" s="5"/>
      <c r="L1" s="103" t="s">
        <v>313</v>
      </c>
    </row>
    <row r="2" spans="1:12" x14ac:dyDescent="0.25">
      <c r="A2" s="14" t="s">
        <v>570</v>
      </c>
      <c r="B2" s="14" t="s">
        <v>336</v>
      </c>
      <c r="D2" s="14" t="s">
        <v>570</v>
      </c>
      <c r="E2" s="14" t="s">
        <v>266</v>
      </c>
      <c r="G2" s="19" t="s">
        <v>263</v>
      </c>
      <c r="H2" s="13"/>
      <c r="I2" s="20" t="s">
        <v>336</v>
      </c>
      <c r="J2" s="20" t="s">
        <v>266</v>
      </c>
      <c r="K2" s="104"/>
    </row>
    <row r="3" spans="1:12" ht="15.65" customHeight="1" x14ac:dyDescent="0.25">
      <c r="A3" s="16" t="s">
        <v>540</v>
      </c>
      <c r="B3" s="195">
        <v>2625.0755514699999</v>
      </c>
      <c r="D3" s="11" t="s">
        <v>540</v>
      </c>
      <c r="E3" s="219">
        <v>4178.4328244110002</v>
      </c>
      <c r="G3" s="356">
        <v>2022</v>
      </c>
      <c r="H3" s="16" t="s">
        <v>277</v>
      </c>
      <c r="I3" s="198">
        <v>200.95157524999999</v>
      </c>
      <c r="J3" s="196">
        <v>1124.9396738599999</v>
      </c>
      <c r="K3" s="104"/>
    </row>
    <row r="4" spans="1:12" x14ac:dyDescent="0.25">
      <c r="A4" s="16" t="s">
        <v>347</v>
      </c>
      <c r="B4" s="196">
        <v>1873.2316159100001</v>
      </c>
      <c r="D4" s="11" t="s">
        <v>346</v>
      </c>
      <c r="E4" s="293">
        <v>2252.3338146000001</v>
      </c>
      <c r="G4" s="357"/>
      <c r="H4" s="16" t="s">
        <v>278</v>
      </c>
      <c r="I4" s="198">
        <v>175.3363674</v>
      </c>
      <c r="J4" s="196">
        <v>1145.3460435100001</v>
      </c>
      <c r="K4" s="104"/>
    </row>
    <row r="5" spans="1:12" x14ac:dyDescent="0.25">
      <c r="A5" s="16" t="s">
        <v>345</v>
      </c>
      <c r="B5" s="196">
        <v>917.03254828000001</v>
      </c>
      <c r="D5" s="11" t="s">
        <v>541</v>
      </c>
      <c r="E5" s="219">
        <v>2180.7330926499999</v>
      </c>
      <c r="G5" s="357"/>
      <c r="H5" s="16" t="s">
        <v>279</v>
      </c>
      <c r="I5" s="198">
        <v>559.57536964999997</v>
      </c>
      <c r="J5" s="196">
        <v>1274.93454651</v>
      </c>
      <c r="K5" s="104"/>
    </row>
    <row r="6" spans="1:12" x14ac:dyDescent="0.25">
      <c r="A6" s="16" t="s">
        <v>544</v>
      </c>
      <c r="B6" s="195">
        <v>871.05626875999997</v>
      </c>
      <c r="D6" s="11" t="s">
        <v>542</v>
      </c>
      <c r="E6" s="219">
        <v>1029.31065962</v>
      </c>
      <c r="G6" s="357"/>
      <c r="H6" s="16" t="s">
        <v>280</v>
      </c>
      <c r="I6" s="198">
        <v>832.60658590999992</v>
      </c>
      <c r="J6" s="196">
        <v>1016.49938103</v>
      </c>
      <c r="K6" s="104"/>
    </row>
    <row r="7" spans="1:12" x14ac:dyDescent="0.25">
      <c r="A7" s="16" t="s">
        <v>346</v>
      </c>
      <c r="B7" s="196">
        <v>680.01757178999992</v>
      </c>
      <c r="D7" s="11" t="s">
        <v>544</v>
      </c>
      <c r="E7" s="219">
        <v>508.02225262000002</v>
      </c>
      <c r="G7" s="357" t="s">
        <v>555</v>
      </c>
      <c r="H7" s="16" t="s">
        <v>269</v>
      </c>
      <c r="I7" s="198">
        <v>211.41291337999999</v>
      </c>
      <c r="J7" s="196">
        <v>760.70892619000006</v>
      </c>
      <c r="K7" s="104"/>
    </row>
    <row r="8" spans="1:12" x14ac:dyDescent="0.25">
      <c r="A8" s="16" t="s">
        <v>541</v>
      </c>
      <c r="B8" s="196">
        <v>271.43296556999996</v>
      </c>
      <c r="D8" s="11" t="s">
        <v>678</v>
      </c>
      <c r="E8" s="219">
        <v>341.71133991000005</v>
      </c>
      <c r="G8" s="357"/>
      <c r="H8" s="16" t="s">
        <v>270</v>
      </c>
      <c r="I8" s="198">
        <v>147.6651899</v>
      </c>
      <c r="J8" s="196">
        <v>900.66868766999994</v>
      </c>
      <c r="K8" s="104"/>
    </row>
    <row r="9" spans="1:12" ht="14.5" customHeight="1" x14ac:dyDescent="0.25">
      <c r="A9" s="16" t="s">
        <v>542</v>
      </c>
      <c r="B9" s="196">
        <v>204.41625722000001</v>
      </c>
      <c r="D9" s="11" t="s">
        <v>347</v>
      </c>
      <c r="E9" s="219">
        <v>181.04767256</v>
      </c>
      <c r="G9" s="357"/>
      <c r="H9" s="16" t="s">
        <v>271</v>
      </c>
      <c r="I9" s="198">
        <v>166.54414528000001</v>
      </c>
      <c r="J9" s="196">
        <v>960.60405373000003</v>
      </c>
      <c r="K9" s="104"/>
    </row>
    <row r="10" spans="1:12" x14ac:dyDescent="0.25">
      <c r="A10" s="16" t="s">
        <v>545</v>
      </c>
      <c r="B10" s="196">
        <v>181.27782879</v>
      </c>
      <c r="D10" s="11" t="s">
        <v>345</v>
      </c>
      <c r="E10" s="219">
        <v>142.16891337000001</v>
      </c>
      <c r="G10" s="357"/>
      <c r="H10" s="16" t="s">
        <v>272</v>
      </c>
      <c r="I10" s="198">
        <v>190.06571301</v>
      </c>
      <c r="J10" s="196">
        <v>928.72846448000007</v>
      </c>
      <c r="K10" s="104"/>
    </row>
    <row r="11" spans="1:12" ht="15.5" customHeight="1" x14ac:dyDescent="0.25">
      <c r="A11" s="16" t="s">
        <v>546</v>
      </c>
      <c r="B11" s="196">
        <v>133.96406193000001</v>
      </c>
      <c r="D11" s="11" t="s">
        <v>547</v>
      </c>
      <c r="E11" s="219">
        <v>112.75093881000001</v>
      </c>
      <c r="G11" s="357"/>
      <c r="H11" s="16" t="s">
        <v>273</v>
      </c>
      <c r="I11" s="198">
        <v>209.56439259999999</v>
      </c>
      <c r="J11" s="196">
        <v>902.69845627999996</v>
      </c>
      <c r="K11" s="104"/>
    </row>
    <row r="12" spans="1:12" ht="15.65" customHeight="1" x14ac:dyDescent="0.25">
      <c r="A12" s="16" t="s">
        <v>551</v>
      </c>
      <c r="B12" s="196">
        <v>4.4551889300000003</v>
      </c>
      <c r="D12" s="11" t="s">
        <v>545</v>
      </c>
      <c r="E12" s="219">
        <v>92.767028849999988</v>
      </c>
      <c r="G12" s="357"/>
      <c r="H12" s="16" t="s">
        <v>274</v>
      </c>
      <c r="I12" s="198">
        <v>220.03091821999999</v>
      </c>
      <c r="J12" s="196">
        <v>929.62822457000004</v>
      </c>
      <c r="K12" s="104"/>
    </row>
    <row r="13" spans="1:12" x14ac:dyDescent="0.25">
      <c r="A13" s="16" t="s">
        <v>547</v>
      </c>
      <c r="B13" s="196">
        <v>1.0719920000000001</v>
      </c>
      <c r="D13" s="11" t="s">
        <v>543</v>
      </c>
      <c r="E13" s="198">
        <v>46.436545530000004</v>
      </c>
      <c r="G13" s="357"/>
      <c r="H13" s="16" t="s">
        <v>275</v>
      </c>
      <c r="I13" s="198">
        <v>195.77824887</v>
      </c>
      <c r="J13" s="196">
        <v>825.23875378999992</v>
      </c>
      <c r="K13" s="104"/>
    </row>
    <row r="14" spans="1:12" x14ac:dyDescent="0.25">
      <c r="A14" s="16" t="s">
        <v>548</v>
      </c>
      <c r="B14" s="196">
        <v>0.91373480000000007</v>
      </c>
      <c r="D14" s="11" t="s">
        <v>546</v>
      </c>
      <c r="E14" s="198">
        <v>30.30309553</v>
      </c>
      <c r="G14" s="357"/>
      <c r="H14" s="16" t="s">
        <v>276</v>
      </c>
      <c r="I14" s="198">
        <v>250.70488713</v>
      </c>
      <c r="J14" s="196">
        <v>998.7490322000001</v>
      </c>
      <c r="K14" s="104"/>
    </row>
    <row r="15" spans="1:12" x14ac:dyDescent="0.25">
      <c r="A15" s="16" t="s">
        <v>598</v>
      </c>
      <c r="B15" s="196">
        <v>0.90578057999999995</v>
      </c>
      <c r="D15" s="11" t="s">
        <v>550</v>
      </c>
      <c r="E15" s="198">
        <v>5.1632689200000002</v>
      </c>
      <c r="G15" s="358"/>
      <c r="H15" s="16" t="s">
        <v>277</v>
      </c>
      <c r="I15" s="198">
        <v>204.41625722000001</v>
      </c>
      <c r="J15" s="196">
        <v>1029.31065962</v>
      </c>
    </row>
    <row r="16" spans="1:12" x14ac:dyDescent="0.25">
      <c r="A16" s="16" t="s">
        <v>543</v>
      </c>
      <c r="B16" s="196">
        <v>0.26852900000000002</v>
      </c>
      <c r="D16" s="11" t="s">
        <v>549</v>
      </c>
      <c r="E16" s="198">
        <v>4.8299732100000003</v>
      </c>
      <c r="F16" s="105"/>
      <c r="G16" s="355"/>
      <c r="H16" s="355"/>
    </row>
    <row r="17" spans="1:6" x14ac:dyDescent="0.25">
      <c r="A17" s="75" t="s">
        <v>262</v>
      </c>
      <c r="B17" s="197">
        <f>SUBTOTAL(109,B3:B16)</f>
        <v>7765.1198950300013</v>
      </c>
      <c r="D17" s="11" t="s">
        <v>548</v>
      </c>
      <c r="E17" s="198">
        <v>3.0340441600000001</v>
      </c>
      <c r="F17" s="105"/>
    </row>
    <row r="18" spans="1:6" x14ac:dyDescent="0.25">
      <c r="B18" s="105"/>
      <c r="D18" s="11" t="s">
        <v>471</v>
      </c>
      <c r="E18" s="198">
        <v>0.50480000000000003</v>
      </c>
      <c r="F18" s="105"/>
    </row>
    <row r="19" spans="1:6" x14ac:dyDescent="0.25">
      <c r="D19" s="11" t="s">
        <v>598</v>
      </c>
      <c r="E19" s="198">
        <v>0.29183159000000003</v>
      </c>
      <c r="F19" s="105"/>
    </row>
    <row r="20" spans="1:6" x14ac:dyDescent="0.25">
      <c r="D20" s="11" t="s">
        <v>599</v>
      </c>
      <c r="E20" s="198">
        <v>4.9506000000000001E-2</v>
      </c>
      <c r="F20" s="105"/>
    </row>
    <row r="21" spans="1:6" x14ac:dyDescent="0.25">
      <c r="D21" s="11" t="s">
        <v>551</v>
      </c>
      <c r="E21" s="198">
        <v>4.1929720000000004E-2</v>
      </c>
    </row>
    <row r="22" spans="1:6" x14ac:dyDescent="0.25">
      <c r="D22" s="11" t="s">
        <v>472</v>
      </c>
      <c r="E22" s="198">
        <v>1.6830000000000001E-2</v>
      </c>
    </row>
    <row r="23" spans="1:6" x14ac:dyDescent="0.25">
      <c r="D23" s="11" t="s">
        <v>552</v>
      </c>
      <c r="E23" s="198">
        <v>8.5299999999999994E-3</v>
      </c>
    </row>
    <row r="24" spans="1:6" x14ac:dyDescent="0.25">
      <c r="D24" s="88" t="s">
        <v>262</v>
      </c>
      <c r="E24" s="107">
        <f>SUM(E3:E23)</f>
        <v>11109.958892061</v>
      </c>
    </row>
  </sheetData>
  <mergeCells count="3">
    <mergeCell ref="G16:H16"/>
    <mergeCell ref="G3:G6"/>
    <mergeCell ref="G7:G15"/>
  </mergeCells>
  <phoneticPr fontId="4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G1" sqref="G1:H1"/>
    </sheetView>
  </sheetViews>
  <sheetFormatPr defaultColWidth="8.81640625" defaultRowHeight="12.5" x14ac:dyDescent="0.25"/>
  <cols>
    <col min="1" max="1" width="9.1796875" style="148" customWidth="1"/>
    <col min="2" max="2" width="15.54296875" style="148" customWidth="1"/>
    <col min="3" max="3" width="15" style="148" customWidth="1"/>
    <col min="4" max="5" width="20.7265625" style="148" bestFit="1" customWidth="1"/>
    <col min="6" max="16384" width="8.81640625" style="148"/>
  </cols>
  <sheetData>
    <row r="1" spans="1:8" ht="13" x14ac:dyDescent="0.3">
      <c r="A1" s="311" t="s">
        <v>527</v>
      </c>
      <c r="B1" s="311"/>
      <c r="C1" s="311"/>
      <c r="G1" s="312" t="s">
        <v>313</v>
      </c>
      <c r="H1" s="312"/>
    </row>
    <row r="2" spans="1:8" x14ac:dyDescent="0.25">
      <c r="A2" s="191" t="s">
        <v>268</v>
      </c>
      <c r="B2" s="191" t="s">
        <v>336</v>
      </c>
      <c r="C2" s="191" t="s">
        <v>266</v>
      </c>
      <c r="D2" s="191" t="s">
        <v>573</v>
      </c>
      <c r="E2" s="191" t="s">
        <v>572</v>
      </c>
    </row>
    <row r="3" spans="1:8" x14ac:dyDescent="0.25">
      <c r="A3" s="176" t="s">
        <v>269</v>
      </c>
      <c r="B3" s="184">
        <v>6405.2886954599999</v>
      </c>
      <c r="C3" s="184">
        <v>10440.351037280001</v>
      </c>
      <c r="D3" s="175">
        <f>B3</f>
        <v>6405.2886954599999</v>
      </c>
      <c r="E3" s="175">
        <f>C3</f>
        <v>10440.351037280001</v>
      </c>
      <c r="F3" s="192"/>
    </row>
    <row r="4" spans="1:8" x14ac:dyDescent="0.25">
      <c r="A4" s="176" t="s">
        <v>270</v>
      </c>
      <c r="B4" s="184">
        <v>7964.5733896599995</v>
      </c>
      <c r="C4" s="184">
        <v>10705.07538516</v>
      </c>
      <c r="D4" s="175">
        <f>SUM(B3:B4)</f>
        <v>14369.862085119999</v>
      </c>
      <c r="E4" s="175">
        <f>SUM(C3:C4)</f>
        <v>21145.426422440003</v>
      </c>
      <c r="F4" s="192"/>
    </row>
    <row r="5" spans="1:8" x14ac:dyDescent="0.25">
      <c r="A5" s="176" t="s">
        <v>271</v>
      </c>
      <c r="B5" s="184">
        <v>8901.1363659899998</v>
      </c>
      <c r="C5" s="184">
        <v>9410.3869071499994</v>
      </c>
      <c r="D5" s="175">
        <f>SUM(B3:B5)</f>
        <v>23270.998451109997</v>
      </c>
      <c r="E5" s="175">
        <f>SUM(C3:C5)</f>
        <v>30555.813329590004</v>
      </c>
      <c r="F5" s="192"/>
    </row>
    <row r="6" spans="1:8" x14ac:dyDescent="0.25">
      <c r="A6" s="176" t="s">
        <v>272</v>
      </c>
      <c r="B6" s="184">
        <v>6664.9364208100005</v>
      </c>
      <c r="C6" s="184">
        <v>10125.333245049998</v>
      </c>
      <c r="D6" s="175">
        <f>SUM(B3:B6)</f>
        <v>29935.934871919999</v>
      </c>
      <c r="E6" s="175">
        <f>SUM(C3:C6)</f>
        <v>40681.146574640006</v>
      </c>
      <c r="F6" s="192"/>
    </row>
    <row r="7" spans="1:8" x14ac:dyDescent="0.25">
      <c r="A7" s="176" t="s">
        <v>273</v>
      </c>
      <c r="B7" s="184">
        <v>6384.0096615900002</v>
      </c>
      <c r="C7" s="184">
        <v>11588.809851299999</v>
      </c>
      <c r="D7" s="175">
        <f>SUM(B3:B7)</f>
        <v>36319.944533510003</v>
      </c>
      <c r="E7" s="175">
        <f>SUM(C3:C7)</f>
        <v>52269.956425940007</v>
      </c>
      <c r="F7" s="192"/>
    </row>
    <row r="8" spans="1:8" x14ac:dyDescent="0.25">
      <c r="A8" s="176" t="s">
        <v>274</v>
      </c>
      <c r="B8" s="184">
        <v>8788.2247685400016</v>
      </c>
      <c r="C8" s="184">
        <v>8917.3075277900007</v>
      </c>
      <c r="D8" s="175">
        <f>SUM(B3:B8)</f>
        <v>45108.169302050002</v>
      </c>
      <c r="E8" s="175">
        <f>SUM(C3:C8)</f>
        <v>61187.263953730006</v>
      </c>
      <c r="F8" s="192"/>
      <c r="G8" s="185"/>
      <c r="H8" s="186"/>
    </row>
    <row r="9" spans="1:8" x14ac:dyDescent="0.25">
      <c r="A9" s="176" t="s">
        <v>275</v>
      </c>
      <c r="B9" s="184">
        <v>8291.4660390999998</v>
      </c>
      <c r="C9" s="184">
        <v>10598.462153120001</v>
      </c>
      <c r="D9" s="175">
        <f>SUM(B3:B9)</f>
        <v>53399.635341150002</v>
      </c>
      <c r="E9" s="175">
        <f>SUM(C3:C9)</f>
        <v>71785.726106850008</v>
      </c>
      <c r="F9" s="192"/>
      <c r="G9" s="185"/>
      <c r="H9" s="185"/>
    </row>
    <row r="10" spans="1:8" x14ac:dyDescent="0.25">
      <c r="A10" s="176" t="s">
        <v>276</v>
      </c>
      <c r="B10" s="184">
        <v>7885.1578766800003</v>
      </c>
      <c r="C10" s="184">
        <v>12017.995337910001</v>
      </c>
      <c r="D10" s="175">
        <f>SUM(B3:B10)</f>
        <v>61284.793217830003</v>
      </c>
      <c r="E10" s="175">
        <f>SUM(C3:C10)</f>
        <v>83803.721444760013</v>
      </c>
      <c r="F10" s="192"/>
    </row>
    <row r="11" spans="1:8" x14ac:dyDescent="0.25">
      <c r="A11" s="176" t="s">
        <v>277</v>
      </c>
      <c r="B11" s="184">
        <v>8743.2761413799999</v>
      </c>
      <c r="C11" s="184">
        <v>11364.60372483</v>
      </c>
      <c r="D11" s="175">
        <f>SUM(B3:B11)</f>
        <v>70028.06935921</v>
      </c>
      <c r="E11" s="175">
        <f>SUM(C3:C11)</f>
        <v>95168.325169590011</v>
      </c>
      <c r="F11" s="192"/>
    </row>
    <row r="12" spans="1:8" x14ac:dyDescent="0.25">
      <c r="A12" s="176" t="s">
        <v>278</v>
      </c>
      <c r="B12" s="184">
        <v>8297.3657772999995</v>
      </c>
      <c r="C12" s="184">
        <v>10499.645661930001</v>
      </c>
      <c r="D12" s="175">
        <f>SUM(B3:B12)</f>
        <v>78325.435136510001</v>
      </c>
      <c r="E12" s="175">
        <f>SUM(C3:C12)</f>
        <v>105667.97083152001</v>
      </c>
      <c r="F12" s="192"/>
    </row>
    <row r="13" spans="1:8" x14ac:dyDescent="0.25">
      <c r="A13" s="176" t="s">
        <v>279</v>
      </c>
      <c r="B13" s="184">
        <v>9747.9458120199997</v>
      </c>
      <c r="C13" s="184">
        <v>12548.97326934</v>
      </c>
      <c r="D13" s="175">
        <f>SUM(B3:B13)</f>
        <v>88073.380948530001</v>
      </c>
      <c r="E13" s="175">
        <f>SUM(C3:C13)</f>
        <v>118216.94410086001</v>
      </c>
      <c r="F13" s="192"/>
    </row>
    <row r="14" spans="1:8" x14ac:dyDescent="0.25">
      <c r="A14" s="180" t="s">
        <v>280</v>
      </c>
      <c r="B14" s="193">
        <v>9353.1018668199995</v>
      </c>
      <c r="C14" s="193">
        <v>10760.018908639999</v>
      </c>
      <c r="D14" s="181">
        <f>SUM(B3:B14)</f>
        <v>97426.482815349998</v>
      </c>
      <c r="E14" s="181">
        <f>SUM(C3:C14)</f>
        <v>128976.9630095</v>
      </c>
    </row>
    <row r="15" spans="1:8" ht="13" x14ac:dyDescent="0.3">
      <c r="A15" s="162"/>
      <c r="B15" s="162"/>
    </row>
    <row r="17" spans="2:3" x14ac:dyDescent="0.25">
      <c r="B17" s="186"/>
      <c r="C17" s="158"/>
    </row>
    <row r="18" spans="2:3" x14ac:dyDescent="0.25">
      <c r="B18" s="185"/>
      <c r="C18" s="185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59"/>
  <sheetViews>
    <sheetView zoomScaleNormal="100" workbookViewId="0">
      <selection activeCell="M1" sqref="M1:N1"/>
    </sheetView>
  </sheetViews>
  <sheetFormatPr defaultColWidth="8.81640625" defaultRowHeight="11.5" x14ac:dyDescent="0.25"/>
  <cols>
    <col min="1" max="1" width="37.1796875" style="2" customWidth="1"/>
    <col min="2" max="2" width="13.1796875" style="2" bestFit="1" customWidth="1"/>
    <col min="3" max="3" width="9.1796875" style="2" customWidth="1"/>
    <col min="4" max="4" width="12" style="2" customWidth="1"/>
    <col min="5" max="5" width="10.08984375" style="2" customWidth="1"/>
    <col min="6" max="6" width="12" style="2" bestFit="1" customWidth="1"/>
    <col min="7" max="7" width="14" style="2" bestFit="1" customWidth="1"/>
    <col min="8" max="9" width="13.90625" style="2" customWidth="1"/>
    <col min="10" max="11" width="13.08984375" style="2" customWidth="1"/>
    <col min="12" max="16384" width="8.81640625" style="2"/>
  </cols>
  <sheetData>
    <row r="1" spans="1:14" x14ac:dyDescent="0.25">
      <c r="A1" s="359" t="s">
        <v>657</v>
      </c>
      <c r="B1" s="359"/>
      <c r="C1" s="359"/>
      <c r="D1" s="359"/>
      <c r="E1" s="359"/>
      <c r="F1" s="359"/>
      <c r="G1" s="359"/>
      <c r="H1" s="359"/>
      <c r="I1" s="359"/>
      <c r="J1" s="359"/>
      <c r="M1" s="320" t="s">
        <v>313</v>
      </c>
      <c r="N1" s="320"/>
    </row>
    <row r="2" spans="1:14" x14ac:dyDescent="0.25">
      <c r="A2" s="67" t="s">
        <v>467</v>
      </c>
      <c r="B2" s="20" t="s">
        <v>328</v>
      </c>
      <c r="C2" s="20" t="s">
        <v>329</v>
      </c>
      <c r="D2" s="20" t="s">
        <v>330</v>
      </c>
      <c r="E2" s="20" t="s">
        <v>331</v>
      </c>
      <c r="F2" s="20" t="s">
        <v>332</v>
      </c>
      <c r="G2" s="20" t="s">
        <v>333</v>
      </c>
      <c r="H2" s="20" t="s">
        <v>334</v>
      </c>
      <c r="I2" s="20" t="s">
        <v>335</v>
      </c>
      <c r="J2" s="20">
        <v>2023</v>
      </c>
      <c r="K2" s="108" t="s">
        <v>262</v>
      </c>
      <c r="L2" s="5"/>
    </row>
    <row r="3" spans="1:14" x14ac:dyDescent="0.25">
      <c r="A3" s="10" t="s">
        <v>469</v>
      </c>
      <c r="B3" s="299">
        <v>4.2391999999999999E-2</v>
      </c>
      <c r="C3" s="299">
        <v>0.62192295999999991</v>
      </c>
      <c r="D3" s="299">
        <v>1.7807450000000002E-2</v>
      </c>
      <c r="E3" s="299">
        <v>9.4171800000000007E-3</v>
      </c>
      <c r="F3" s="299">
        <v>6.6E-3</v>
      </c>
      <c r="G3" s="299">
        <v>3.4258024700000003</v>
      </c>
      <c r="H3" s="299" t="s">
        <v>314</v>
      </c>
      <c r="I3" s="299">
        <v>1.5676981399999999</v>
      </c>
      <c r="J3" s="299">
        <v>2.8317341300000001</v>
      </c>
      <c r="K3" s="61">
        <f>SUM(B3:I3)</f>
        <v>5.6916402000000001</v>
      </c>
      <c r="L3" s="109"/>
    </row>
    <row r="4" spans="1:14" x14ac:dyDescent="0.25">
      <c r="A4" s="97" t="s">
        <v>468</v>
      </c>
      <c r="B4" s="300">
        <v>126.33025409</v>
      </c>
      <c r="C4" s="300">
        <v>191.91497953999999</v>
      </c>
      <c r="D4" s="300">
        <v>194.11761352000002</v>
      </c>
      <c r="E4" s="300">
        <v>287.18826498000004</v>
      </c>
      <c r="F4" s="300">
        <v>297.12411655</v>
      </c>
      <c r="G4" s="300">
        <v>260.17566515999999</v>
      </c>
      <c r="H4" s="300">
        <v>173.98960383000002</v>
      </c>
      <c r="I4" s="300">
        <v>436.19199197</v>
      </c>
      <c r="J4" s="300">
        <v>332.42752444000001</v>
      </c>
      <c r="K4" s="61">
        <f>SUM(B4:I4)</f>
        <v>1967.0324896400002</v>
      </c>
      <c r="L4" s="109"/>
    </row>
    <row r="5" spans="1:14" x14ac:dyDescent="0.25">
      <c r="L5" s="109"/>
    </row>
    <row r="6" spans="1:14" ht="15.5" customHeight="1" x14ac:dyDescent="0.25">
      <c r="B6" s="109"/>
      <c r="C6" s="109"/>
      <c r="D6" s="30"/>
      <c r="I6" s="63"/>
      <c r="J6" s="63"/>
    </row>
    <row r="7" spans="1:14" ht="15.5" customHeight="1" x14ac:dyDescent="0.25">
      <c r="A7" s="136" t="s">
        <v>608</v>
      </c>
      <c r="B7" s="137" t="s">
        <v>607</v>
      </c>
      <c r="C7" s="137" t="s">
        <v>337</v>
      </c>
      <c r="D7" s="137" t="s">
        <v>584</v>
      </c>
      <c r="E7" s="138" t="s">
        <v>629</v>
      </c>
      <c r="G7" s="123" t="s">
        <v>536</v>
      </c>
      <c r="H7" s="124" t="s">
        <v>583</v>
      </c>
      <c r="I7" s="125" t="s">
        <v>564</v>
      </c>
      <c r="J7" s="63"/>
    </row>
    <row r="8" spans="1:14" s="201" customFormat="1" ht="13" customHeight="1" x14ac:dyDescent="0.25">
      <c r="A8" s="203" t="s">
        <v>9</v>
      </c>
      <c r="B8" s="301">
        <v>0</v>
      </c>
      <c r="C8" s="302">
        <f t="shared" ref="C8:C15" si="0">(B8/$B$16)*100</f>
        <v>0</v>
      </c>
      <c r="D8" s="301">
        <v>19.86594951</v>
      </c>
      <c r="E8" s="302">
        <f t="shared" ref="E8:E15" si="1">(D8/$D$16)*100</f>
        <v>18.520650951860418</v>
      </c>
      <c r="G8" s="200" t="s">
        <v>556</v>
      </c>
      <c r="H8" s="301">
        <v>4287.5630213499999</v>
      </c>
      <c r="I8" s="301">
        <v>5476.7619986499994</v>
      </c>
      <c r="J8" s="202"/>
    </row>
    <row r="9" spans="1:14" s="201" customFormat="1" ht="15.5" customHeight="1" x14ac:dyDescent="0.25">
      <c r="A9" s="200" t="s">
        <v>97</v>
      </c>
      <c r="B9" s="303">
        <v>0</v>
      </c>
      <c r="C9" s="304">
        <f t="shared" si="0"/>
        <v>0</v>
      </c>
      <c r="D9" s="303">
        <v>87.376308010000002</v>
      </c>
      <c r="E9" s="304">
        <f t="shared" si="1"/>
        <v>81.459287979205968</v>
      </c>
      <c r="G9" s="200" t="s">
        <v>443</v>
      </c>
      <c r="H9" s="303">
        <v>7.6000000000000004E-5</v>
      </c>
      <c r="I9" s="303">
        <v>107.26377578</v>
      </c>
      <c r="J9" s="202"/>
    </row>
    <row r="10" spans="1:14" s="201" customFormat="1" ht="13" customHeight="1" x14ac:dyDescent="0.25">
      <c r="A10" s="200" t="s">
        <v>211</v>
      </c>
      <c r="B10" s="303">
        <v>0</v>
      </c>
      <c r="C10" s="304">
        <f t="shared" si="0"/>
        <v>0</v>
      </c>
      <c r="D10" s="303">
        <v>1.1340999999999999E-3</v>
      </c>
      <c r="E10" s="304">
        <f t="shared" si="1"/>
        <v>1.0573000919956983E-3</v>
      </c>
      <c r="I10" s="202"/>
      <c r="J10" s="202"/>
    </row>
    <row r="11" spans="1:14" s="201" customFormat="1" ht="15.5" customHeight="1" x14ac:dyDescent="0.25">
      <c r="A11" s="200" t="s">
        <v>212</v>
      </c>
      <c r="B11" s="303">
        <v>0</v>
      </c>
      <c r="C11" s="304">
        <f t="shared" si="0"/>
        <v>0</v>
      </c>
      <c r="D11" s="303">
        <v>1.3246910000000001E-2</v>
      </c>
      <c r="E11" s="304">
        <f t="shared" si="1"/>
        <v>1.2349844953406876E-2</v>
      </c>
      <c r="I11" s="202"/>
      <c r="J11" s="202"/>
    </row>
    <row r="12" spans="1:14" s="201" customFormat="1" ht="15.5" customHeight="1" x14ac:dyDescent="0.25">
      <c r="A12" s="200" t="s">
        <v>220</v>
      </c>
      <c r="B12" s="303">
        <v>0</v>
      </c>
      <c r="C12" s="304">
        <f t="shared" si="0"/>
        <v>0</v>
      </c>
      <c r="D12" s="303">
        <v>9.0399999999999996E-4</v>
      </c>
      <c r="E12" s="304">
        <f t="shared" si="1"/>
        <v>8.4278219130950647E-4</v>
      </c>
      <c r="H12" s="204"/>
      <c r="I12" s="202"/>
      <c r="J12" s="202"/>
    </row>
    <row r="13" spans="1:14" s="201" customFormat="1" ht="15.5" customHeight="1" x14ac:dyDescent="0.25">
      <c r="A13" s="200" t="s">
        <v>232</v>
      </c>
      <c r="B13" s="303">
        <v>0</v>
      </c>
      <c r="C13" s="304">
        <f t="shared" si="0"/>
        <v>0</v>
      </c>
      <c r="D13" s="303">
        <v>3.1825100000000004E-3</v>
      </c>
      <c r="E13" s="304">
        <f t="shared" si="1"/>
        <v>2.9669941943190462E-3</v>
      </c>
      <c r="I13" s="202"/>
      <c r="J13" s="202"/>
    </row>
    <row r="14" spans="1:14" s="201" customFormat="1" ht="15.5" customHeight="1" x14ac:dyDescent="0.25">
      <c r="A14" s="200" t="s">
        <v>235</v>
      </c>
      <c r="B14" s="303">
        <v>0</v>
      </c>
      <c r="C14" s="304">
        <f t="shared" si="0"/>
        <v>0</v>
      </c>
      <c r="D14" s="303">
        <v>3.0507399999999997E-3</v>
      </c>
      <c r="E14" s="304">
        <f t="shared" si="1"/>
        <v>2.8441475025614642E-3</v>
      </c>
      <c r="I14" s="202"/>
      <c r="J14" s="202"/>
    </row>
    <row r="15" spans="1:14" s="201" customFormat="1" ht="15.5" customHeight="1" x14ac:dyDescent="0.25">
      <c r="A15" s="200" t="s">
        <v>252</v>
      </c>
      <c r="B15" s="303">
        <v>7.6000000000000004E-5</v>
      </c>
      <c r="C15" s="304">
        <f t="shared" si="0"/>
        <v>100</v>
      </c>
      <c r="D15" s="303">
        <v>0</v>
      </c>
      <c r="E15" s="304">
        <f t="shared" si="1"/>
        <v>0</v>
      </c>
      <c r="I15" s="202"/>
      <c r="J15" s="202"/>
    </row>
    <row r="16" spans="1:14" s="5" customFormat="1" ht="15.5" customHeight="1" x14ac:dyDescent="0.25">
      <c r="A16" s="199" t="s">
        <v>262</v>
      </c>
      <c r="B16" s="305">
        <f>SUM(B8:B15)</f>
        <v>7.6000000000000004E-5</v>
      </c>
      <c r="C16" s="305">
        <f>SUM(C8:C15)</f>
        <v>100</v>
      </c>
      <c r="D16" s="305">
        <f>SUM(D8:D15)</f>
        <v>107.26377578000003</v>
      </c>
      <c r="E16" s="305">
        <f>SUM(E8:E15)</f>
        <v>99.999999999999986</v>
      </c>
      <c r="I16" s="73"/>
      <c r="J16" s="73"/>
    </row>
    <row r="17" spans="2:10" ht="15.5" customHeight="1" x14ac:dyDescent="0.25">
      <c r="B17" s="109"/>
      <c r="C17" s="109"/>
      <c r="D17" s="30"/>
      <c r="I17" s="63"/>
      <c r="J17" s="63"/>
    </row>
    <row r="18" spans="2:10" ht="15.5" customHeight="1" x14ac:dyDescent="0.25">
      <c r="B18" s="109"/>
      <c r="C18" s="109"/>
      <c r="D18" s="30"/>
      <c r="I18" s="63"/>
      <c r="J18" s="63"/>
    </row>
    <row r="19" spans="2:10" ht="15.5" customHeight="1" x14ac:dyDescent="0.25">
      <c r="B19" s="109"/>
      <c r="C19" s="109"/>
      <c r="D19" s="30"/>
      <c r="I19" s="63"/>
      <c r="J19" s="63"/>
    </row>
    <row r="20" spans="2:10" ht="15.5" customHeight="1" x14ac:dyDescent="0.25">
      <c r="B20" s="109"/>
      <c r="C20" s="109"/>
      <c r="D20" s="30"/>
      <c r="I20" s="63"/>
      <c r="J20" s="63"/>
    </row>
    <row r="21" spans="2:10" ht="15.5" customHeight="1" x14ac:dyDescent="0.25">
      <c r="B21" s="109"/>
      <c r="C21" s="109"/>
      <c r="D21" s="30"/>
      <c r="I21" s="63"/>
      <c r="J21" s="63"/>
    </row>
    <row r="22" spans="2:10" ht="15.5" customHeight="1" x14ac:dyDescent="0.25">
      <c r="B22" s="109"/>
      <c r="C22" s="109"/>
      <c r="D22" s="30"/>
      <c r="I22" s="63"/>
      <c r="J22" s="63"/>
    </row>
    <row r="23" spans="2:10" ht="15.5" customHeight="1" x14ac:dyDescent="0.25">
      <c r="B23" s="109"/>
      <c r="C23" s="109"/>
      <c r="D23" s="30"/>
      <c r="I23" s="63"/>
      <c r="J23" s="63"/>
    </row>
    <row r="24" spans="2:10" ht="15.5" customHeight="1" x14ac:dyDescent="0.25">
      <c r="B24" s="109"/>
      <c r="C24" s="109"/>
      <c r="D24" s="30"/>
      <c r="I24" s="63"/>
      <c r="J24" s="63"/>
    </row>
    <row r="25" spans="2:10" ht="15.5" customHeight="1" x14ac:dyDescent="0.25">
      <c r="B25" s="109"/>
      <c r="C25" s="109"/>
      <c r="D25" s="30"/>
      <c r="I25" s="63"/>
      <c r="J25" s="63"/>
    </row>
    <row r="26" spans="2:10" ht="15.5" customHeight="1" x14ac:dyDescent="0.25">
      <c r="B26" s="109"/>
      <c r="C26" s="109"/>
      <c r="D26" s="30"/>
      <c r="I26" s="63"/>
      <c r="J26" s="63"/>
    </row>
    <row r="27" spans="2:10" ht="15.5" customHeight="1" x14ac:dyDescent="0.25">
      <c r="B27" s="109"/>
      <c r="C27" s="109"/>
      <c r="D27" s="30"/>
      <c r="I27" s="63"/>
      <c r="J27" s="63"/>
    </row>
    <row r="28" spans="2:10" ht="15.5" customHeight="1" x14ac:dyDescent="0.25">
      <c r="B28" s="109"/>
      <c r="C28" s="109"/>
      <c r="D28" s="30"/>
      <c r="I28" s="63"/>
      <c r="J28" s="63"/>
    </row>
    <row r="29" spans="2:10" ht="15.5" customHeight="1" x14ac:dyDescent="0.25">
      <c r="B29" s="109"/>
      <c r="C29" s="109"/>
      <c r="D29" s="30"/>
      <c r="I29" s="63"/>
      <c r="J29" s="63"/>
    </row>
    <row r="30" spans="2:10" ht="15.5" customHeight="1" x14ac:dyDescent="0.25">
      <c r="B30" s="109"/>
      <c r="C30" s="109"/>
      <c r="D30" s="30"/>
      <c r="I30" s="63"/>
      <c r="J30" s="63"/>
    </row>
    <row r="31" spans="2:10" ht="15.5" customHeight="1" x14ac:dyDescent="0.25">
      <c r="B31" s="109"/>
      <c r="C31" s="109"/>
      <c r="D31" s="30"/>
      <c r="I31" s="63"/>
      <c r="J31" s="63"/>
    </row>
    <row r="32" spans="2:10" ht="15.5" customHeight="1" x14ac:dyDescent="0.25">
      <c r="B32" s="109"/>
      <c r="C32" s="109"/>
      <c r="D32" s="30"/>
      <c r="I32" s="63"/>
      <c r="J32" s="63"/>
    </row>
    <row r="33" spans="2:10" ht="15.5" customHeight="1" x14ac:dyDescent="0.25">
      <c r="B33" s="109"/>
      <c r="C33" s="109"/>
      <c r="D33" s="30"/>
      <c r="I33" s="63"/>
      <c r="J33" s="63"/>
    </row>
    <row r="34" spans="2:10" ht="15.5" customHeight="1" x14ac:dyDescent="0.25">
      <c r="B34" s="109"/>
      <c r="C34" s="109"/>
      <c r="D34" s="30"/>
      <c r="I34" s="63"/>
      <c r="J34" s="63"/>
    </row>
    <row r="35" spans="2:10" ht="15.5" customHeight="1" x14ac:dyDescent="0.25">
      <c r="B35" s="109"/>
      <c r="C35" s="109"/>
      <c r="D35" s="30"/>
      <c r="I35" s="63"/>
      <c r="J35" s="63"/>
    </row>
    <row r="36" spans="2:10" ht="15.5" customHeight="1" x14ac:dyDescent="0.25">
      <c r="B36" s="109"/>
      <c r="C36" s="109"/>
      <c r="D36" s="30"/>
      <c r="I36" s="63"/>
      <c r="J36" s="63"/>
    </row>
    <row r="37" spans="2:10" ht="15.5" customHeight="1" x14ac:dyDescent="0.25">
      <c r="B37" s="109"/>
      <c r="C37" s="109"/>
      <c r="D37" s="30"/>
      <c r="I37" s="63"/>
      <c r="J37" s="63"/>
    </row>
    <row r="38" spans="2:10" ht="15.5" customHeight="1" x14ac:dyDescent="0.25">
      <c r="B38" s="109"/>
      <c r="C38" s="109"/>
      <c r="D38" s="30"/>
      <c r="I38" s="63"/>
      <c r="J38" s="63"/>
    </row>
    <row r="39" spans="2:10" ht="15.5" customHeight="1" x14ac:dyDescent="0.25">
      <c r="B39" s="109"/>
      <c r="C39" s="109"/>
      <c r="D39" s="30"/>
      <c r="I39" s="63"/>
      <c r="J39" s="63"/>
    </row>
    <row r="40" spans="2:10" ht="15.5" customHeight="1" x14ac:dyDescent="0.25">
      <c r="B40" s="109"/>
      <c r="C40" s="109"/>
      <c r="D40" s="30"/>
      <c r="I40" s="63"/>
      <c r="J40" s="63"/>
    </row>
    <row r="41" spans="2:10" ht="15.5" customHeight="1" x14ac:dyDescent="0.25">
      <c r="B41" s="109"/>
      <c r="C41" s="109"/>
      <c r="D41" s="30"/>
      <c r="I41" s="63"/>
      <c r="J41" s="63"/>
    </row>
    <row r="42" spans="2:10" ht="15.5" customHeight="1" x14ac:dyDescent="0.25">
      <c r="B42" s="109"/>
      <c r="C42" s="109"/>
      <c r="D42" s="30"/>
      <c r="I42" s="63"/>
      <c r="J42" s="63"/>
    </row>
    <row r="43" spans="2:10" ht="15.5" customHeight="1" x14ac:dyDescent="0.25">
      <c r="B43" s="109"/>
      <c r="C43" s="109"/>
      <c r="D43" s="30"/>
      <c r="I43" s="63"/>
      <c r="J43" s="63"/>
    </row>
    <row r="44" spans="2:10" ht="15.5" customHeight="1" x14ac:dyDescent="0.25">
      <c r="B44" s="109"/>
      <c r="C44" s="109"/>
      <c r="D44" s="30"/>
      <c r="I44" s="63"/>
      <c r="J44" s="63"/>
    </row>
    <row r="45" spans="2:10" ht="15.5" customHeight="1" x14ac:dyDescent="0.25">
      <c r="B45" s="109"/>
      <c r="C45" s="109"/>
      <c r="D45" s="30"/>
      <c r="I45" s="63"/>
      <c r="J45" s="63"/>
    </row>
    <row r="46" spans="2:10" ht="15.5" customHeight="1" x14ac:dyDescent="0.25">
      <c r="B46" s="109"/>
      <c r="C46" s="109"/>
      <c r="D46" s="30"/>
      <c r="I46" s="63"/>
      <c r="J46" s="63"/>
    </row>
    <row r="47" spans="2:10" ht="15.5" customHeight="1" x14ac:dyDescent="0.25">
      <c r="B47" s="109"/>
      <c r="C47" s="109"/>
      <c r="D47" s="30"/>
      <c r="I47" s="63"/>
      <c r="J47" s="63"/>
    </row>
    <row r="48" spans="2:10" ht="15.5" customHeight="1" x14ac:dyDescent="0.25">
      <c r="B48" s="109"/>
      <c r="C48" s="109"/>
      <c r="D48" s="30"/>
      <c r="I48" s="63"/>
      <c r="J48" s="63"/>
    </row>
    <row r="49" spans="2:10" ht="15.5" customHeight="1" x14ac:dyDescent="0.25">
      <c r="B49" s="109"/>
      <c r="C49" s="109"/>
      <c r="D49" s="30"/>
      <c r="I49" s="63"/>
      <c r="J49" s="63"/>
    </row>
    <row r="50" spans="2:10" ht="15.5" customHeight="1" x14ac:dyDescent="0.25">
      <c r="B50" s="109"/>
      <c r="C50" s="109"/>
      <c r="D50" s="30"/>
      <c r="I50" s="63"/>
      <c r="J50" s="63"/>
    </row>
    <row r="51" spans="2:10" ht="15.5" customHeight="1" x14ac:dyDescent="0.25">
      <c r="B51" s="109"/>
      <c r="C51" s="109"/>
      <c r="D51" s="30"/>
      <c r="I51" s="63"/>
      <c r="J51" s="63"/>
    </row>
    <row r="52" spans="2:10" ht="15.5" customHeight="1" x14ac:dyDescent="0.25">
      <c r="B52" s="109"/>
      <c r="C52" s="109"/>
      <c r="D52" s="30"/>
      <c r="I52" s="63"/>
      <c r="J52" s="63"/>
    </row>
    <row r="53" spans="2:10" ht="15.5" customHeight="1" x14ac:dyDescent="0.25">
      <c r="B53" s="109"/>
      <c r="C53" s="109"/>
      <c r="D53" s="30"/>
      <c r="I53" s="63"/>
      <c r="J53" s="63"/>
    </row>
    <row r="54" spans="2:10" ht="15.5" customHeight="1" x14ac:dyDescent="0.25">
      <c r="B54" s="109"/>
      <c r="C54" s="109"/>
      <c r="D54" s="30"/>
      <c r="I54" s="63"/>
      <c r="J54" s="63"/>
    </row>
    <row r="55" spans="2:10" ht="15.5" customHeight="1" x14ac:dyDescent="0.25">
      <c r="B55" s="109"/>
      <c r="C55" s="109"/>
      <c r="D55" s="30"/>
      <c r="I55" s="63"/>
      <c r="J55" s="63"/>
    </row>
    <row r="56" spans="2:10" ht="15.5" customHeight="1" x14ac:dyDescent="0.25">
      <c r="B56" s="109"/>
      <c r="C56" s="109"/>
      <c r="D56" s="30"/>
      <c r="I56" s="63"/>
      <c r="J56" s="63"/>
    </row>
    <row r="57" spans="2:10" ht="15.5" customHeight="1" x14ac:dyDescent="0.25">
      <c r="B57" s="109"/>
      <c r="C57" s="109"/>
      <c r="D57" s="30"/>
      <c r="I57" s="63"/>
      <c r="J57" s="63"/>
    </row>
    <row r="58" spans="2:10" ht="15.5" customHeight="1" x14ac:dyDescent="0.25">
      <c r="B58" s="109"/>
      <c r="C58" s="109"/>
      <c r="D58" s="30"/>
      <c r="I58" s="63"/>
      <c r="J58" s="63"/>
    </row>
    <row r="59" spans="2:10" ht="15.5" customHeight="1" x14ac:dyDescent="0.25">
      <c r="B59" s="109"/>
      <c r="C59" s="109"/>
      <c r="D59" s="30"/>
      <c r="I59" s="63"/>
      <c r="J59" s="63"/>
    </row>
    <row r="60" spans="2:10" ht="15.5" customHeight="1" x14ac:dyDescent="0.25">
      <c r="B60" s="109"/>
      <c r="C60" s="109"/>
      <c r="D60" s="30"/>
      <c r="I60" s="63"/>
      <c r="J60" s="63"/>
    </row>
    <row r="61" spans="2:10" ht="15.5" customHeight="1" x14ac:dyDescent="0.25">
      <c r="B61" s="109"/>
      <c r="C61" s="109"/>
      <c r="D61" s="30"/>
      <c r="I61" s="63"/>
      <c r="J61" s="63"/>
    </row>
    <row r="62" spans="2:10" ht="15.5" customHeight="1" x14ac:dyDescent="0.25">
      <c r="B62" s="109"/>
      <c r="C62" s="109"/>
      <c r="D62" s="30"/>
      <c r="I62" s="63"/>
      <c r="J62" s="63"/>
    </row>
    <row r="63" spans="2:10" ht="15.5" customHeight="1" x14ac:dyDescent="0.25">
      <c r="B63" s="109"/>
      <c r="C63" s="109"/>
      <c r="D63" s="30"/>
      <c r="I63" s="63"/>
      <c r="J63" s="63"/>
    </row>
    <row r="64" spans="2:10" ht="15.5" customHeight="1" x14ac:dyDescent="0.25">
      <c r="B64" s="109"/>
      <c r="C64" s="109"/>
      <c r="D64" s="30"/>
      <c r="I64" s="63"/>
      <c r="J64" s="63"/>
    </row>
    <row r="65" spans="2:10" ht="15.5" customHeight="1" x14ac:dyDescent="0.25">
      <c r="B65" s="109"/>
      <c r="C65" s="109"/>
      <c r="D65" s="30"/>
      <c r="I65" s="63"/>
      <c r="J65" s="63"/>
    </row>
    <row r="66" spans="2:10" ht="15.5" customHeight="1" x14ac:dyDescent="0.25">
      <c r="B66" s="109"/>
      <c r="C66" s="109"/>
      <c r="D66" s="30"/>
      <c r="I66" s="63"/>
      <c r="J66" s="63"/>
    </row>
    <row r="67" spans="2:10" ht="15.5" customHeight="1" x14ac:dyDescent="0.25">
      <c r="B67" s="109"/>
      <c r="C67" s="109"/>
      <c r="D67" s="30"/>
      <c r="I67" s="63"/>
      <c r="J67" s="63"/>
    </row>
    <row r="68" spans="2:10" ht="15.5" customHeight="1" x14ac:dyDescent="0.25">
      <c r="B68" s="109"/>
      <c r="C68" s="109"/>
      <c r="D68" s="30"/>
      <c r="I68" s="63"/>
      <c r="J68" s="63"/>
    </row>
    <row r="69" spans="2:10" ht="15.5" customHeight="1" x14ac:dyDescent="0.25">
      <c r="B69" s="109"/>
      <c r="C69" s="109"/>
      <c r="D69" s="30"/>
      <c r="I69" s="63"/>
      <c r="J69" s="63"/>
    </row>
    <row r="70" spans="2:10" ht="15.5" customHeight="1" x14ac:dyDescent="0.25">
      <c r="B70" s="109"/>
      <c r="C70" s="109"/>
      <c r="D70" s="30"/>
      <c r="I70" s="63"/>
      <c r="J70" s="63"/>
    </row>
    <row r="71" spans="2:10" ht="15.5" customHeight="1" x14ac:dyDescent="0.25">
      <c r="B71" s="109"/>
      <c r="C71" s="109"/>
      <c r="D71" s="30"/>
      <c r="I71" s="63"/>
      <c r="J71" s="63"/>
    </row>
    <row r="72" spans="2:10" ht="15.5" customHeight="1" x14ac:dyDescent="0.25">
      <c r="B72" s="109"/>
      <c r="C72" s="109"/>
      <c r="D72" s="30"/>
      <c r="I72" s="63"/>
      <c r="J72" s="63"/>
    </row>
    <row r="73" spans="2:10" ht="15.5" customHeight="1" x14ac:dyDescent="0.25">
      <c r="B73" s="109"/>
      <c r="C73" s="109"/>
      <c r="D73" s="30"/>
      <c r="I73" s="63"/>
      <c r="J73" s="63"/>
    </row>
    <row r="74" spans="2:10" ht="15.5" customHeight="1" x14ac:dyDescent="0.25">
      <c r="B74" s="109"/>
      <c r="C74" s="109"/>
      <c r="D74" s="30"/>
      <c r="I74" s="63"/>
      <c r="J74" s="63"/>
    </row>
    <row r="75" spans="2:10" ht="15.5" customHeight="1" x14ac:dyDescent="0.25">
      <c r="B75" s="109"/>
      <c r="C75" s="109"/>
      <c r="D75" s="30"/>
      <c r="I75" s="63"/>
      <c r="J75" s="63"/>
    </row>
    <row r="76" spans="2:10" ht="15.5" customHeight="1" x14ac:dyDescent="0.25">
      <c r="B76" s="109"/>
      <c r="C76" s="109"/>
      <c r="D76" s="30"/>
      <c r="I76" s="63"/>
      <c r="J76" s="63"/>
    </row>
    <row r="77" spans="2:10" ht="15.5" customHeight="1" x14ac:dyDescent="0.25">
      <c r="B77" s="109"/>
      <c r="C77" s="109"/>
      <c r="D77" s="30"/>
      <c r="I77" s="63"/>
      <c r="J77" s="63"/>
    </row>
    <row r="78" spans="2:10" ht="15.5" customHeight="1" x14ac:dyDescent="0.25">
      <c r="B78" s="109"/>
      <c r="C78" s="109"/>
      <c r="D78" s="30"/>
      <c r="I78" s="63"/>
      <c r="J78" s="63"/>
    </row>
    <row r="79" spans="2:10" ht="15.5" customHeight="1" x14ac:dyDescent="0.25">
      <c r="B79" s="109"/>
      <c r="C79" s="109"/>
      <c r="D79" s="30"/>
      <c r="I79" s="63"/>
      <c r="J79" s="63"/>
    </row>
    <row r="80" spans="2:10" ht="15.5" customHeight="1" x14ac:dyDescent="0.25">
      <c r="B80" s="109"/>
      <c r="C80" s="109"/>
      <c r="D80" s="30"/>
      <c r="I80" s="63"/>
      <c r="J80" s="63"/>
    </row>
    <row r="81" spans="2:10" ht="15.5" customHeight="1" x14ac:dyDescent="0.25">
      <c r="B81" s="109"/>
      <c r="C81" s="109"/>
      <c r="D81" s="30"/>
      <c r="I81" s="63"/>
      <c r="J81" s="63"/>
    </row>
    <row r="82" spans="2:10" ht="15.5" customHeight="1" x14ac:dyDescent="0.25">
      <c r="B82" s="109"/>
      <c r="C82" s="109"/>
      <c r="D82" s="30"/>
      <c r="I82" s="63"/>
      <c r="J82" s="63"/>
    </row>
    <row r="83" spans="2:10" ht="15.5" customHeight="1" x14ac:dyDescent="0.25">
      <c r="B83" s="109"/>
      <c r="C83" s="109"/>
      <c r="D83" s="30"/>
      <c r="I83" s="63"/>
      <c r="J83" s="63"/>
    </row>
    <row r="84" spans="2:10" ht="15.5" customHeight="1" x14ac:dyDescent="0.25">
      <c r="B84" s="109"/>
      <c r="C84" s="109"/>
      <c r="D84" s="30"/>
      <c r="I84" s="63"/>
      <c r="J84" s="63"/>
    </row>
    <row r="85" spans="2:10" ht="15.5" customHeight="1" x14ac:dyDescent="0.25">
      <c r="B85" s="109"/>
      <c r="C85" s="109"/>
      <c r="D85" s="30"/>
      <c r="I85" s="63"/>
      <c r="J85" s="63"/>
    </row>
    <row r="86" spans="2:10" ht="15.5" customHeight="1" x14ac:dyDescent="0.25">
      <c r="B86" s="109"/>
      <c r="C86" s="109"/>
      <c r="D86" s="30"/>
      <c r="I86" s="63"/>
      <c r="J86" s="63"/>
    </row>
    <row r="87" spans="2:10" ht="15.5" customHeight="1" x14ac:dyDescent="0.25">
      <c r="B87" s="109"/>
      <c r="C87" s="109"/>
      <c r="D87" s="30"/>
      <c r="I87" s="63"/>
      <c r="J87" s="63"/>
    </row>
    <row r="88" spans="2:10" ht="15.5" customHeight="1" x14ac:dyDescent="0.25">
      <c r="B88" s="109"/>
      <c r="C88" s="109"/>
      <c r="D88" s="30"/>
      <c r="I88" s="63"/>
      <c r="J88" s="63"/>
    </row>
    <row r="89" spans="2:10" ht="15.5" customHeight="1" x14ac:dyDescent="0.25">
      <c r="B89" s="109"/>
      <c r="C89" s="109"/>
      <c r="D89" s="30"/>
      <c r="I89" s="63"/>
      <c r="J89" s="63"/>
    </row>
    <row r="90" spans="2:10" ht="15.5" customHeight="1" x14ac:dyDescent="0.25">
      <c r="B90" s="109"/>
      <c r="C90" s="109"/>
      <c r="D90" s="30"/>
      <c r="I90" s="63"/>
      <c r="J90" s="63"/>
    </row>
    <row r="91" spans="2:10" ht="15.5" customHeight="1" x14ac:dyDescent="0.25">
      <c r="B91" s="109"/>
      <c r="C91" s="109"/>
      <c r="D91" s="30"/>
      <c r="I91" s="63"/>
      <c r="J91" s="63"/>
    </row>
    <row r="92" spans="2:10" ht="15.5" customHeight="1" x14ac:dyDescent="0.25">
      <c r="B92" s="109"/>
      <c r="C92" s="109"/>
      <c r="D92" s="30"/>
      <c r="I92" s="63"/>
      <c r="J92" s="63"/>
    </row>
    <row r="93" spans="2:10" ht="15.5" customHeight="1" x14ac:dyDescent="0.25">
      <c r="B93" s="109"/>
      <c r="C93" s="109"/>
      <c r="D93" s="30"/>
      <c r="I93" s="63"/>
      <c r="J93" s="63"/>
    </row>
    <row r="94" spans="2:10" ht="15.5" customHeight="1" x14ac:dyDescent="0.25">
      <c r="B94" s="109"/>
      <c r="C94" s="109"/>
      <c r="D94" s="30"/>
      <c r="I94" s="63"/>
      <c r="J94" s="63"/>
    </row>
    <row r="95" spans="2:10" ht="15.5" customHeight="1" x14ac:dyDescent="0.25">
      <c r="B95" s="109"/>
      <c r="C95" s="109"/>
      <c r="D95" s="30"/>
      <c r="I95" s="63"/>
      <c r="J95" s="63"/>
    </row>
    <row r="96" spans="2:10" ht="15.5" customHeight="1" x14ac:dyDescent="0.25">
      <c r="B96" s="109"/>
      <c r="C96" s="109"/>
      <c r="D96" s="30"/>
      <c r="I96" s="63"/>
      <c r="J96" s="63"/>
    </row>
    <row r="97" spans="2:10" ht="15.5" customHeight="1" x14ac:dyDescent="0.25">
      <c r="B97" s="109"/>
      <c r="C97" s="109"/>
      <c r="D97" s="30"/>
      <c r="I97" s="63"/>
      <c r="J97" s="63"/>
    </row>
    <row r="98" spans="2:10" ht="15.5" customHeight="1" x14ac:dyDescent="0.25">
      <c r="B98" s="109"/>
      <c r="C98" s="109"/>
      <c r="D98" s="30"/>
      <c r="I98" s="63"/>
      <c r="J98" s="63"/>
    </row>
    <row r="99" spans="2:10" ht="15.5" customHeight="1" x14ac:dyDescent="0.25">
      <c r="B99" s="109"/>
      <c r="C99" s="109"/>
      <c r="D99" s="30"/>
      <c r="I99" s="63"/>
      <c r="J99" s="63"/>
    </row>
    <row r="100" spans="2:10" ht="15.5" customHeight="1" x14ac:dyDescent="0.25">
      <c r="B100" s="109"/>
      <c r="C100" s="109"/>
      <c r="D100" s="30"/>
      <c r="I100" s="63"/>
      <c r="J100" s="63"/>
    </row>
    <row r="101" spans="2:10" ht="15.5" customHeight="1" x14ac:dyDescent="0.25">
      <c r="B101" s="109"/>
      <c r="C101" s="109"/>
      <c r="D101" s="30"/>
      <c r="I101" s="63"/>
      <c r="J101" s="63"/>
    </row>
    <row r="102" spans="2:10" ht="15.5" customHeight="1" x14ac:dyDescent="0.25">
      <c r="B102" s="109"/>
      <c r="C102" s="109"/>
      <c r="D102" s="30"/>
      <c r="I102" s="63"/>
      <c r="J102" s="63"/>
    </row>
    <row r="103" spans="2:10" ht="15.5" customHeight="1" x14ac:dyDescent="0.25">
      <c r="B103" s="109"/>
      <c r="C103" s="109"/>
      <c r="D103" s="30"/>
      <c r="I103" s="63"/>
      <c r="J103" s="63"/>
    </row>
    <row r="104" spans="2:10" ht="15.5" customHeight="1" x14ac:dyDescent="0.25">
      <c r="B104" s="109"/>
      <c r="C104" s="109"/>
      <c r="D104" s="30"/>
      <c r="I104" s="63"/>
      <c r="J104" s="63"/>
    </row>
    <row r="105" spans="2:10" ht="15.5" customHeight="1" x14ac:dyDescent="0.25">
      <c r="B105" s="109"/>
      <c r="C105" s="109"/>
      <c r="D105" s="30"/>
      <c r="I105" s="63"/>
      <c r="J105" s="63"/>
    </row>
    <row r="106" spans="2:10" ht="15.5" customHeight="1" x14ac:dyDescent="0.25">
      <c r="B106" s="109"/>
      <c r="C106" s="109"/>
      <c r="D106" s="30"/>
      <c r="I106" s="63"/>
      <c r="J106" s="63"/>
    </row>
    <row r="107" spans="2:10" ht="15.5" customHeight="1" x14ac:dyDescent="0.25">
      <c r="B107" s="109"/>
      <c r="C107" s="109"/>
      <c r="D107" s="30"/>
      <c r="I107" s="63"/>
      <c r="J107" s="63"/>
    </row>
    <row r="108" spans="2:10" ht="15.5" customHeight="1" x14ac:dyDescent="0.25">
      <c r="B108" s="109"/>
      <c r="C108" s="109"/>
      <c r="D108" s="30"/>
      <c r="I108" s="63"/>
      <c r="J108" s="63"/>
    </row>
    <row r="109" spans="2:10" ht="15.5" customHeight="1" x14ac:dyDescent="0.25">
      <c r="B109" s="109"/>
      <c r="C109" s="109"/>
      <c r="D109" s="30"/>
      <c r="I109" s="63"/>
      <c r="J109" s="63"/>
    </row>
    <row r="110" spans="2:10" ht="15.5" customHeight="1" x14ac:dyDescent="0.25">
      <c r="B110" s="109"/>
      <c r="C110" s="109"/>
      <c r="D110" s="30"/>
      <c r="I110" s="63"/>
      <c r="J110" s="63"/>
    </row>
    <row r="111" spans="2:10" ht="15.5" customHeight="1" x14ac:dyDescent="0.25">
      <c r="B111" s="109"/>
      <c r="C111" s="109"/>
      <c r="D111" s="30"/>
      <c r="I111" s="63"/>
      <c r="J111" s="63"/>
    </row>
    <row r="112" spans="2:10" ht="15.5" customHeight="1" x14ac:dyDescent="0.25">
      <c r="B112" s="109"/>
      <c r="C112" s="109"/>
      <c r="D112" s="30"/>
      <c r="I112" s="63"/>
      <c r="J112" s="63"/>
    </row>
    <row r="113" spans="2:10" ht="15.5" customHeight="1" x14ac:dyDescent="0.25">
      <c r="B113" s="109"/>
      <c r="C113" s="109"/>
      <c r="D113" s="30"/>
      <c r="I113" s="63"/>
      <c r="J113" s="63"/>
    </row>
    <row r="114" spans="2:10" ht="15.5" customHeight="1" x14ac:dyDescent="0.25">
      <c r="B114" s="109"/>
      <c r="C114" s="109"/>
      <c r="D114" s="30"/>
      <c r="I114" s="63"/>
      <c r="J114" s="63"/>
    </row>
    <row r="115" spans="2:10" ht="15.5" customHeight="1" x14ac:dyDescent="0.25">
      <c r="B115" s="109"/>
      <c r="C115" s="109"/>
      <c r="D115" s="30"/>
      <c r="I115" s="63"/>
      <c r="J115" s="63"/>
    </row>
    <row r="116" spans="2:10" ht="15.5" customHeight="1" x14ac:dyDescent="0.25">
      <c r="B116" s="109"/>
      <c r="C116" s="109"/>
      <c r="D116" s="30"/>
      <c r="I116" s="63"/>
      <c r="J116" s="63"/>
    </row>
    <row r="117" spans="2:10" ht="15.5" customHeight="1" x14ac:dyDescent="0.25">
      <c r="B117" s="109"/>
      <c r="C117" s="109"/>
      <c r="D117" s="30"/>
      <c r="I117" s="63"/>
      <c r="J117" s="63"/>
    </row>
    <row r="118" spans="2:10" ht="15.5" customHeight="1" x14ac:dyDescent="0.25">
      <c r="B118" s="109"/>
      <c r="C118" s="109"/>
      <c r="D118" s="30"/>
      <c r="I118" s="63"/>
      <c r="J118" s="63"/>
    </row>
    <row r="119" spans="2:10" ht="15.5" customHeight="1" x14ac:dyDescent="0.25">
      <c r="B119" s="109"/>
      <c r="C119" s="109"/>
      <c r="D119" s="30"/>
      <c r="I119" s="63"/>
      <c r="J119" s="63"/>
    </row>
    <row r="120" spans="2:10" ht="15.5" customHeight="1" x14ac:dyDescent="0.25">
      <c r="B120" s="109"/>
      <c r="C120" s="109"/>
      <c r="D120" s="30"/>
      <c r="I120" s="63"/>
      <c r="J120" s="63"/>
    </row>
    <row r="121" spans="2:10" ht="15.5" customHeight="1" x14ac:dyDescent="0.25">
      <c r="B121" s="109"/>
      <c r="C121" s="109"/>
      <c r="D121" s="30"/>
      <c r="I121" s="63"/>
      <c r="J121" s="63"/>
    </row>
    <row r="122" spans="2:10" ht="15.5" customHeight="1" x14ac:dyDescent="0.25">
      <c r="B122" s="109"/>
      <c r="C122" s="109"/>
      <c r="D122" s="30"/>
      <c r="I122" s="63"/>
      <c r="J122" s="63"/>
    </row>
    <row r="123" spans="2:10" ht="15.5" customHeight="1" x14ac:dyDescent="0.25">
      <c r="B123" s="109"/>
      <c r="C123" s="109"/>
      <c r="D123" s="30"/>
      <c r="I123" s="63"/>
      <c r="J123" s="63"/>
    </row>
    <row r="124" spans="2:10" ht="15.5" customHeight="1" x14ac:dyDescent="0.25">
      <c r="B124" s="109"/>
      <c r="C124" s="109"/>
      <c r="D124" s="30"/>
      <c r="I124" s="63"/>
      <c r="J124" s="63"/>
    </row>
    <row r="125" spans="2:10" ht="15.5" customHeight="1" x14ac:dyDescent="0.25">
      <c r="B125" s="109"/>
      <c r="C125" s="109"/>
      <c r="D125" s="30"/>
      <c r="I125" s="63"/>
      <c r="J125" s="63"/>
    </row>
    <row r="126" spans="2:10" ht="15.5" customHeight="1" x14ac:dyDescent="0.25">
      <c r="B126" s="109"/>
      <c r="C126" s="109"/>
      <c r="D126" s="30"/>
      <c r="I126" s="63"/>
      <c r="J126" s="63"/>
    </row>
    <row r="127" spans="2:10" ht="15.5" customHeight="1" x14ac:dyDescent="0.25">
      <c r="B127" s="109"/>
      <c r="C127" s="109"/>
      <c r="D127" s="30"/>
      <c r="I127" s="63"/>
      <c r="J127" s="63"/>
    </row>
    <row r="128" spans="2:10" ht="15.5" customHeight="1" x14ac:dyDescent="0.25">
      <c r="B128" s="109"/>
      <c r="C128" s="109"/>
      <c r="D128" s="30"/>
      <c r="I128" s="63"/>
      <c r="J128" s="63"/>
    </row>
    <row r="129" spans="2:10" ht="15.5" customHeight="1" x14ac:dyDescent="0.25">
      <c r="B129" s="109"/>
      <c r="C129" s="109"/>
      <c r="D129" s="30"/>
      <c r="I129" s="63"/>
      <c r="J129" s="63"/>
    </row>
    <row r="130" spans="2:10" ht="15.5" customHeight="1" x14ac:dyDescent="0.25">
      <c r="B130" s="109"/>
      <c r="C130" s="109"/>
      <c r="D130" s="30"/>
      <c r="I130" s="63"/>
      <c r="J130" s="63"/>
    </row>
    <row r="131" spans="2:10" ht="15.5" customHeight="1" x14ac:dyDescent="0.25">
      <c r="B131" s="109"/>
      <c r="C131" s="109"/>
      <c r="D131" s="30"/>
      <c r="I131" s="63"/>
      <c r="J131" s="63"/>
    </row>
    <row r="132" spans="2:10" ht="15.5" customHeight="1" x14ac:dyDescent="0.25">
      <c r="B132" s="109"/>
      <c r="C132" s="109"/>
      <c r="D132" s="30"/>
      <c r="I132" s="63"/>
      <c r="J132" s="63"/>
    </row>
    <row r="133" spans="2:10" ht="15.5" customHeight="1" x14ac:dyDescent="0.25">
      <c r="B133" s="109"/>
      <c r="C133" s="109"/>
      <c r="D133" s="30"/>
      <c r="I133" s="63"/>
      <c r="J133" s="63"/>
    </row>
    <row r="134" spans="2:10" ht="15.5" customHeight="1" x14ac:dyDescent="0.25">
      <c r="B134" s="109"/>
      <c r="C134" s="109"/>
      <c r="D134" s="30"/>
      <c r="I134" s="63"/>
      <c r="J134" s="63"/>
    </row>
    <row r="135" spans="2:10" ht="15.5" customHeight="1" x14ac:dyDescent="0.25">
      <c r="B135" s="109"/>
      <c r="C135" s="109"/>
      <c r="D135" s="30"/>
      <c r="I135" s="63"/>
      <c r="J135" s="63"/>
    </row>
    <row r="136" spans="2:10" ht="15.5" customHeight="1" x14ac:dyDescent="0.25">
      <c r="B136" s="109"/>
      <c r="C136" s="109"/>
      <c r="D136" s="30"/>
      <c r="I136" s="63"/>
      <c r="J136" s="63"/>
    </row>
    <row r="137" spans="2:10" ht="15.5" customHeight="1" x14ac:dyDescent="0.25">
      <c r="B137" s="109"/>
      <c r="C137" s="109"/>
      <c r="D137" s="30"/>
      <c r="I137" s="63"/>
      <c r="J137" s="63"/>
    </row>
    <row r="138" spans="2:10" ht="15.5" customHeight="1" x14ac:dyDescent="0.25">
      <c r="B138" s="109"/>
      <c r="C138" s="109"/>
      <c r="D138" s="30"/>
      <c r="I138" s="63"/>
      <c r="J138" s="63"/>
    </row>
    <row r="139" spans="2:10" ht="15.5" customHeight="1" x14ac:dyDescent="0.25">
      <c r="B139" s="109"/>
      <c r="C139" s="109"/>
      <c r="D139" s="30"/>
      <c r="I139" s="63"/>
      <c r="J139" s="63"/>
    </row>
    <row r="140" spans="2:10" ht="15.5" customHeight="1" x14ac:dyDescent="0.25">
      <c r="B140" s="109"/>
      <c r="C140" s="109"/>
      <c r="D140" s="30"/>
      <c r="I140" s="63"/>
      <c r="J140" s="63"/>
    </row>
    <row r="141" spans="2:10" ht="15.5" customHeight="1" x14ac:dyDescent="0.25">
      <c r="B141" s="109"/>
      <c r="C141" s="109"/>
      <c r="D141" s="30"/>
      <c r="I141" s="63"/>
      <c r="J141" s="63"/>
    </row>
    <row r="142" spans="2:10" ht="15.5" customHeight="1" x14ac:dyDescent="0.25">
      <c r="B142" s="109"/>
      <c r="C142" s="109"/>
      <c r="D142" s="30"/>
      <c r="I142" s="63"/>
      <c r="J142" s="63"/>
    </row>
    <row r="143" spans="2:10" ht="15.5" customHeight="1" x14ac:dyDescent="0.25">
      <c r="B143" s="109"/>
      <c r="C143" s="109"/>
      <c r="D143" s="30"/>
      <c r="I143" s="63"/>
      <c r="J143" s="63"/>
    </row>
    <row r="144" spans="2:10" ht="15.5" customHeight="1" x14ac:dyDescent="0.25">
      <c r="B144" s="109"/>
      <c r="C144" s="109"/>
      <c r="D144" s="30"/>
      <c r="I144" s="63"/>
      <c r="J144" s="63"/>
    </row>
    <row r="145" spans="2:10" ht="15.5" customHeight="1" x14ac:dyDescent="0.25">
      <c r="B145" s="109"/>
      <c r="C145" s="109"/>
      <c r="D145" s="30"/>
      <c r="I145" s="63"/>
      <c r="J145" s="63"/>
    </row>
    <row r="146" spans="2:10" ht="15.5" customHeight="1" x14ac:dyDescent="0.25">
      <c r="B146" s="109"/>
      <c r="C146" s="109"/>
      <c r="D146" s="30"/>
      <c r="I146" s="63"/>
      <c r="J146" s="63"/>
    </row>
    <row r="147" spans="2:10" ht="15.5" customHeight="1" x14ac:dyDescent="0.25">
      <c r="B147" s="109"/>
      <c r="C147" s="109"/>
      <c r="D147" s="30"/>
      <c r="I147" s="63"/>
      <c r="J147" s="63"/>
    </row>
    <row r="148" spans="2:10" ht="15.5" customHeight="1" x14ac:dyDescent="0.25">
      <c r="B148" s="109"/>
      <c r="C148" s="109"/>
      <c r="D148" s="30"/>
      <c r="I148" s="63"/>
      <c r="J148" s="63"/>
    </row>
    <row r="149" spans="2:10" ht="15.5" customHeight="1" x14ac:dyDescent="0.25">
      <c r="B149" s="109"/>
      <c r="C149" s="109"/>
      <c r="D149" s="30"/>
      <c r="I149" s="63"/>
      <c r="J149" s="63"/>
    </row>
    <row r="150" spans="2:10" ht="15.5" customHeight="1" x14ac:dyDescent="0.25">
      <c r="B150" s="109"/>
      <c r="C150" s="109"/>
      <c r="D150" s="30"/>
      <c r="I150" s="63"/>
      <c r="J150" s="63"/>
    </row>
    <row r="151" spans="2:10" ht="15.5" customHeight="1" x14ac:dyDescent="0.25">
      <c r="B151" s="109"/>
      <c r="C151" s="109"/>
      <c r="D151" s="30"/>
      <c r="I151" s="63"/>
      <c r="J151" s="63"/>
    </row>
    <row r="152" spans="2:10" ht="15.5" customHeight="1" x14ac:dyDescent="0.25">
      <c r="B152" s="109"/>
      <c r="C152" s="109"/>
      <c r="D152" s="30"/>
      <c r="I152" s="63"/>
      <c r="J152" s="63"/>
    </row>
    <row r="153" spans="2:10" ht="15.5" customHeight="1" x14ac:dyDescent="0.25">
      <c r="B153" s="109"/>
      <c r="C153" s="109"/>
      <c r="D153" s="30"/>
      <c r="I153" s="63"/>
      <c r="J153" s="63"/>
    </row>
    <row r="154" spans="2:10" ht="15.5" customHeight="1" x14ac:dyDescent="0.25">
      <c r="B154" s="109"/>
      <c r="C154" s="109"/>
      <c r="D154" s="30"/>
      <c r="I154" s="63"/>
      <c r="J154" s="63"/>
    </row>
    <row r="155" spans="2:10" ht="15.5" customHeight="1" x14ac:dyDescent="0.25">
      <c r="B155" s="109"/>
      <c r="C155" s="109"/>
      <c r="D155" s="30"/>
      <c r="I155" s="63"/>
      <c r="J155" s="63"/>
    </row>
    <row r="156" spans="2:10" ht="15.5" customHeight="1" x14ac:dyDescent="0.25">
      <c r="B156" s="109"/>
      <c r="C156" s="109"/>
      <c r="D156" s="30"/>
      <c r="I156" s="63"/>
      <c r="J156" s="63"/>
    </row>
    <row r="157" spans="2:10" ht="15.5" customHeight="1" x14ac:dyDescent="0.25">
      <c r="B157" s="109"/>
      <c r="C157" s="109"/>
      <c r="D157" s="30"/>
      <c r="I157" s="63"/>
      <c r="J157" s="63"/>
    </row>
    <row r="158" spans="2:10" ht="15.5" customHeight="1" x14ac:dyDescent="0.25">
      <c r="B158" s="109"/>
      <c r="C158" s="109"/>
      <c r="D158" s="30"/>
      <c r="I158" s="63"/>
      <c r="J158" s="63"/>
    </row>
    <row r="159" spans="2:10" ht="15.5" customHeight="1" x14ac:dyDescent="0.25">
      <c r="B159" s="109"/>
      <c r="C159" s="109"/>
      <c r="D159" s="30"/>
      <c r="I159" s="63"/>
      <c r="J159" s="63"/>
    </row>
    <row r="160" spans="2:10" ht="15.5" customHeight="1" x14ac:dyDescent="0.25">
      <c r="B160" s="109"/>
      <c r="C160" s="109"/>
      <c r="D160" s="30"/>
      <c r="I160" s="63"/>
      <c r="J160" s="63"/>
    </row>
    <row r="161" spans="2:10" ht="15.5" customHeight="1" x14ac:dyDescent="0.25">
      <c r="B161" s="109"/>
      <c r="C161" s="109"/>
      <c r="D161" s="30"/>
      <c r="I161" s="63"/>
      <c r="J161" s="63"/>
    </row>
    <row r="162" spans="2:10" ht="15.5" customHeight="1" x14ac:dyDescent="0.25">
      <c r="B162" s="109"/>
      <c r="C162" s="109"/>
      <c r="D162" s="30"/>
      <c r="I162" s="63"/>
      <c r="J162" s="63"/>
    </row>
    <row r="163" spans="2:10" ht="15.5" customHeight="1" x14ac:dyDescent="0.25">
      <c r="B163" s="109"/>
      <c r="C163" s="109"/>
      <c r="D163" s="30"/>
      <c r="I163" s="63"/>
      <c r="J163" s="63"/>
    </row>
    <row r="164" spans="2:10" ht="15.5" customHeight="1" x14ac:dyDescent="0.25">
      <c r="B164" s="109"/>
      <c r="C164" s="109"/>
      <c r="D164" s="30"/>
      <c r="I164" s="63"/>
      <c r="J164" s="63"/>
    </row>
    <row r="165" spans="2:10" ht="15.5" customHeight="1" x14ac:dyDescent="0.25">
      <c r="B165" s="109"/>
      <c r="C165" s="109"/>
      <c r="D165" s="30"/>
      <c r="I165" s="63"/>
      <c r="J165" s="63"/>
    </row>
    <row r="166" spans="2:10" ht="15.5" customHeight="1" x14ac:dyDescent="0.25">
      <c r="B166" s="109"/>
      <c r="C166" s="109"/>
      <c r="D166" s="30"/>
      <c r="I166" s="63"/>
      <c r="J166" s="63"/>
    </row>
    <row r="167" spans="2:10" ht="15.5" customHeight="1" x14ac:dyDescent="0.25">
      <c r="B167" s="109"/>
      <c r="C167" s="109"/>
      <c r="D167" s="30"/>
      <c r="I167" s="63"/>
      <c r="J167" s="63"/>
    </row>
    <row r="168" spans="2:10" ht="15.5" customHeight="1" x14ac:dyDescent="0.25">
      <c r="B168" s="109"/>
      <c r="C168" s="109"/>
      <c r="D168" s="30"/>
      <c r="I168" s="63"/>
      <c r="J168" s="63"/>
    </row>
    <row r="169" spans="2:10" ht="15.5" customHeight="1" x14ac:dyDescent="0.25">
      <c r="B169" s="109"/>
      <c r="C169" s="109"/>
      <c r="D169" s="30"/>
      <c r="I169" s="63"/>
      <c r="J169" s="63"/>
    </row>
    <row r="170" spans="2:10" ht="15.5" customHeight="1" x14ac:dyDescent="0.25">
      <c r="B170" s="109"/>
      <c r="C170" s="109"/>
      <c r="D170" s="30"/>
      <c r="I170" s="63"/>
      <c r="J170" s="63"/>
    </row>
    <row r="171" spans="2:10" ht="15.5" customHeight="1" x14ac:dyDescent="0.25">
      <c r="B171" s="109"/>
      <c r="C171" s="109"/>
      <c r="D171" s="30"/>
      <c r="I171" s="63"/>
      <c r="J171" s="63"/>
    </row>
    <row r="172" spans="2:10" ht="15.5" customHeight="1" x14ac:dyDescent="0.25">
      <c r="B172" s="109"/>
      <c r="C172" s="109"/>
      <c r="D172" s="30"/>
      <c r="I172" s="63"/>
      <c r="J172" s="63"/>
    </row>
    <row r="173" spans="2:10" ht="15.5" customHeight="1" x14ac:dyDescent="0.25">
      <c r="B173" s="109"/>
      <c r="C173" s="109"/>
      <c r="D173" s="30"/>
      <c r="I173" s="63"/>
      <c r="J173" s="63"/>
    </row>
    <row r="174" spans="2:10" ht="15.5" customHeight="1" x14ac:dyDescent="0.25">
      <c r="B174" s="109"/>
      <c r="C174" s="109"/>
      <c r="D174" s="30"/>
      <c r="I174" s="63"/>
      <c r="J174" s="63"/>
    </row>
    <row r="175" spans="2:10" ht="15.5" customHeight="1" x14ac:dyDescent="0.25">
      <c r="B175" s="109"/>
      <c r="C175" s="109"/>
      <c r="D175" s="30"/>
      <c r="I175" s="63"/>
      <c r="J175" s="63"/>
    </row>
    <row r="176" spans="2:10" ht="15.5" customHeight="1" x14ac:dyDescent="0.25">
      <c r="B176" s="109"/>
      <c r="C176" s="109"/>
      <c r="D176" s="30"/>
      <c r="I176" s="63"/>
      <c r="J176" s="63"/>
    </row>
    <row r="177" spans="2:10" ht="15.5" customHeight="1" x14ac:dyDescent="0.25">
      <c r="B177" s="109"/>
      <c r="C177" s="109"/>
      <c r="D177" s="30"/>
      <c r="I177" s="63"/>
      <c r="J177" s="63"/>
    </row>
    <row r="178" spans="2:10" ht="15.5" customHeight="1" x14ac:dyDescent="0.25">
      <c r="B178" s="109"/>
      <c r="C178" s="109"/>
      <c r="D178" s="30"/>
      <c r="I178" s="63"/>
      <c r="J178" s="63"/>
    </row>
    <row r="179" spans="2:10" ht="15.5" customHeight="1" x14ac:dyDescent="0.25">
      <c r="B179" s="109"/>
      <c r="C179" s="109"/>
      <c r="D179" s="30"/>
      <c r="I179" s="63"/>
      <c r="J179" s="63"/>
    </row>
    <row r="180" spans="2:10" ht="15.5" customHeight="1" x14ac:dyDescent="0.25">
      <c r="B180" s="109"/>
      <c r="C180" s="109"/>
      <c r="D180" s="30"/>
      <c r="I180" s="63"/>
      <c r="J180" s="63"/>
    </row>
    <row r="181" spans="2:10" ht="15.5" customHeight="1" x14ac:dyDescent="0.25">
      <c r="B181" s="109"/>
      <c r="C181" s="109"/>
      <c r="D181" s="30"/>
      <c r="I181" s="63"/>
      <c r="J181" s="63"/>
    </row>
    <row r="182" spans="2:10" ht="15.5" customHeight="1" x14ac:dyDescent="0.25">
      <c r="B182" s="109"/>
      <c r="C182" s="109"/>
      <c r="D182" s="30"/>
      <c r="I182" s="63"/>
      <c r="J182" s="63"/>
    </row>
    <row r="183" spans="2:10" ht="15.5" customHeight="1" x14ac:dyDescent="0.25">
      <c r="B183" s="109"/>
      <c r="C183" s="109"/>
      <c r="D183" s="30"/>
      <c r="I183" s="63"/>
      <c r="J183" s="63"/>
    </row>
    <row r="184" spans="2:10" ht="15.5" customHeight="1" x14ac:dyDescent="0.25">
      <c r="B184" s="109"/>
      <c r="C184" s="109"/>
      <c r="D184" s="30"/>
      <c r="I184" s="63"/>
      <c r="J184" s="63"/>
    </row>
    <row r="185" spans="2:10" ht="15.5" customHeight="1" x14ac:dyDescent="0.25">
      <c r="B185" s="109"/>
      <c r="C185" s="109"/>
      <c r="D185" s="30"/>
      <c r="I185" s="63"/>
      <c r="J185" s="63"/>
    </row>
    <row r="186" spans="2:10" ht="15.5" customHeight="1" x14ac:dyDescent="0.25">
      <c r="B186" s="109"/>
      <c r="C186" s="109"/>
      <c r="D186" s="30"/>
      <c r="I186" s="63"/>
      <c r="J186" s="63"/>
    </row>
    <row r="187" spans="2:10" ht="15.5" customHeight="1" x14ac:dyDescent="0.25">
      <c r="B187" s="109"/>
      <c r="C187" s="109"/>
      <c r="D187" s="30"/>
      <c r="I187" s="63"/>
      <c r="J187" s="63"/>
    </row>
    <row r="188" spans="2:10" ht="15.5" customHeight="1" x14ac:dyDescent="0.25">
      <c r="B188" s="109"/>
      <c r="C188" s="109"/>
      <c r="D188" s="30"/>
      <c r="I188" s="63"/>
      <c r="J188" s="63"/>
    </row>
    <row r="189" spans="2:10" ht="15.5" customHeight="1" x14ac:dyDescent="0.25">
      <c r="B189" s="109"/>
      <c r="C189" s="109"/>
      <c r="D189" s="30"/>
      <c r="I189" s="63"/>
      <c r="J189" s="63"/>
    </row>
    <row r="190" spans="2:10" ht="15.5" customHeight="1" x14ac:dyDescent="0.25">
      <c r="B190" s="109"/>
      <c r="C190" s="109"/>
      <c r="D190" s="30"/>
      <c r="I190" s="63"/>
      <c r="J190" s="63"/>
    </row>
    <row r="191" spans="2:10" ht="15.5" customHeight="1" x14ac:dyDescent="0.25">
      <c r="B191" s="109"/>
      <c r="C191" s="109"/>
      <c r="D191" s="30"/>
      <c r="I191" s="63"/>
      <c r="J191" s="63"/>
    </row>
    <row r="192" spans="2:10" ht="15.5" customHeight="1" x14ac:dyDescent="0.25">
      <c r="B192" s="109"/>
      <c r="C192" s="109"/>
      <c r="D192" s="30"/>
      <c r="I192" s="63"/>
      <c r="J192" s="63"/>
    </row>
    <row r="193" spans="2:10" ht="15.5" customHeight="1" x14ac:dyDescent="0.25">
      <c r="B193" s="109"/>
      <c r="C193" s="109"/>
      <c r="D193" s="30"/>
      <c r="I193" s="63"/>
      <c r="J193" s="63"/>
    </row>
    <row r="194" spans="2:10" ht="15.5" customHeight="1" x14ac:dyDescent="0.25">
      <c r="B194" s="109"/>
      <c r="C194" s="109"/>
      <c r="D194" s="30"/>
      <c r="I194" s="63"/>
      <c r="J194" s="63"/>
    </row>
    <row r="195" spans="2:10" ht="15.5" customHeight="1" x14ac:dyDescent="0.25">
      <c r="B195" s="109"/>
      <c r="C195" s="109"/>
      <c r="D195" s="30"/>
      <c r="I195" s="63"/>
      <c r="J195" s="63"/>
    </row>
    <row r="196" spans="2:10" ht="15.5" customHeight="1" x14ac:dyDescent="0.25">
      <c r="B196" s="109"/>
      <c r="C196" s="109"/>
      <c r="D196" s="30"/>
      <c r="I196" s="63"/>
      <c r="J196" s="63"/>
    </row>
    <row r="197" spans="2:10" ht="15.5" customHeight="1" x14ac:dyDescent="0.25">
      <c r="B197" s="109"/>
      <c r="C197" s="109"/>
      <c r="D197" s="30"/>
      <c r="I197" s="63"/>
      <c r="J197" s="63"/>
    </row>
    <row r="198" spans="2:10" ht="15.5" customHeight="1" x14ac:dyDescent="0.25">
      <c r="B198" s="109"/>
      <c r="C198" s="109"/>
      <c r="D198" s="30"/>
      <c r="I198" s="63"/>
      <c r="J198" s="63"/>
    </row>
    <row r="199" spans="2:10" ht="15.5" customHeight="1" x14ac:dyDescent="0.25">
      <c r="B199" s="109"/>
      <c r="C199" s="109"/>
      <c r="D199" s="30"/>
      <c r="I199" s="63"/>
      <c r="J199" s="63"/>
    </row>
    <row r="200" spans="2:10" ht="15.5" customHeight="1" x14ac:dyDescent="0.25">
      <c r="B200" s="109"/>
      <c r="C200" s="109"/>
      <c r="D200" s="30"/>
      <c r="I200" s="63"/>
      <c r="J200" s="63"/>
    </row>
    <row r="201" spans="2:10" ht="15.5" customHeight="1" x14ac:dyDescent="0.25">
      <c r="B201" s="109"/>
      <c r="C201" s="109"/>
      <c r="D201" s="30"/>
      <c r="I201" s="63"/>
      <c r="J201" s="63"/>
    </row>
    <row r="202" spans="2:10" ht="15.5" customHeight="1" x14ac:dyDescent="0.25">
      <c r="B202" s="109"/>
      <c r="C202" s="109"/>
      <c r="D202" s="30"/>
      <c r="I202" s="63"/>
      <c r="J202" s="63"/>
    </row>
    <row r="203" spans="2:10" ht="15.5" customHeight="1" x14ac:dyDescent="0.25">
      <c r="B203" s="109"/>
      <c r="C203" s="109"/>
      <c r="D203" s="30"/>
      <c r="I203" s="63"/>
      <c r="J203" s="63"/>
    </row>
    <row r="204" spans="2:10" ht="15.5" customHeight="1" x14ac:dyDescent="0.25">
      <c r="B204" s="109"/>
      <c r="C204" s="109"/>
      <c r="D204" s="30"/>
      <c r="I204" s="63"/>
      <c r="J204" s="63"/>
    </row>
    <row r="205" spans="2:10" ht="15.5" customHeight="1" x14ac:dyDescent="0.25">
      <c r="B205" s="109"/>
      <c r="C205" s="109"/>
      <c r="D205" s="30"/>
      <c r="I205" s="63"/>
      <c r="J205" s="63"/>
    </row>
    <row r="206" spans="2:10" ht="15.5" customHeight="1" x14ac:dyDescent="0.25">
      <c r="B206" s="109"/>
      <c r="C206" s="109"/>
      <c r="D206" s="30"/>
      <c r="I206" s="63"/>
      <c r="J206" s="63"/>
    </row>
    <row r="207" spans="2:10" ht="15.5" customHeight="1" x14ac:dyDescent="0.25">
      <c r="B207" s="109"/>
      <c r="C207" s="109"/>
      <c r="D207" s="30"/>
      <c r="I207" s="63"/>
      <c r="J207" s="63"/>
    </row>
    <row r="208" spans="2:10" ht="15.5" customHeight="1" x14ac:dyDescent="0.25">
      <c r="B208" s="109"/>
      <c r="C208" s="109"/>
      <c r="D208" s="30"/>
      <c r="I208" s="63"/>
      <c r="J208" s="63"/>
    </row>
    <row r="209" spans="2:10" ht="15.5" customHeight="1" x14ac:dyDescent="0.25">
      <c r="B209" s="109"/>
      <c r="C209" s="109"/>
      <c r="D209" s="30"/>
      <c r="I209" s="63"/>
      <c r="J209" s="63"/>
    </row>
    <row r="210" spans="2:10" ht="15.5" customHeight="1" x14ac:dyDescent="0.25">
      <c r="B210" s="109"/>
      <c r="C210" s="109"/>
      <c r="D210" s="30"/>
      <c r="I210" s="63"/>
      <c r="J210" s="63"/>
    </row>
    <row r="211" spans="2:10" ht="15.5" customHeight="1" x14ac:dyDescent="0.25">
      <c r="B211" s="109"/>
      <c r="C211" s="109"/>
      <c r="D211" s="30"/>
      <c r="I211" s="63"/>
      <c r="J211" s="63"/>
    </row>
    <row r="212" spans="2:10" ht="15.5" customHeight="1" x14ac:dyDescent="0.25">
      <c r="B212" s="109"/>
      <c r="C212" s="109"/>
      <c r="D212" s="30"/>
      <c r="I212" s="63"/>
      <c r="J212" s="63"/>
    </row>
    <row r="213" spans="2:10" ht="15.5" customHeight="1" x14ac:dyDescent="0.25">
      <c r="B213" s="109"/>
      <c r="C213" s="109"/>
      <c r="D213" s="30"/>
      <c r="I213" s="63"/>
      <c r="J213" s="63"/>
    </row>
    <row r="214" spans="2:10" ht="15.5" customHeight="1" x14ac:dyDescent="0.25">
      <c r="B214" s="109"/>
      <c r="C214" s="109"/>
      <c r="D214" s="30"/>
      <c r="I214" s="63"/>
      <c r="J214" s="63"/>
    </row>
    <row r="215" spans="2:10" ht="15.5" customHeight="1" x14ac:dyDescent="0.25">
      <c r="B215" s="109"/>
      <c r="C215" s="109"/>
      <c r="D215" s="30"/>
      <c r="I215" s="63"/>
      <c r="J215" s="63"/>
    </row>
    <row r="216" spans="2:10" ht="15.5" customHeight="1" x14ac:dyDescent="0.25">
      <c r="B216" s="109"/>
      <c r="C216" s="109"/>
      <c r="D216" s="30"/>
      <c r="I216" s="63"/>
      <c r="J216" s="63"/>
    </row>
    <row r="217" spans="2:10" ht="15.5" customHeight="1" x14ac:dyDescent="0.25">
      <c r="B217" s="109"/>
      <c r="C217" s="109"/>
      <c r="D217" s="30"/>
      <c r="I217" s="63"/>
      <c r="J217" s="63"/>
    </row>
    <row r="218" spans="2:10" ht="15.5" customHeight="1" x14ac:dyDescent="0.25">
      <c r="B218" s="109"/>
      <c r="C218" s="109"/>
      <c r="D218" s="30"/>
      <c r="I218" s="63"/>
      <c r="J218" s="63"/>
    </row>
    <row r="219" spans="2:10" ht="15.5" customHeight="1" x14ac:dyDescent="0.25">
      <c r="B219" s="109"/>
      <c r="C219" s="109"/>
      <c r="D219" s="30"/>
      <c r="I219" s="63"/>
      <c r="J219" s="63"/>
    </row>
    <row r="220" spans="2:10" ht="15.5" customHeight="1" x14ac:dyDescent="0.25">
      <c r="B220" s="109"/>
      <c r="C220" s="109"/>
      <c r="D220" s="30"/>
      <c r="I220" s="63"/>
      <c r="J220" s="63"/>
    </row>
    <row r="221" spans="2:10" ht="15.5" customHeight="1" x14ac:dyDescent="0.25">
      <c r="B221" s="109"/>
      <c r="C221" s="109"/>
      <c r="D221" s="30"/>
      <c r="I221" s="63"/>
      <c r="J221" s="63"/>
    </row>
    <row r="222" spans="2:10" ht="15.5" customHeight="1" x14ac:dyDescent="0.25">
      <c r="B222" s="109"/>
      <c r="C222" s="109"/>
      <c r="D222" s="30"/>
      <c r="I222" s="63"/>
      <c r="J222" s="63"/>
    </row>
    <row r="223" spans="2:10" ht="15.5" customHeight="1" x14ac:dyDescent="0.25">
      <c r="B223" s="109"/>
      <c r="C223" s="109"/>
      <c r="D223" s="30"/>
      <c r="I223" s="63"/>
      <c r="J223" s="63"/>
    </row>
    <row r="224" spans="2:10" ht="15.5" customHeight="1" x14ac:dyDescent="0.25">
      <c r="B224" s="109"/>
      <c r="C224" s="109"/>
      <c r="D224" s="30"/>
      <c r="I224" s="63"/>
      <c r="J224" s="63"/>
    </row>
    <row r="225" spans="2:10" ht="15.5" customHeight="1" x14ac:dyDescent="0.25">
      <c r="B225" s="109"/>
      <c r="C225" s="109"/>
      <c r="D225" s="30"/>
      <c r="I225" s="63"/>
      <c r="J225" s="63"/>
    </row>
    <row r="226" spans="2:10" ht="15.5" customHeight="1" x14ac:dyDescent="0.25">
      <c r="B226" s="109"/>
      <c r="C226" s="109"/>
      <c r="D226" s="30"/>
      <c r="I226" s="63"/>
      <c r="J226" s="63"/>
    </row>
    <row r="227" spans="2:10" ht="15.5" customHeight="1" x14ac:dyDescent="0.25">
      <c r="B227" s="109"/>
      <c r="C227" s="109"/>
      <c r="D227" s="30"/>
      <c r="I227" s="63"/>
      <c r="J227" s="63"/>
    </row>
    <row r="228" spans="2:10" ht="15.5" customHeight="1" x14ac:dyDescent="0.25">
      <c r="B228" s="109"/>
      <c r="C228" s="109"/>
      <c r="D228" s="30"/>
      <c r="I228" s="63"/>
      <c r="J228" s="63"/>
    </row>
    <row r="229" spans="2:10" ht="15.5" customHeight="1" x14ac:dyDescent="0.25">
      <c r="B229" s="109"/>
      <c r="C229" s="109"/>
      <c r="D229" s="30"/>
      <c r="I229" s="63"/>
      <c r="J229" s="63"/>
    </row>
    <row r="230" spans="2:10" ht="15.5" customHeight="1" x14ac:dyDescent="0.25">
      <c r="B230" s="109"/>
      <c r="C230" s="109"/>
      <c r="D230" s="30"/>
      <c r="I230" s="63"/>
      <c r="J230" s="63"/>
    </row>
    <row r="231" spans="2:10" ht="15.5" customHeight="1" x14ac:dyDescent="0.25">
      <c r="B231" s="109"/>
      <c r="C231" s="109"/>
      <c r="D231" s="30"/>
      <c r="I231" s="63"/>
      <c r="J231" s="63"/>
    </row>
    <row r="232" spans="2:10" ht="15.5" customHeight="1" x14ac:dyDescent="0.25">
      <c r="B232" s="109"/>
      <c r="C232" s="109"/>
      <c r="D232" s="30"/>
      <c r="I232" s="63"/>
      <c r="J232" s="63"/>
    </row>
    <row r="233" spans="2:10" ht="15.5" customHeight="1" x14ac:dyDescent="0.25">
      <c r="B233" s="109"/>
      <c r="C233" s="109"/>
      <c r="D233" s="30"/>
      <c r="I233" s="63"/>
      <c r="J233" s="63"/>
    </row>
    <row r="234" spans="2:10" ht="15.5" customHeight="1" x14ac:dyDescent="0.25">
      <c r="B234" s="109"/>
      <c r="C234" s="109"/>
      <c r="D234" s="30"/>
      <c r="I234" s="63"/>
      <c r="J234" s="63"/>
    </row>
    <row r="235" spans="2:10" ht="15.5" customHeight="1" x14ac:dyDescent="0.25">
      <c r="B235" s="109"/>
      <c r="C235" s="109"/>
      <c r="D235" s="30"/>
      <c r="I235" s="63"/>
      <c r="J235" s="63"/>
    </row>
    <row r="236" spans="2:10" ht="15.5" customHeight="1" x14ac:dyDescent="0.25">
      <c r="B236" s="109"/>
      <c r="C236" s="109"/>
      <c r="D236" s="30"/>
      <c r="I236" s="63"/>
      <c r="J236" s="63"/>
    </row>
    <row r="237" spans="2:10" ht="15.5" customHeight="1" x14ac:dyDescent="0.25">
      <c r="B237" s="109"/>
      <c r="C237" s="109"/>
      <c r="D237" s="30"/>
      <c r="I237" s="63"/>
      <c r="J237" s="63"/>
    </row>
    <row r="238" spans="2:10" ht="15.5" customHeight="1" x14ac:dyDescent="0.25">
      <c r="B238" s="109"/>
      <c r="C238" s="109"/>
      <c r="D238" s="30"/>
      <c r="I238" s="63"/>
      <c r="J238" s="63"/>
    </row>
    <row r="239" spans="2:10" ht="15.5" customHeight="1" x14ac:dyDescent="0.25">
      <c r="B239" s="109"/>
      <c r="C239" s="109"/>
      <c r="D239" s="30"/>
      <c r="I239" s="63"/>
      <c r="J239" s="63"/>
    </row>
    <row r="240" spans="2:10" ht="15.5" customHeight="1" x14ac:dyDescent="0.25">
      <c r="B240" s="109"/>
      <c r="C240" s="109"/>
      <c r="D240" s="30"/>
      <c r="I240" s="63"/>
      <c r="J240" s="63"/>
    </row>
    <row r="241" spans="2:10" ht="15.5" customHeight="1" x14ac:dyDescent="0.25">
      <c r="B241" s="109"/>
      <c r="C241" s="109"/>
      <c r="D241" s="30"/>
      <c r="I241" s="63"/>
      <c r="J241" s="63"/>
    </row>
    <row r="242" spans="2:10" ht="15.5" customHeight="1" x14ac:dyDescent="0.25">
      <c r="B242" s="109"/>
      <c r="C242" s="109"/>
      <c r="D242" s="30"/>
      <c r="I242" s="63"/>
      <c r="J242" s="63"/>
    </row>
    <row r="243" spans="2:10" ht="15.5" customHeight="1" x14ac:dyDescent="0.25">
      <c r="B243" s="109"/>
      <c r="C243" s="109"/>
      <c r="D243" s="30"/>
      <c r="I243" s="63"/>
      <c r="J243" s="63"/>
    </row>
    <row r="244" spans="2:10" ht="15.5" customHeight="1" x14ac:dyDescent="0.25">
      <c r="B244" s="109"/>
      <c r="C244" s="109"/>
      <c r="D244" s="30"/>
      <c r="I244" s="63"/>
      <c r="J244" s="63"/>
    </row>
    <row r="245" spans="2:10" ht="15.5" customHeight="1" x14ac:dyDescent="0.25">
      <c r="B245" s="109"/>
      <c r="C245" s="109"/>
      <c r="D245" s="30"/>
      <c r="I245" s="63"/>
      <c r="J245" s="63"/>
    </row>
    <row r="246" spans="2:10" ht="15.5" customHeight="1" x14ac:dyDescent="0.25">
      <c r="B246" s="109"/>
      <c r="C246" s="109"/>
      <c r="D246" s="30"/>
      <c r="I246" s="63"/>
      <c r="J246" s="63"/>
    </row>
    <row r="247" spans="2:10" ht="15.5" customHeight="1" x14ac:dyDescent="0.25">
      <c r="B247" s="109"/>
      <c r="C247" s="109"/>
      <c r="D247" s="30"/>
      <c r="I247" s="63"/>
      <c r="J247" s="63"/>
    </row>
    <row r="248" spans="2:10" ht="15.5" customHeight="1" x14ac:dyDescent="0.25">
      <c r="B248" s="109"/>
      <c r="C248" s="109"/>
      <c r="D248" s="30"/>
      <c r="I248" s="63"/>
      <c r="J248" s="63"/>
    </row>
    <row r="249" spans="2:10" ht="15.5" customHeight="1" x14ac:dyDescent="0.25">
      <c r="B249" s="109"/>
      <c r="C249" s="109"/>
      <c r="D249" s="30"/>
      <c r="I249" s="63"/>
      <c r="J249" s="63"/>
    </row>
    <row r="250" spans="2:10" ht="15.5" customHeight="1" x14ac:dyDescent="0.25">
      <c r="B250" s="109"/>
      <c r="C250" s="109"/>
      <c r="D250" s="30"/>
      <c r="I250" s="63"/>
      <c r="J250" s="63"/>
    </row>
    <row r="251" spans="2:10" ht="15.5" customHeight="1" x14ac:dyDescent="0.25">
      <c r="B251" s="109"/>
      <c r="C251" s="109"/>
      <c r="D251" s="30"/>
      <c r="I251" s="63"/>
      <c r="J251" s="63"/>
    </row>
    <row r="252" spans="2:10" ht="15.5" customHeight="1" x14ac:dyDescent="0.25">
      <c r="B252" s="109"/>
      <c r="C252" s="109"/>
      <c r="D252" s="30"/>
      <c r="I252" s="63"/>
      <c r="J252" s="63"/>
    </row>
    <row r="253" spans="2:10" ht="15.5" customHeight="1" x14ac:dyDescent="0.25">
      <c r="B253" s="109"/>
      <c r="C253" s="109"/>
      <c r="D253" s="30"/>
      <c r="I253" s="63"/>
      <c r="J253" s="63"/>
    </row>
    <row r="254" spans="2:10" ht="15.5" customHeight="1" x14ac:dyDescent="0.25">
      <c r="B254" s="109"/>
      <c r="C254" s="109"/>
      <c r="D254" s="30"/>
      <c r="I254" s="63"/>
      <c r="J254" s="63"/>
    </row>
    <row r="255" spans="2:10" ht="15.5" customHeight="1" x14ac:dyDescent="0.25">
      <c r="B255" s="109"/>
      <c r="C255" s="109"/>
      <c r="D255" s="30"/>
      <c r="I255" s="63"/>
      <c r="J255" s="63"/>
    </row>
    <row r="256" spans="2:10" ht="15.5" customHeight="1" x14ac:dyDescent="0.25">
      <c r="B256" s="109"/>
      <c r="C256" s="109"/>
      <c r="D256" s="30"/>
      <c r="I256" s="63"/>
      <c r="J256" s="63"/>
    </row>
    <row r="257" spans="2:10" ht="15.5" customHeight="1" x14ac:dyDescent="0.25">
      <c r="B257" s="109"/>
      <c r="C257" s="109"/>
      <c r="D257" s="30"/>
      <c r="I257" s="63"/>
      <c r="J257" s="63"/>
    </row>
    <row r="258" spans="2:10" ht="15.5" customHeight="1" x14ac:dyDescent="0.25">
      <c r="B258" s="109"/>
      <c r="C258" s="109"/>
      <c r="D258" s="30"/>
      <c r="I258" s="63"/>
      <c r="J258" s="63"/>
    </row>
    <row r="259" spans="2:10" ht="15.5" customHeight="1" x14ac:dyDescent="0.25">
      <c r="B259" s="109"/>
      <c r="C259" s="109"/>
      <c r="D259" s="30"/>
      <c r="I259" s="63"/>
      <c r="J259" s="63"/>
    </row>
    <row r="260" spans="2:10" ht="15.5" customHeight="1" x14ac:dyDescent="0.25">
      <c r="B260" s="109"/>
      <c r="C260" s="109"/>
      <c r="D260" s="30"/>
      <c r="I260" s="63"/>
      <c r="J260" s="63"/>
    </row>
    <row r="261" spans="2:10" ht="15.5" customHeight="1" x14ac:dyDescent="0.25">
      <c r="B261" s="109"/>
      <c r="C261" s="109"/>
      <c r="D261" s="30"/>
      <c r="I261" s="63"/>
      <c r="J261" s="63"/>
    </row>
    <row r="262" spans="2:10" ht="15.5" customHeight="1" x14ac:dyDescent="0.25">
      <c r="B262" s="109"/>
      <c r="C262" s="109"/>
      <c r="D262" s="30"/>
      <c r="I262" s="63"/>
      <c r="J262" s="63"/>
    </row>
    <row r="263" spans="2:10" ht="15.5" customHeight="1" x14ac:dyDescent="0.25">
      <c r="B263" s="109"/>
      <c r="C263" s="109"/>
      <c r="D263" s="30"/>
      <c r="I263" s="63"/>
      <c r="J263" s="63"/>
    </row>
    <row r="264" spans="2:10" ht="15.5" customHeight="1" x14ac:dyDescent="0.25">
      <c r="B264" s="109"/>
      <c r="C264" s="109"/>
      <c r="D264" s="30"/>
      <c r="I264" s="63"/>
      <c r="J264" s="63"/>
    </row>
    <row r="265" spans="2:10" ht="15.5" customHeight="1" x14ac:dyDescent="0.25">
      <c r="B265" s="109"/>
      <c r="C265" s="109"/>
      <c r="D265" s="30"/>
      <c r="I265" s="63"/>
      <c r="J265" s="63"/>
    </row>
    <row r="266" spans="2:10" ht="15.5" customHeight="1" x14ac:dyDescent="0.25">
      <c r="B266" s="109"/>
      <c r="C266" s="109"/>
      <c r="D266" s="30"/>
      <c r="I266" s="63"/>
      <c r="J266" s="63"/>
    </row>
    <row r="267" spans="2:10" ht="15.5" customHeight="1" x14ac:dyDescent="0.25">
      <c r="B267" s="109"/>
      <c r="C267" s="109"/>
      <c r="D267" s="30"/>
      <c r="I267" s="63"/>
      <c r="J267" s="63"/>
    </row>
    <row r="268" spans="2:10" ht="15.5" customHeight="1" x14ac:dyDescent="0.25">
      <c r="B268" s="109"/>
      <c r="C268" s="109"/>
      <c r="D268" s="30"/>
      <c r="I268" s="63"/>
      <c r="J268" s="63"/>
    </row>
    <row r="269" spans="2:10" ht="15.5" customHeight="1" x14ac:dyDescent="0.25">
      <c r="B269" s="109"/>
      <c r="C269" s="109"/>
      <c r="D269" s="30"/>
      <c r="I269" s="63"/>
      <c r="J269" s="63"/>
    </row>
    <row r="270" spans="2:10" ht="15.5" customHeight="1" x14ac:dyDescent="0.25">
      <c r="B270" s="109"/>
      <c r="C270" s="109"/>
      <c r="D270" s="30"/>
      <c r="I270" s="63"/>
      <c r="J270" s="63"/>
    </row>
    <row r="271" spans="2:10" ht="15.5" customHeight="1" x14ac:dyDescent="0.25">
      <c r="B271" s="109"/>
      <c r="C271" s="109"/>
      <c r="D271" s="30"/>
      <c r="I271" s="63"/>
      <c r="J271" s="63"/>
    </row>
    <row r="272" spans="2:10" ht="15.5" customHeight="1" x14ac:dyDescent="0.25">
      <c r="B272" s="109"/>
      <c r="C272" s="109"/>
      <c r="D272" s="30"/>
      <c r="I272" s="63"/>
      <c r="J272" s="63"/>
    </row>
    <row r="273" spans="2:10" ht="15.5" customHeight="1" x14ac:dyDescent="0.25">
      <c r="B273" s="109"/>
      <c r="C273" s="109"/>
      <c r="D273" s="30"/>
      <c r="I273" s="63"/>
      <c r="J273" s="63"/>
    </row>
    <row r="274" spans="2:10" ht="15.5" customHeight="1" x14ac:dyDescent="0.25">
      <c r="B274" s="109"/>
      <c r="C274" s="109"/>
      <c r="D274" s="30"/>
      <c r="I274" s="63"/>
      <c r="J274" s="63"/>
    </row>
    <row r="275" spans="2:10" ht="15.5" customHeight="1" x14ac:dyDescent="0.25">
      <c r="B275" s="109"/>
      <c r="C275" s="109"/>
      <c r="D275" s="30"/>
      <c r="I275" s="63"/>
      <c r="J275" s="63"/>
    </row>
    <row r="276" spans="2:10" ht="15.5" customHeight="1" x14ac:dyDescent="0.25">
      <c r="B276" s="109"/>
      <c r="C276" s="109"/>
      <c r="D276" s="30"/>
      <c r="I276" s="63"/>
      <c r="J276" s="63"/>
    </row>
    <row r="277" spans="2:10" ht="15.5" customHeight="1" x14ac:dyDescent="0.25">
      <c r="B277" s="109"/>
      <c r="C277" s="109"/>
      <c r="D277" s="30"/>
      <c r="I277" s="63"/>
      <c r="J277" s="63"/>
    </row>
    <row r="278" spans="2:10" ht="15.5" customHeight="1" x14ac:dyDescent="0.25">
      <c r="B278" s="109"/>
      <c r="C278" s="109"/>
      <c r="D278" s="30"/>
      <c r="I278" s="63"/>
      <c r="J278" s="63"/>
    </row>
    <row r="279" spans="2:10" ht="15.5" customHeight="1" x14ac:dyDescent="0.25">
      <c r="B279" s="109"/>
      <c r="C279" s="109"/>
      <c r="D279" s="30"/>
      <c r="I279" s="63"/>
      <c r="J279" s="63"/>
    </row>
    <row r="280" spans="2:10" ht="15.5" customHeight="1" x14ac:dyDescent="0.25">
      <c r="B280" s="109"/>
      <c r="C280" s="109"/>
      <c r="D280" s="30"/>
      <c r="I280" s="63"/>
      <c r="J280" s="63"/>
    </row>
    <row r="281" spans="2:10" ht="15.5" customHeight="1" x14ac:dyDescent="0.25">
      <c r="B281" s="109"/>
      <c r="C281" s="109"/>
      <c r="D281" s="30"/>
      <c r="I281" s="63"/>
      <c r="J281" s="63"/>
    </row>
    <row r="282" spans="2:10" ht="15.5" customHeight="1" x14ac:dyDescent="0.25">
      <c r="B282" s="109"/>
      <c r="C282" s="109"/>
      <c r="D282" s="30"/>
      <c r="I282" s="63"/>
      <c r="J282" s="63"/>
    </row>
    <row r="283" spans="2:10" ht="15.5" customHeight="1" x14ac:dyDescent="0.25">
      <c r="B283" s="109"/>
      <c r="C283" s="109"/>
      <c r="D283" s="30"/>
      <c r="I283" s="63"/>
      <c r="J283" s="63"/>
    </row>
    <row r="284" spans="2:10" ht="15.5" customHeight="1" x14ac:dyDescent="0.25">
      <c r="B284" s="109"/>
      <c r="C284" s="109"/>
      <c r="D284" s="30"/>
      <c r="I284" s="63"/>
      <c r="J284" s="63"/>
    </row>
    <row r="285" spans="2:10" ht="15.5" customHeight="1" x14ac:dyDescent="0.25">
      <c r="B285" s="109"/>
      <c r="C285" s="109"/>
      <c r="D285" s="30"/>
      <c r="I285" s="63"/>
      <c r="J285" s="63"/>
    </row>
    <row r="286" spans="2:10" ht="15.5" customHeight="1" x14ac:dyDescent="0.25">
      <c r="B286" s="109"/>
      <c r="C286" s="109"/>
      <c r="D286" s="30"/>
      <c r="I286" s="63"/>
      <c r="J286" s="63"/>
    </row>
    <row r="287" spans="2:10" ht="15.5" customHeight="1" x14ac:dyDescent="0.25">
      <c r="B287" s="109"/>
      <c r="C287" s="109"/>
      <c r="D287" s="30"/>
      <c r="I287" s="63"/>
      <c r="J287" s="63"/>
    </row>
    <row r="288" spans="2:10" ht="15.5" customHeight="1" x14ac:dyDescent="0.25">
      <c r="B288" s="109"/>
      <c r="C288" s="109"/>
      <c r="D288" s="30"/>
      <c r="I288" s="63"/>
      <c r="J288" s="63"/>
    </row>
    <row r="289" spans="2:10" ht="15.5" customHeight="1" x14ac:dyDescent="0.25">
      <c r="B289" s="109"/>
      <c r="C289" s="109"/>
      <c r="D289" s="30"/>
      <c r="I289" s="63"/>
      <c r="J289" s="63"/>
    </row>
    <row r="290" spans="2:10" ht="15.5" customHeight="1" x14ac:dyDescent="0.25">
      <c r="B290" s="109"/>
      <c r="C290" s="109"/>
      <c r="D290" s="30"/>
      <c r="I290" s="63"/>
      <c r="J290" s="63"/>
    </row>
    <row r="291" spans="2:10" ht="15.5" customHeight="1" x14ac:dyDescent="0.25">
      <c r="B291" s="109"/>
      <c r="C291" s="109"/>
      <c r="D291" s="30"/>
      <c r="I291" s="63"/>
      <c r="J291" s="63"/>
    </row>
    <row r="292" spans="2:10" ht="15.5" customHeight="1" x14ac:dyDescent="0.25">
      <c r="B292" s="109"/>
      <c r="C292" s="109"/>
      <c r="D292" s="30"/>
      <c r="I292" s="63"/>
      <c r="J292" s="63"/>
    </row>
    <row r="293" spans="2:10" ht="15.5" customHeight="1" x14ac:dyDescent="0.25">
      <c r="B293" s="109"/>
      <c r="C293" s="109"/>
      <c r="D293" s="30"/>
      <c r="I293" s="63"/>
      <c r="J293" s="63"/>
    </row>
    <row r="294" spans="2:10" ht="15.5" customHeight="1" x14ac:dyDescent="0.25">
      <c r="B294" s="109"/>
      <c r="C294" s="109"/>
      <c r="D294" s="30"/>
      <c r="I294" s="63"/>
      <c r="J294" s="63"/>
    </row>
    <row r="295" spans="2:10" ht="15.5" customHeight="1" x14ac:dyDescent="0.25">
      <c r="B295" s="109"/>
      <c r="C295" s="109"/>
      <c r="D295" s="30"/>
      <c r="I295" s="63"/>
      <c r="J295" s="63"/>
    </row>
    <row r="296" spans="2:10" ht="15.5" customHeight="1" x14ac:dyDescent="0.25">
      <c r="B296" s="109"/>
      <c r="C296" s="109"/>
      <c r="D296" s="30"/>
      <c r="I296" s="63"/>
      <c r="J296" s="63"/>
    </row>
    <row r="297" spans="2:10" ht="15.5" customHeight="1" x14ac:dyDescent="0.25">
      <c r="B297" s="109"/>
      <c r="C297" s="109"/>
      <c r="D297" s="30"/>
      <c r="I297" s="63"/>
      <c r="J297" s="63"/>
    </row>
    <row r="298" spans="2:10" ht="15.5" customHeight="1" x14ac:dyDescent="0.25">
      <c r="B298" s="109"/>
      <c r="C298" s="109"/>
      <c r="D298" s="30"/>
      <c r="I298" s="63"/>
      <c r="J298" s="63"/>
    </row>
    <row r="299" spans="2:10" ht="15.5" customHeight="1" x14ac:dyDescent="0.25">
      <c r="B299" s="109"/>
      <c r="C299" s="109"/>
      <c r="D299" s="30"/>
      <c r="I299" s="63"/>
      <c r="J299" s="63"/>
    </row>
    <row r="300" spans="2:10" ht="15.5" customHeight="1" x14ac:dyDescent="0.25">
      <c r="B300" s="109"/>
      <c r="C300" s="109"/>
      <c r="D300" s="30"/>
      <c r="I300" s="63"/>
      <c r="J300" s="63"/>
    </row>
    <row r="301" spans="2:10" x14ac:dyDescent="0.25">
      <c r="B301" s="109"/>
      <c r="C301" s="109"/>
      <c r="D301" s="30"/>
      <c r="I301" s="63"/>
      <c r="J301" s="63"/>
    </row>
    <row r="302" spans="2:10" x14ac:dyDescent="0.25">
      <c r="B302" s="109"/>
      <c r="C302" s="109"/>
      <c r="D302" s="30"/>
      <c r="I302" s="63"/>
      <c r="J302" s="63"/>
    </row>
    <row r="303" spans="2:10" x14ac:dyDescent="0.25">
      <c r="B303" s="109"/>
      <c r="C303" s="109"/>
      <c r="D303" s="30"/>
      <c r="I303" s="63"/>
      <c r="J303" s="63"/>
    </row>
    <row r="304" spans="2:10" x14ac:dyDescent="0.25">
      <c r="B304" s="109"/>
      <c r="C304" s="109"/>
      <c r="D304" s="30"/>
      <c r="I304" s="63"/>
      <c r="J304" s="63"/>
    </row>
    <row r="305" spans="2:10" x14ac:dyDescent="0.25">
      <c r="B305" s="109"/>
      <c r="C305" s="109"/>
      <c r="D305" s="30"/>
      <c r="I305" s="63"/>
      <c r="J305" s="63"/>
    </row>
    <row r="306" spans="2:10" x14ac:dyDescent="0.25">
      <c r="B306" s="109"/>
      <c r="C306" s="109"/>
      <c r="D306" s="30"/>
      <c r="I306" s="63"/>
      <c r="J306" s="63"/>
    </row>
    <row r="307" spans="2:10" x14ac:dyDescent="0.25">
      <c r="B307" s="109"/>
      <c r="C307" s="109"/>
      <c r="D307" s="30"/>
      <c r="I307" s="63"/>
      <c r="J307" s="63"/>
    </row>
    <row r="308" spans="2:10" x14ac:dyDescent="0.25">
      <c r="B308" s="109"/>
      <c r="C308" s="109"/>
      <c r="D308" s="30"/>
      <c r="I308" s="63"/>
      <c r="J308" s="63"/>
    </row>
    <row r="309" spans="2:10" x14ac:dyDescent="0.25">
      <c r="B309" s="109"/>
      <c r="C309" s="109"/>
      <c r="D309" s="30"/>
      <c r="I309" s="63"/>
      <c r="J309" s="63"/>
    </row>
    <row r="310" spans="2:10" x14ac:dyDescent="0.25">
      <c r="B310" s="109"/>
      <c r="C310" s="109"/>
      <c r="D310" s="30"/>
      <c r="I310" s="63"/>
      <c r="J310" s="63"/>
    </row>
    <row r="311" spans="2:10" x14ac:dyDescent="0.25">
      <c r="B311" s="109"/>
      <c r="C311" s="109"/>
      <c r="D311" s="30"/>
      <c r="I311" s="63"/>
      <c r="J311" s="63"/>
    </row>
    <row r="312" spans="2:10" x14ac:dyDescent="0.25">
      <c r="B312" s="109"/>
      <c r="C312" s="109"/>
      <c r="D312" s="30"/>
      <c r="I312" s="63"/>
      <c r="J312" s="63"/>
    </row>
    <row r="313" spans="2:10" x14ac:dyDescent="0.25">
      <c r="B313" s="109"/>
      <c r="C313" s="109"/>
      <c r="D313" s="30"/>
      <c r="I313" s="63"/>
      <c r="J313" s="63"/>
    </row>
    <row r="314" spans="2:10" x14ac:dyDescent="0.25">
      <c r="B314" s="109"/>
      <c r="C314" s="109"/>
      <c r="D314" s="30"/>
      <c r="I314" s="63"/>
      <c r="J314" s="63"/>
    </row>
    <row r="315" spans="2:10" x14ac:dyDescent="0.25">
      <c r="B315" s="109"/>
      <c r="C315" s="109"/>
      <c r="D315" s="30"/>
      <c r="I315" s="63"/>
      <c r="J315" s="63"/>
    </row>
    <row r="316" spans="2:10" x14ac:dyDescent="0.25">
      <c r="B316" s="109"/>
      <c r="C316" s="109"/>
      <c r="D316" s="30"/>
      <c r="I316" s="63"/>
      <c r="J316" s="63"/>
    </row>
    <row r="317" spans="2:10" x14ac:dyDescent="0.25">
      <c r="B317" s="109"/>
      <c r="C317" s="109"/>
      <c r="D317" s="30"/>
      <c r="I317" s="63"/>
      <c r="J317" s="63"/>
    </row>
    <row r="318" spans="2:10" x14ac:dyDescent="0.25">
      <c r="B318" s="109"/>
      <c r="C318" s="109"/>
      <c r="D318" s="30"/>
      <c r="I318" s="63"/>
      <c r="J318" s="63"/>
    </row>
    <row r="319" spans="2:10" x14ac:dyDescent="0.25">
      <c r="B319" s="109"/>
      <c r="C319" s="109"/>
      <c r="D319" s="30"/>
      <c r="I319" s="63"/>
      <c r="J319" s="63"/>
    </row>
    <row r="320" spans="2:10" x14ac:dyDescent="0.25">
      <c r="B320" s="109"/>
      <c r="C320" s="109"/>
      <c r="D320" s="30"/>
      <c r="I320" s="63"/>
      <c r="J320" s="63"/>
    </row>
    <row r="321" spans="2:10" x14ac:dyDescent="0.25">
      <c r="B321" s="109"/>
      <c r="C321" s="109"/>
      <c r="D321" s="30"/>
      <c r="I321" s="63"/>
      <c r="J321" s="63"/>
    </row>
    <row r="322" spans="2:10" x14ac:dyDescent="0.25">
      <c r="B322" s="109"/>
      <c r="C322" s="109"/>
      <c r="D322" s="30"/>
      <c r="I322" s="63"/>
      <c r="J322" s="63"/>
    </row>
    <row r="323" spans="2:10" x14ac:dyDescent="0.25">
      <c r="B323" s="109"/>
      <c r="C323" s="109"/>
      <c r="D323" s="30"/>
      <c r="I323" s="63"/>
      <c r="J323" s="63"/>
    </row>
    <row r="324" spans="2:10" x14ac:dyDescent="0.25">
      <c r="B324" s="109"/>
      <c r="C324" s="109"/>
      <c r="D324" s="30"/>
      <c r="I324" s="63"/>
      <c r="J324" s="63"/>
    </row>
    <row r="325" spans="2:10" x14ac:dyDescent="0.25">
      <c r="B325" s="109"/>
      <c r="C325" s="109"/>
      <c r="D325" s="30"/>
      <c r="I325" s="63"/>
      <c r="J325" s="63"/>
    </row>
    <row r="326" spans="2:10" x14ac:dyDescent="0.25">
      <c r="B326" s="109"/>
      <c r="C326" s="109"/>
      <c r="D326" s="30"/>
      <c r="I326" s="63"/>
      <c r="J326" s="63"/>
    </row>
    <row r="327" spans="2:10" x14ac:dyDescent="0.25">
      <c r="B327" s="109"/>
      <c r="C327" s="109"/>
      <c r="D327" s="30"/>
      <c r="I327" s="63"/>
      <c r="J327" s="63"/>
    </row>
    <row r="328" spans="2:10" x14ac:dyDescent="0.25">
      <c r="B328" s="109"/>
      <c r="C328" s="109"/>
      <c r="D328" s="30"/>
      <c r="I328" s="63"/>
      <c r="J328" s="63"/>
    </row>
    <row r="329" spans="2:10" x14ac:dyDescent="0.25">
      <c r="B329" s="109"/>
      <c r="C329" s="109"/>
      <c r="D329" s="30"/>
      <c r="I329" s="63"/>
      <c r="J329" s="63"/>
    </row>
    <row r="330" spans="2:10" x14ac:dyDescent="0.25">
      <c r="B330" s="109"/>
      <c r="C330" s="109"/>
      <c r="D330" s="30"/>
      <c r="I330" s="63"/>
      <c r="J330" s="63"/>
    </row>
    <row r="331" spans="2:10" x14ac:dyDescent="0.25">
      <c r="B331" s="109"/>
      <c r="C331" s="109"/>
      <c r="D331" s="30"/>
      <c r="I331" s="63"/>
      <c r="J331" s="63"/>
    </row>
    <row r="332" spans="2:10" x14ac:dyDescent="0.25">
      <c r="B332" s="109"/>
      <c r="C332" s="109"/>
      <c r="D332" s="30"/>
      <c r="I332" s="63"/>
      <c r="J332" s="63"/>
    </row>
    <row r="333" spans="2:10" x14ac:dyDescent="0.25">
      <c r="B333" s="109"/>
      <c r="C333" s="109"/>
      <c r="D333" s="30"/>
      <c r="I333" s="63"/>
      <c r="J333" s="63"/>
    </row>
    <row r="334" spans="2:10" x14ac:dyDescent="0.25">
      <c r="B334" s="109"/>
      <c r="C334" s="109"/>
      <c r="D334" s="30"/>
      <c r="I334" s="63"/>
      <c r="J334" s="63"/>
    </row>
    <row r="335" spans="2:10" x14ac:dyDescent="0.25">
      <c r="B335" s="109"/>
      <c r="C335" s="109"/>
      <c r="D335" s="30"/>
      <c r="I335" s="63"/>
      <c r="J335" s="63"/>
    </row>
    <row r="336" spans="2:10" x14ac:dyDescent="0.25">
      <c r="B336" s="109"/>
      <c r="C336" s="109"/>
      <c r="D336" s="30"/>
      <c r="I336" s="63"/>
      <c r="J336" s="63"/>
    </row>
    <row r="337" spans="2:10" x14ac:dyDescent="0.25">
      <c r="B337" s="109"/>
      <c r="C337" s="109"/>
      <c r="D337" s="30"/>
      <c r="I337" s="63"/>
      <c r="J337" s="63"/>
    </row>
    <row r="338" spans="2:10" x14ac:dyDescent="0.25">
      <c r="B338" s="109"/>
      <c r="C338" s="109"/>
      <c r="D338" s="30"/>
      <c r="I338" s="63"/>
      <c r="J338" s="63"/>
    </row>
    <row r="339" spans="2:10" x14ac:dyDescent="0.25">
      <c r="B339" s="109"/>
      <c r="C339" s="109"/>
      <c r="D339" s="30"/>
      <c r="I339" s="63"/>
      <c r="J339" s="63"/>
    </row>
    <row r="340" spans="2:10" x14ac:dyDescent="0.25">
      <c r="B340" s="109"/>
      <c r="C340" s="109"/>
      <c r="D340" s="30"/>
      <c r="I340" s="63"/>
      <c r="J340" s="63"/>
    </row>
    <row r="341" spans="2:10" x14ac:dyDescent="0.25">
      <c r="B341" s="109"/>
      <c r="C341" s="109"/>
      <c r="D341" s="30"/>
      <c r="I341" s="63"/>
      <c r="J341" s="63"/>
    </row>
    <row r="342" spans="2:10" x14ac:dyDescent="0.25">
      <c r="B342" s="109"/>
      <c r="C342" s="109"/>
      <c r="D342" s="30"/>
      <c r="I342" s="63"/>
      <c r="J342" s="63"/>
    </row>
    <row r="343" spans="2:10" x14ac:dyDescent="0.25">
      <c r="B343" s="109"/>
      <c r="C343" s="109"/>
      <c r="D343" s="30"/>
      <c r="I343" s="63"/>
      <c r="J343" s="63"/>
    </row>
    <row r="344" spans="2:10" x14ac:dyDescent="0.25">
      <c r="B344" s="109"/>
      <c r="C344" s="109"/>
      <c r="D344" s="30"/>
      <c r="I344" s="63"/>
      <c r="J344" s="63"/>
    </row>
    <row r="345" spans="2:10" x14ac:dyDescent="0.25">
      <c r="B345" s="109"/>
      <c r="C345" s="109"/>
      <c r="D345" s="30"/>
      <c r="I345" s="63"/>
      <c r="J345" s="63"/>
    </row>
    <row r="346" spans="2:10" x14ac:dyDescent="0.25">
      <c r="B346" s="109"/>
      <c r="C346" s="109"/>
      <c r="D346" s="30"/>
      <c r="I346" s="63"/>
      <c r="J346" s="63"/>
    </row>
    <row r="347" spans="2:10" x14ac:dyDescent="0.25">
      <c r="B347" s="109"/>
      <c r="C347" s="109"/>
      <c r="D347" s="30"/>
      <c r="I347" s="63"/>
      <c r="J347" s="63"/>
    </row>
    <row r="348" spans="2:10" x14ac:dyDescent="0.25">
      <c r="B348" s="109"/>
      <c r="C348" s="109"/>
      <c r="D348" s="30"/>
      <c r="I348" s="63"/>
      <c r="J348" s="63"/>
    </row>
    <row r="349" spans="2:10" x14ac:dyDescent="0.25">
      <c r="B349" s="109"/>
      <c r="C349" s="109"/>
      <c r="D349" s="30"/>
      <c r="I349" s="63"/>
      <c r="J349" s="63"/>
    </row>
    <row r="350" spans="2:10" x14ac:dyDescent="0.25">
      <c r="B350" s="109"/>
      <c r="C350" s="109"/>
      <c r="D350" s="30"/>
      <c r="I350" s="63"/>
      <c r="J350" s="63"/>
    </row>
    <row r="351" spans="2:10" x14ac:dyDescent="0.25">
      <c r="B351" s="109"/>
      <c r="C351" s="109"/>
      <c r="D351" s="30"/>
      <c r="I351" s="63"/>
      <c r="J351" s="63"/>
    </row>
    <row r="352" spans="2:10" x14ac:dyDescent="0.25">
      <c r="B352" s="109"/>
      <c r="C352" s="109"/>
      <c r="D352" s="30"/>
      <c r="I352" s="63"/>
      <c r="J352" s="63"/>
    </row>
    <row r="353" spans="1:10" x14ac:dyDescent="0.25">
      <c r="B353" s="109"/>
      <c r="C353" s="109"/>
      <c r="D353" s="30"/>
      <c r="I353" s="63"/>
      <c r="J353" s="63"/>
    </row>
    <row r="354" spans="1:10" x14ac:dyDescent="0.25">
      <c r="B354" s="109"/>
      <c r="C354" s="109"/>
      <c r="D354" s="30"/>
      <c r="I354" s="63"/>
      <c r="J354" s="63"/>
    </row>
    <row r="355" spans="1:10" x14ac:dyDescent="0.25">
      <c r="B355" s="109"/>
      <c r="C355" s="109"/>
      <c r="D355" s="30"/>
      <c r="I355" s="63"/>
      <c r="J355" s="63"/>
    </row>
    <row r="356" spans="1:10" x14ac:dyDescent="0.25">
      <c r="B356" s="109"/>
      <c r="C356" s="109"/>
      <c r="D356" s="30"/>
      <c r="I356" s="63"/>
      <c r="J356" s="63"/>
    </row>
    <row r="357" spans="1:10" x14ac:dyDescent="0.25">
      <c r="B357" s="109"/>
      <c r="C357" s="109"/>
      <c r="D357" s="30"/>
      <c r="I357" s="63"/>
      <c r="J357" s="63"/>
    </row>
    <row r="358" spans="1:10" x14ac:dyDescent="0.25">
      <c r="A358" s="5"/>
      <c r="B358" s="110"/>
      <c r="C358" s="110"/>
      <c r="I358" s="63"/>
      <c r="J358" s="63"/>
    </row>
    <row r="359" spans="1:10" x14ac:dyDescent="0.25">
      <c r="I359" s="63"/>
      <c r="J359" s="63"/>
    </row>
  </sheetData>
  <sortState xmlns:xlrd2="http://schemas.microsoft.com/office/spreadsheetml/2017/richdata2" ref="A8:E15">
    <sortCondition descending="1" ref="E8:E15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24"/>
  <sheetViews>
    <sheetView topLeftCell="A4" zoomScaleNormal="100" workbookViewId="0">
      <selection activeCell="G26" sqref="G26"/>
    </sheetView>
  </sheetViews>
  <sheetFormatPr defaultColWidth="9.1796875" defaultRowHeight="11.5" x14ac:dyDescent="0.25"/>
  <cols>
    <col min="1" max="1" width="20.453125" style="2" customWidth="1"/>
    <col min="2" max="2" width="18" style="2" customWidth="1"/>
    <col min="3" max="3" width="17.81640625" style="2" bestFit="1" customWidth="1"/>
    <col min="4" max="4" width="16.81640625" style="2" bestFit="1" customWidth="1"/>
    <col min="5" max="5" width="20.453125" style="2" customWidth="1"/>
    <col min="6" max="11" width="14.1796875" style="2" bestFit="1" customWidth="1"/>
    <col min="12" max="12" width="9.1796875" style="2"/>
    <col min="13" max="13" width="15.90625" style="2" customWidth="1"/>
    <col min="14" max="16384" width="9.1796875" style="2"/>
  </cols>
  <sheetData>
    <row r="1" spans="1:12" x14ac:dyDescent="0.25">
      <c r="A1" s="26" t="s">
        <v>672</v>
      </c>
      <c r="B1" s="111"/>
      <c r="C1" s="111"/>
      <c r="D1" s="26"/>
      <c r="H1" s="112" t="s">
        <v>313</v>
      </c>
    </row>
    <row r="2" spans="1:12" x14ac:dyDescent="0.25">
      <c r="A2" s="5"/>
      <c r="B2" s="5"/>
      <c r="C2" s="5"/>
      <c r="D2" s="5"/>
      <c r="E2" s="112"/>
    </row>
    <row r="3" spans="1:12" x14ac:dyDescent="0.25">
      <c r="A3" s="360" t="s">
        <v>671</v>
      </c>
      <c r="B3" s="361"/>
      <c r="C3" s="361"/>
      <c r="D3" s="361"/>
      <c r="E3" s="361"/>
      <c r="F3" s="361"/>
    </row>
    <row r="4" spans="1:12" ht="14.5" customHeight="1" x14ac:dyDescent="0.25">
      <c r="A4" s="235" t="s">
        <v>326</v>
      </c>
      <c r="B4" s="113" t="s">
        <v>582</v>
      </c>
      <c r="C4" s="235" t="s">
        <v>579</v>
      </c>
      <c r="D4" s="113" t="s">
        <v>606</v>
      </c>
      <c r="E4" s="113" t="s">
        <v>564</v>
      </c>
      <c r="F4" s="54" t="s">
        <v>581</v>
      </c>
    </row>
    <row r="5" spans="1:12" x14ac:dyDescent="0.25">
      <c r="A5" s="11" t="s">
        <v>277</v>
      </c>
      <c r="B5" s="239">
        <v>0</v>
      </c>
      <c r="C5" s="239">
        <v>0</v>
      </c>
      <c r="D5" s="239">
        <v>0</v>
      </c>
      <c r="E5" s="240">
        <v>3.2147160000000001E-2</v>
      </c>
      <c r="F5" s="114">
        <v>0</v>
      </c>
    </row>
    <row r="6" spans="1:12" x14ac:dyDescent="0.25">
      <c r="A6" s="11" t="s">
        <v>278</v>
      </c>
      <c r="B6" s="239">
        <v>0.79412000000000005</v>
      </c>
      <c r="C6" s="239">
        <v>0</v>
      </c>
      <c r="D6" s="239">
        <v>0.79412000000000005</v>
      </c>
      <c r="E6" s="239">
        <v>2.913454E-2</v>
      </c>
      <c r="F6" s="115">
        <f t="shared" ref="F6:F17" si="0">(E6/E5)-1</f>
        <v>-9.3713410453676205E-2</v>
      </c>
    </row>
    <row r="7" spans="1:12" x14ac:dyDescent="0.25">
      <c r="A7" s="11" t="s">
        <v>279</v>
      </c>
      <c r="B7" s="239">
        <v>8.0420099999999994</v>
      </c>
      <c r="C7" s="239">
        <v>0</v>
      </c>
      <c r="D7" s="239">
        <v>8.0420099999999994</v>
      </c>
      <c r="E7" s="239">
        <v>4.9769180000000003E-2</v>
      </c>
      <c r="F7" s="114">
        <f t="shared" si="0"/>
        <v>0.70825350254371622</v>
      </c>
      <c r="G7" s="29"/>
      <c r="H7" s="29"/>
      <c r="I7" s="29"/>
      <c r="J7" s="29"/>
      <c r="K7" s="29"/>
      <c r="L7" s="29"/>
    </row>
    <row r="8" spans="1:12" x14ac:dyDescent="0.25">
      <c r="A8" s="11" t="s">
        <v>280</v>
      </c>
      <c r="B8" s="239">
        <v>0</v>
      </c>
      <c r="C8" s="239">
        <v>0</v>
      </c>
      <c r="D8" s="239">
        <v>0</v>
      </c>
      <c r="E8" s="239">
        <v>3.2601419999999999E-2</v>
      </c>
      <c r="F8" s="115">
        <f t="shared" si="0"/>
        <v>-0.34494761617531178</v>
      </c>
      <c r="G8" s="116"/>
      <c r="H8" s="116"/>
      <c r="I8" s="116"/>
      <c r="J8" s="116"/>
      <c r="K8" s="116"/>
      <c r="L8" s="116"/>
    </row>
    <row r="9" spans="1:12" x14ac:dyDescent="0.25">
      <c r="A9" s="11" t="s">
        <v>269</v>
      </c>
      <c r="B9" s="239">
        <v>3.03639934</v>
      </c>
      <c r="C9" s="239">
        <v>0</v>
      </c>
      <c r="D9" s="239">
        <v>3.03639934</v>
      </c>
      <c r="E9" s="239">
        <v>1.2952940000000001E-2</v>
      </c>
      <c r="F9" s="114">
        <f t="shared" si="0"/>
        <v>-0.60268785838162875</v>
      </c>
      <c r="G9" s="117"/>
      <c r="H9" s="117"/>
      <c r="I9" s="117"/>
      <c r="J9" s="117"/>
      <c r="K9" s="117"/>
      <c r="L9" s="117"/>
    </row>
    <row r="10" spans="1:12" x14ac:dyDescent="0.25">
      <c r="A10" s="11" t="s">
        <v>270</v>
      </c>
      <c r="B10" s="239">
        <v>30.967196000000001</v>
      </c>
      <c r="C10" s="239">
        <v>0</v>
      </c>
      <c r="D10" s="239">
        <v>30.967196000000001</v>
      </c>
      <c r="E10" s="239">
        <v>2.2986740000000002E-2</v>
      </c>
      <c r="F10" s="115">
        <f t="shared" si="0"/>
        <v>0.77463494774159369</v>
      </c>
    </row>
    <row r="11" spans="1:12" x14ac:dyDescent="0.25">
      <c r="A11" s="11" t="s">
        <v>271</v>
      </c>
      <c r="B11" s="239">
        <v>23.496784000000002</v>
      </c>
      <c r="C11" s="239">
        <v>0</v>
      </c>
      <c r="D11" s="239">
        <v>23.496784000000002</v>
      </c>
      <c r="E11" s="239">
        <v>2.1772400000000001E-2</v>
      </c>
      <c r="F11" s="114">
        <f t="shared" si="0"/>
        <v>-5.2827847706982456E-2</v>
      </c>
    </row>
    <row r="12" spans="1:12" x14ac:dyDescent="0.25">
      <c r="A12" s="11" t="s">
        <v>272</v>
      </c>
      <c r="B12" s="239">
        <v>25.192764</v>
      </c>
      <c r="C12" s="239">
        <v>0</v>
      </c>
      <c r="D12" s="239">
        <v>25.192764</v>
      </c>
      <c r="E12" s="239">
        <v>2.5909310000000001E-2</v>
      </c>
      <c r="F12" s="115">
        <f t="shared" si="0"/>
        <v>0.19000707317521259</v>
      </c>
    </row>
    <row r="13" spans="1:12" x14ac:dyDescent="0.25">
      <c r="A13" s="11" t="s">
        <v>273</v>
      </c>
      <c r="B13" s="239">
        <v>15.649327</v>
      </c>
      <c r="C13" s="239">
        <v>0</v>
      </c>
      <c r="D13" s="239">
        <v>15.649327</v>
      </c>
      <c r="E13" s="239">
        <v>2.181988E-2</v>
      </c>
      <c r="F13" s="114">
        <f t="shared" si="0"/>
        <v>-0.1578363144367797</v>
      </c>
    </row>
    <row r="14" spans="1:12" x14ac:dyDescent="0.25">
      <c r="A14" s="11" t="s">
        <v>274</v>
      </c>
      <c r="B14" s="239">
        <v>5.5228549999999998</v>
      </c>
      <c r="C14" s="239">
        <v>0</v>
      </c>
      <c r="D14" s="239">
        <v>5.5228549999999998</v>
      </c>
      <c r="E14" s="239">
        <v>2.9815110000000002E-2</v>
      </c>
      <c r="F14" s="115">
        <f t="shared" si="0"/>
        <v>0.36641952201386996</v>
      </c>
    </row>
    <row r="15" spans="1:12" x14ac:dyDescent="0.25">
      <c r="A15" s="11" t="s">
        <v>275</v>
      </c>
      <c r="B15" s="239">
        <v>4.7801790000000004</v>
      </c>
      <c r="C15" s="239">
        <v>0</v>
      </c>
      <c r="D15" s="239">
        <v>4.7801790000000004</v>
      </c>
      <c r="E15" s="239">
        <v>2.5485349999999997E-2</v>
      </c>
      <c r="F15" s="114">
        <f t="shared" si="0"/>
        <v>-0.14522032620372705</v>
      </c>
    </row>
    <row r="16" spans="1:12" x14ac:dyDescent="0.25">
      <c r="A16" s="11" t="s">
        <v>276</v>
      </c>
      <c r="B16" s="239">
        <v>14.435501</v>
      </c>
      <c r="C16" s="239">
        <v>0</v>
      </c>
      <c r="D16" s="239">
        <v>14.435501</v>
      </c>
      <c r="E16" s="239">
        <v>6.3532060000000001E-2</v>
      </c>
      <c r="F16" s="115">
        <f t="shared" si="0"/>
        <v>1.4928855205049181</v>
      </c>
    </row>
    <row r="17" spans="1:13" x14ac:dyDescent="0.25">
      <c r="A17" s="11" t="s">
        <v>277</v>
      </c>
      <c r="B17" s="241">
        <v>2.6125511000000001</v>
      </c>
      <c r="C17" s="241">
        <v>0</v>
      </c>
      <c r="D17" s="241">
        <v>2.6125511000000001</v>
      </c>
      <c r="E17" s="241">
        <v>3.1037729999999999E-2</v>
      </c>
      <c r="F17" s="114">
        <f t="shared" si="0"/>
        <v>-0.51146350362321003</v>
      </c>
      <c r="M17" s="6"/>
    </row>
    <row r="18" spans="1:13" x14ac:dyDescent="0.25">
      <c r="A18" s="5" t="s">
        <v>325</v>
      </c>
      <c r="B18" s="47" t="s">
        <v>314</v>
      </c>
      <c r="C18" s="68">
        <f>AVERAGE(C5:C17)</f>
        <v>0</v>
      </c>
      <c r="D18" s="118">
        <f>AVERAGE(D5:D17)</f>
        <v>10.348437418461536</v>
      </c>
      <c r="E18" s="147">
        <f>AVERAGE(E5:E17)</f>
        <v>3.0689524615384614E-2</v>
      </c>
      <c r="F18" s="119"/>
    </row>
    <row r="20" spans="1:13" ht="15" customHeight="1" x14ac:dyDescent="0.25">
      <c r="A20" s="362" t="s">
        <v>673</v>
      </c>
      <c r="B20" s="363"/>
      <c r="C20" s="363"/>
      <c r="D20" s="363"/>
      <c r="E20" s="363"/>
      <c r="F20" s="363"/>
      <c r="G20" s="363"/>
      <c r="H20" s="363"/>
      <c r="I20" s="363"/>
    </row>
    <row r="21" spans="1:13" s="5" customFormat="1" x14ac:dyDescent="0.25">
      <c r="A21" s="24" t="s">
        <v>536</v>
      </c>
      <c r="B21" s="141" t="s">
        <v>582</v>
      </c>
      <c r="C21" s="141" t="s">
        <v>337</v>
      </c>
      <c r="D21" s="141" t="s">
        <v>576</v>
      </c>
      <c r="E21" s="141" t="s">
        <v>337</v>
      </c>
      <c r="F21" s="243" t="s">
        <v>607</v>
      </c>
      <c r="G21" s="244" t="s">
        <v>337</v>
      </c>
      <c r="H21" s="243" t="s">
        <v>584</v>
      </c>
      <c r="I21" s="245" t="s">
        <v>337</v>
      </c>
    </row>
    <row r="22" spans="1:13" x14ac:dyDescent="0.25">
      <c r="A22" s="10" t="s">
        <v>424</v>
      </c>
      <c r="B22" s="240">
        <v>0.53255109999999994</v>
      </c>
      <c r="C22" s="236">
        <f>(B22/$B$24)*100</f>
        <v>20.384332386838285</v>
      </c>
      <c r="D22" s="145">
        <v>0</v>
      </c>
      <c r="E22" s="236" t="s">
        <v>314</v>
      </c>
      <c r="F22" s="240">
        <v>0.53255109999999994</v>
      </c>
      <c r="G22" s="236">
        <f>(F22/$F$24)*100</f>
        <v>20.384332386838285</v>
      </c>
      <c r="H22" s="240">
        <v>0</v>
      </c>
      <c r="I22" s="236">
        <f>(H22/$H$24)*100</f>
        <v>0</v>
      </c>
    </row>
    <row r="23" spans="1:13" x14ac:dyDescent="0.25">
      <c r="A23" s="11" t="s">
        <v>296</v>
      </c>
      <c r="B23" s="239">
        <v>2.08</v>
      </c>
      <c r="C23" s="237">
        <f>(B23/$B$24)*100</f>
        <v>79.615667613161705</v>
      </c>
      <c r="D23" s="146">
        <v>0</v>
      </c>
      <c r="E23" s="237" t="s">
        <v>314</v>
      </c>
      <c r="F23" s="239">
        <v>2.08</v>
      </c>
      <c r="G23" s="237">
        <f>(F23/$F$24)*100</f>
        <v>79.615667613161705</v>
      </c>
      <c r="H23" s="239">
        <v>3.1037729999999999E-2</v>
      </c>
      <c r="I23" s="237">
        <f>(H23/$H$24)*100</f>
        <v>100</v>
      </c>
    </row>
    <row r="24" spans="1:13" x14ac:dyDescent="0.25">
      <c r="A24" s="88" t="s">
        <v>262</v>
      </c>
      <c r="B24" s="242">
        <f t="shared" ref="B24:I24" si="1">SUM(B22:B23)</f>
        <v>2.6125511000000001</v>
      </c>
      <c r="C24" s="238">
        <f t="shared" si="1"/>
        <v>99.999999999999986</v>
      </c>
      <c r="D24" s="242">
        <f t="shared" si="1"/>
        <v>0</v>
      </c>
      <c r="E24" s="238">
        <f t="shared" si="1"/>
        <v>0</v>
      </c>
      <c r="F24" s="242">
        <f t="shared" si="1"/>
        <v>2.6125511000000001</v>
      </c>
      <c r="G24" s="238">
        <f t="shared" si="1"/>
        <v>99.999999999999986</v>
      </c>
      <c r="H24" s="242">
        <f t="shared" si="1"/>
        <v>3.1037729999999999E-2</v>
      </c>
      <c r="I24" s="238">
        <f t="shared" si="1"/>
        <v>100</v>
      </c>
    </row>
  </sheetData>
  <sortState xmlns:xlrd2="http://schemas.microsoft.com/office/spreadsheetml/2017/richdata2" ref="A22:C23">
    <sortCondition descending="1" ref="C22:C23"/>
  </sortState>
  <mergeCells count="2">
    <mergeCell ref="A3:F3"/>
    <mergeCell ref="A20:I20"/>
  </mergeCells>
  <phoneticPr fontId="4" type="noConversion"/>
  <hyperlinks>
    <hyperlink ref="H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zoomScaleNormal="100" workbookViewId="0">
      <selection activeCell="G1" sqref="G1"/>
    </sheetView>
  </sheetViews>
  <sheetFormatPr defaultColWidth="8.81640625" defaultRowHeight="11.5" x14ac:dyDescent="0.25"/>
  <cols>
    <col min="1" max="1" width="6" style="2" bestFit="1" customWidth="1"/>
    <col min="2" max="2" width="14" style="2" bestFit="1" customWidth="1"/>
    <col min="3" max="3" width="13.7265625" style="2" bestFit="1" customWidth="1"/>
    <col min="4" max="4" width="25.1796875" style="2" bestFit="1" customWidth="1"/>
    <col min="5" max="5" width="25.08984375" style="2" bestFit="1" customWidth="1"/>
    <col min="6" max="8" width="8.81640625" style="2"/>
    <col min="9" max="9" width="9.7265625" style="2" bestFit="1" customWidth="1"/>
    <col min="10" max="16384" width="8.81640625" style="2"/>
  </cols>
  <sheetData>
    <row r="1" spans="1:9" x14ac:dyDescent="0.25">
      <c r="A1" s="313" t="s">
        <v>587</v>
      </c>
      <c r="B1" s="314"/>
      <c r="C1" s="314"/>
      <c r="D1" s="314"/>
      <c r="G1" s="7" t="s">
        <v>313</v>
      </c>
    </row>
    <row r="2" spans="1:9" x14ac:dyDescent="0.25">
      <c r="A2" s="249" t="s">
        <v>268</v>
      </c>
      <c r="B2" s="249" t="s">
        <v>336</v>
      </c>
      <c r="C2" s="249" t="s">
        <v>266</v>
      </c>
      <c r="D2" s="249" t="s">
        <v>574</v>
      </c>
      <c r="E2" s="249" t="s">
        <v>575</v>
      </c>
    </row>
    <row r="3" spans="1:9" x14ac:dyDescent="0.25">
      <c r="A3" s="11" t="s">
        <v>269</v>
      </c>
      <c r="B3" s="229">
        <v>7798.50610203</v>
      </c>
      <c r="C3" s="229">
        <v>10777.09066373</v>
      </c>
      <c r="D3" s="232">
        <f>SUM(B3)</f>
        <v>7798.50610203</v>
      </c>
      <c r="E3" s="232">
        <f>C3</f>
        <v>10777.09066373</v>
      </c>
    </row>
    <row r="4" spans="1:9" x14ac:dyDescent="0.25">
      <c r="A4" s="11" t="s">
        <v>270</v>
      </c>
      <c r="B4" s="214">
        <v>8096.31795349</v>
      </c>
      <c r="C4" s="214">
        <v>8549.0026660959993</v>
      </c>
      <c r="D4" s="232">
        <f>SUM(B3:B4)</f>
        <v>15894.824055519999</v>
      </c>
      <c r="E4" s="232">
        <f>SUM(C3:C4)</f>
        <v>19326.093329825999</v>
      </c>
    </row>
    <row r="5" spans="1:9" x14ac:dyDescent="0.25">
      <c r="A5" s="11" t="s">
        <v>271</v>
      </c>
      <c r="B5" s="214">
        <v>10240.798833680001</v>
      </c>
      <c r="C5" s="214">
        <v>12453.360889809999</v>
      </c>
      <c r="D5" s="232">
        <f>SUM(B3:B5)</f>
        <v>26135.6228892</v>
      </c>
      <c r="E5" s="232">
        <f>SUM(C3:C5)</f>
        <v>31779.454219635998</v>
      </c>
    </row>
    <row r="6" spans="1:9" x14ac:dyDescent="0.25">
      <c r="A6" s="11" t="s">
        <v>272</v>
      </c>
      <c r="B6" s="214">
        <v>7584.1863534599997</v>
      </c>
      <c r="C6" s="214">
        <v>8806.6149627099985</v>
      </c>
      <c r="D6" s="232">
        <f>SUM(B3:B6)</f>
        <v>33719.809242659998</v>
      </c>
      <c r="E6" s="232">
        <f>SUM(C3:C6)</f>
        <v>40586.069182345993</v>
      </c>
    </row>
    <row r="7" spans="1:9" x14ac:dyDescent="0.25">
      <c r="A7" s="11" t="s">
        <v>273</v>
      </c>
      <c r="B7" s="214">
        <v>9235.8331533700002</v>
      </c>
      <c r="C7" s="214">
        <v>12030.972896180001</v>
      </c>
      <c r="D7" s="232">
        <f>SUM(B3:B7)</f>
        <v>42955.642396030002</v>
      </c>
      <c r="E7" s="232">
        <f>SUM(C3:C7)</f>
        <v>52617.042078525992</v>
      </c>
    </row>
    <row r="8" spans="1:9" x14ac:dyDescent="0.25">
      <c r="A8" s="11" t="s">
        <v>274</v>
      </c>
      <c r="B8" s="214">
        <v>8594.5953986599998</v>
      </c>
      <c r="C8" s="214">
        <v>10126.44964769</v>
      </c>
      <c r="D8" s="232">
        <f>SUM(B3:B8)</f>
        <v>51550.237794690001</v>
      </c>
      <c r="E8" s="232">
        <f>SUM(C3:C8)</f>
        <v>62743.491726215994</v>
      </c>
      <c r="F8" s="6"/>
    </row>
    <row r="9" spans="1:9" x14ac:dyDescent="0.25">
      <c r="A9" s="11" t="s">
        <v>275</v>
      </c>
      <c r="B9" s="214">
        <v>8230.4117169399997</v>
      </c>
      <c r="C9" s="214">
        <v>11923.044858285999</v>
      </c>
      <c r="D9" s="232">
        <f>SUM(B3:B9)</f>
        <v>59780.649511629999</v>
      </c>
      <c r="E9" s="232">
        <f>SUM(C3:C9)</f>
        <v>74666.536584501999</v>
      </c>
    </row>
    <row r="10" spans="1:9" x14ac:dyDescent="0.25">
      <c r="A10" s="11" t="s">
        <v>276</v>
      </c>
      <c r="B10" s="214">
        <v>7371.9913425499999</v>
      </c>
      <c r="C10" s="214">
        <v>12285.69359452</v>
      </c>
      <c r="D10" s="232">
        <f>SUM(B3:B10)</f>
        <v>67152.640854180005</v>
      </c>
      <c r="E10" s="232">
        <f>SUM(C3:C10)</f>
        <v>86952.230179021994</v>
      </c>
      <c r="G10" s="6"/>
      <c r="I10" s="25"/>
    </row>
    <row r="11" spans="1:9" x14ac:dyDescent="0.25">
      <c r="A11" s="97" t="s">
        <v>277</v>
      </c>
      <c r="B11" s="227">
        <v>7765.1198950299995</v>
      </c>
      <c r="C11" s="227">
        <v>11110.344527071</v>
      </c>
      <c r="D11" s="107">
        <f>SUM(B3:B11)</f>
        <v>74917.760749210007</v>
      </c>
      <c r="E11" s="107">
        <f>SUM(C3:C11)</f>
        <v>98062.574706093001</v>
      </c>
      <c r="F11" s="6"/>
    </row>
    <row r="12" spans="1:9" x14ac:dyDescent="0.25">
      <c r="B12" s="250"/>
      <c r="C12" s="250"/>
      <c r="D12" s="6"/>
      <c r="E12" s="251"/>
      <c r="F12" s="6"/>
      <c r="H12" s="6"/>
    </row>
    <row r="13" spans="1:9" x14ac:dyDescent="0.25">
      <c r="B13" s="250"/>
      <c r="C13" s="250"/>
      <c r="D13" s="6"/>
      <c r="E13" s="6"/>
    </row>
    <row r="14" spans="1:9" x14ac:dyDescent="0.25">
      <c r="B14" s="250"/>
      <c r="C14" s="250"/>
      <c r="D14" s="6"/>
      <c r="E14" s="6"/>
    </row>
    <row r="15" spans="1:9" x14ac:dyDescent="0.25">
      <c r="D15" s="6"/>
      <c r="F15" s="6"/>
    </row>
    <row r="16" spans="1:9" x14ac:dyDescent="0.25">
      <c r="D16" s="3"/>
      <c r="E16" s="3"/>
    </row>
    <row r="17" spans="4:4" x14ac:dyDescent="0.25">
      <c r="D17" s="6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zoomScaleNormal="100" workbookViewId="0">
      <selection activeCell="E21" sqref="E21"/>
    </sheetView>
  </sheetViews>
  <sheetFormatPr defaultColWidth="8.81640625" defaultRowHeight="11.5" x14ac:dyDescent="0.25"/>
  <cols>
    <col min="1" max="1" width="54.453125" style="2" customWidth="1"/>
    <col min="2" max="2" width="11.54296875" style="2" customWidth="1"/>
    <col min="3" max="3" width="11.81640625" style="2" customWidth="1"/>
    <col min="4" max="4" width="10.1796875" style="2" customWidth="1"/>
    <col min="5" max="5" width="14.453125" style="2" customWidth="1"/>
    <col min="6" max="6" width="12.7265625" style="2" customWidth="1"/>
    <col min="7" max="7" width="11.81640625" style="2" customWidth="1"/>
    <col min="8" max="8" width="11.1796875" style="2" customWidth="1"/>
    <col min="9" max="16384" width="8.81640625" style="2"/>
  </cols>
  <sheetData>
    <row r="1" spans="1:11" x14ac:dyDescent="0.25">
      <c r="A1" s="321" t="s">
        <v>478</v>
      </c>
      <c r="B1" s="321"/>
      <c r="C1" s="321"/>
      <c r="D1" s="321"/>
      <c r="E1" s="321"/>
      <c r="F1" s="321"/>
      <c r="G1" s="321"/>
      <c r="J1" s="320" t="s">
        <v>313</v>
      </c>
      <c r="K1" s="320"/>
    </row>
    <row r="2" spans="1:11" x14ac:dyDescent="0.25">
      <c r="A2" s="318" t="s">
        <v>281</v>
      </c>
      <c r="B2" s="315">
        <v>2022</v>
      </c>
      <c r="C2" s="317"/>
      <c r="D2" s="315">
        <v>2023</v>
      </c>
      <c r="E2" s="316"/>
      <c r="F2" s="316"/>
      <c r="G2" s="317"/>
      <c r="H2" s="322" t="s">
        <v>637</v>
      </c>
    </row>
    <row r="3" spans="1:11" x14ac:dyDescent="0.25">
      <c r="A3" s="319"/>
      <c r="B3" s="20" t="s">
        <v>277</v>
      </c>
      <c r="C3" s="21" t="s">
        <v>282</v>
      </c>
      <c r="D3" s="20" t="s">
        <v>276</v>
      </c>
      <c r="E3" s="20" t="s">
        <v>283</v>
      </c>
      <c r="F3" s="20" t="s">
        <v>277</v>
      </c>
      <c r="G3" s="252" t="s">
        <v>283</v>
      </c>
      <c r="H3" s="323"/>
    </row>
    <row r="4" spans="1:11" x14ac:dyDescent="0.25">
      <c r="A4" s="10" t="s">
        <v>284</v>
      </c>
      <c r="B4" s="253">
        <v>4133.2817905800002</v>
      </c>
      <c r="C4" s="254">
        <f>(B4/$B$12)*100</f>
        <v>47.273833329112037</v>
      </c>
      <c r="D4" s="253">
        <v>4670.0047143299998</v>
      </c>
      <c r="E4" s="254">
        <f>(D4/$D$12)*100</f>
        <v>63.347940838935216</v>
      </c>
      <c r="F4" s="253">
        <v>3775.9341241500001</v>
      </c>
      <c r="G4" s="254">
        <f>(F4/$F$12)*100</f>
        <v>48.626861853952249</v>
      </c>
      <c r="H4" s="255">
        <f>F4-D4</f>
        <v>-894.07059017999973</v>
      </c>
    </row>
    <row r="5" spans="1:11" x14ac:dyDescent="0.25">
      <c r="A5" s="11" t="s">
        <v>285</v>
      </c>
      <c r="B5" s="198">
        <v>4041.3488403800002</v>
      </c>
      <c r="C5" s="256">
        <f t="shared" ref="C5:C12" si="0">(B5/$B$12)*100</f>
        <v>46.22236304825357</v>
      </c>
      <c r="D5" s="198">
        <v>2116.7249227000002</v>
      </c>
      <c r="E5" s="256">
        <f t="shared" ref="E5:E12" si="1">(D5/$D$12)*100</f>
        <v>28.713068482359567</v>
      </c>
      <c r="F5" s="198">
        <v>3440.0322122100001</v>
      </c>
      <c r="G5" s="256">
        <f t="shared" ref="G5:G12" si="2">(F5/$F$12)*100</f>
        <v>44.301083031721944</v>
      </c>
      <c r="H5" s="257">
        <f t="shared" ref="H5:H10" si="3">F5-D5</f>
        <v>1323.3072895099999</v>
      </c>
    </row>
    <row r="6" spans="1:11" x14ac:dyDescent="0.25">
      <c r="A6" s="11" t="s">
        <v>286</v>
      </c>
      <c r="B6" s="198">
        <v>302.65285987999999</v>
      </c>
      <c r="C6" s="256">
        <f t="shared" si="0"/>
        <v>3.4615498239568416</v>
      </c>
      <c r="D6" s="198">
        <v>438.30523138000001</v>
      </c>
      <c r="E6" s="256">
        <f t="shared" si="1"/>
        <v>5.9455472885619063</v>
      </c>
      <c r="F6" s="198">
        <v>346.49455945</v>
      </c>
      <c r="G6" s="256">
        <f t="shared" si="2"/>
        <v>4.4621920090605549</v>
      </c>
      <c r="H6" s="258">
        <f t="shared" si="3"/>
        <v>-91.810671930000012</v>
      </c>
    </row>
    <row r="7" spans="1:11" x14ac:dyDescent="0.25">
      <c r="A7" s="11" t="s">
        <v>287</v>
      </c>
      <c r="B7" s="198">
        <v>208.96516893</v>
      </c>
      <c r="C7" s="256">
        <f t="shared" si="0"/>
        <v>2.3900099407934041</v>
      </c>
      <c r="D7" s="198">
        <v>72.874226319999991</v>
      </c>
      <c r="E7" s="256">
        <f t="shared" si="1"/>
        <v>0.98852837630697099</v>
      </c>
      <c r="F7" s="198">
        <v>140.29786003000001</v>
      </c>
      <c r="G7" s="256">
        <f t="shared" si="2"/>
        <v>1.8067700425307853</v>
      </c>
      <c r="H7" s="257">
        <f t="shared" si="3"/>
        <v>67.423633710000018</v>
      </c>
    </row>
    <row r="8" spans="1:11" x14ac:dyDescent="0.25">
      <c r="A8" s="11" t="s">
        <v>288</v>
      </c>
      <c r="B8" s="198">
        <v>50.741167070000003</v>
      </c>
      <c r="C8" s="256">
        <f t="shared" si="0"/>
        <v>0.58034501312217768</v>
      </c>
      <c r="D8" s="198">
        <v>69.183765750000006</v>
      </c>
      <c r="E8" s="256">
        <f t="shared" si="1"/>
        <v>0.9384678105993145</v>
      </c>
      <c r="F8" s="198">
        <v>55.895158340000002</v>
      </c>
      <c r="G8" s="256">
        <f t="shared" si="2"/>
        <v>0.71982350685628471</v>
      </c>
      <c r="H8" s="258">
        <f t="shared" si="3"/>
        <v>-13.288607410000004</v>
      </c>
    </row>
    <row r="9" spans="1:11" x14ac:dyDescent="0.25">
      <c r="A9" s="11" t="s">
        <v>289</v>
      </c>
      <c r="B9" s="198">
        <v>6.1432125300000004</v>
      </c>
      <c r="C9" s="256">
        <f t="shared" si="0"/>
        <v>7.02621355046254E-2</v>
      </c>
      <c r="D9" s="198">
        <v>3.9631236099999998</v>
      </c>
      <c r="E9" s="256">
        <f t="shared" si="1"/>
        <v>5.3759200544979742E-2</v>
      </c>
      <c r="F9" s="198">
        <v>6.1273457699999998</v>
      </c>
      <c r="G9" s="256">
        <f t="shared" si="2"/>
        <v>7.8908579041023635E-2</v>
      </c>
      <c r="H9" s="257">
        <f t="shared" si="3"/>
        <v>2.16422216</v>
      </c>
    </row>
    <row r="10" spans="1:11" x14ac:dyDescent="0.25">
      <c r="A10" s="11" t="s">
        <v>290</v>
      </c>
      <c r="B10" s="198">
        <v>0.14310201</v>
      </c>
      <c r="C10" s="256">
        <f t="shared" si="0"/>
        <v>1.6367092573312386E-3</v>
      </c>
      <c r="D10" s="198">
        <v>0.93535846</v>
      </c>
      <c r="E10" s="256">
        <f t="shared" si="1"/>
        <v>1.2688002692044072E-2</v>
      </c>
      <c r="F10" s="198">
        <v>0.33863508000000003</v>
      </c>
      <c r="G10" s="256">
        <f t="shared" si="2"/>
        <v>4.3609768371604997E-3</v>
      </c>
      <c r="H10" s="258">
        <f t="shared" si="3"/>
        <v>-0.59672338000000003</v>
      </c>
    </row>
    <row r="11" spans="1:11" x14ac:dyDescent="0.25">
      <c r="A11" s="11" t="s">
        <v>537</v>
      </c>
      <c r="B11" s="198">
        <v>0</v>
      </c>
      <c r="C11" s="256">
        <f t="shared" si="0"/>
        <v>0</v>
      </c>
      <c r="D11" s="198">
        <v>0</v>
      </c>
      <c r="E11" s="256">
        <f t="shared" si="1"/>
        <v>0</v>
      </c>
      <c r="F11" s="198">
        <v>0</v>
      </c>
      <c r="G11" s="256">
        <f t="shared" si="2"/>
        <v>0</v>
      </c>
      <c r="H11" s="257"/>
    </row>
    <row r="12" spans="1:11" s="5" customFormat="1" x14ac:dyDescent="0.25">
      <c r="A12" s="31" t="s">
        <v>262</v>
      </c>
      <c r="B12" s="31">
        <f>SUM(B4:B11)</f>
        <v>8743.2761413800017</v>
      </c>
      <c r="C12" s="259">
        <f t="shared" si="0"/>
        <v>100</v>
      </c>
      <c r="D12" s="31">
        <f>SUM(D4:D11)</f>
        <v>7371.9913425500008</v>
      </c>
      <c r="E12" s="259">
        <f t="shared" si="1"/>
        <v>100</v>
      </c>
      <c r="F12" s="31">
        <f>SUM(F4:F11)</f>
        <v>7765.1198950300004</v>
      </c>
      <c r="G12" s="259">
        <f t="shared" si="2"/>
        <v>100</v>
      </c>
      <c r="H12" s="260">
        <f>Table12[[#This Row],[Column6]]-Table12[[#This Row],[Column4]]</f>
        <v>393.1285524799996</v>
      </c>
    </row>
    <row r="14" spans="1:11" x14ac:dyDescent="0.25">
      <c r="G14" s="261"/>
    </row>
    <row r="15" spans="1:11" x14ac:dyDescent="0.25">
      <c r="G15" s="3"/>
    </row>
    <row r="16" spans="1:11" x14ac:dyDescent="0.25">
      <c r="G16" s="3"/>
    </row>
    <row r="17" spans="7:7" x14ac:dyDescent="0.25">
      <c r="G17" s="3"/>
    </row>
    <row r="18" spans="7:7" x14ac:dyDescent="0.25">
      <c r="G18" s="3"/>
    </row>
    <row r="19" spans="7:7" x14ac:dyDescent="0.25">
      <c r="G19" s="3"/>
    </row>
    <row r="20" spans="7:7" x14ac:dyDescent="0.25">
      <c r="G20" s="3"/>
    </row>
    <row r="21" spans="7:7" x14ac:dyDescent="0.25">
      <c r="G21" s="3"/>
    </row>
    <row r="22" spans="7:7" x14ac:dyDescent="0.25">
      <c r="G22" s="3"/>
    </row>
  </sheetData>
  <sortState xmlns:xlrd2="http://schemas.microsoft.com/office/spreadsheetml/2017/richdata2" ref="A5:F12">
    <sortCondition descending="1" ref="F4:F12"/>
  </sortState>
  <mergeCells count="6">
    <mergeCell ref="D2:G2"/>
    <mergeCell ref="B2:C2"/>
    <mergeCell ref="A2:A3"/>
    <mergeCell ref="J1:K1"/>
    <mergeCell ref="A1:G1"/>
    <mergeCell ref="H2:H3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Normal="100" workbookViewId="0">
      <selection activeCell="I1" sqref="I1:J1"/>
    </sheetView>
  </sheetViews>
  <sheetFormatPr defaultColWidth="8.81640625" defaultRowHeight="11.5" x14ac:dyDescent="0.25"/>
  <cols>
    <col min="1" max="1" width="52.90625" style="2" customWidth="1"/>
    <col min="2" max="2" width="12.81640625" style="2" customWidth="1"/>
    <col min="3" max="3" width="12.7265625" style="2" customWidth="1"/>
    <col min="4" max="4" width="13.7265625" style="2" customWidth="1"/>
    <col min="5" max="5" width="12" style="2" customWidth="1"/>
    <col min="6" max="6" width="13.453125" style="2" customWidth="1"/>
    <col min="7" max="7" width="13.36328125" style="2" customWidth="1"/>
    <col min="8" max="8" width="11.36328125" style="2" customWidth="1"/>
    <col min="9" max="16384" width="8.81640625" style="2"/>
  </cols>
  <sheetData>
    <row r="1" spans="1:10" x14ac:dyDescent="0.25">
      <c r="A1" s="321" t="s">
        <v>477</v>
      </c>
      <c r="B1" s="321"/>
      <c r="C1" s="321"/>
      <c r="D1" s="321"/>
      <c r="E1" s="321"/>
      <c r="F1" s="321"/>
      <c r="G1" s="321"/>
      <c r="I1" s="320" t="s">
        <v>313</v>
      </c>
      <c r="J1" s="320"/>
    </row>
    <row r="2" spans="1:10" x14ac:dyDescent="0.25">
      <c r="A2" s="324" t="s">
        <v>281</v>
      </c>
      <c r="B2" s="315">
        <v>2022</v>
      </c>
      <c r="C2" s="317"/>
      <c r="D2" s="315">
        <v>2023</v>
      </c>
      <c r="E2" s="316"/>
      <c r="F2" s="316"/>
      <c r="G2" s="317"/>
      <c r="H2" s="262"/>
    </row>
    <row r="3" spans="1:10" x14ac:dyDescent="0.25">
      <c r="A3" s="318"/>
      <c r="B3" s="20" t="s">
        <v>277</v>
      </c>
      <c r="C3" s="21" t="s">
        <v>282</v>
      </c>
      <c r="D3" s="20" t="s">
        <v>276</v>
      </c>
      <c r="E3" s="20" t="s">
        <v>283</v>
      </c>
      <c r="F3" s="20" t="s">
        <v>277</v>
      </c>
      <c r="G3" s="252" t="s">
        <v>283</v>
      </c>
      <c r="H3" s="15"/>
    </row>
    <row r="4" spans="1:10" x14ac:dyDescent="0.25">
      <c r="A4" s="10" t="s">
        <v>284</v>
      </c>
      <c r="B4" s="253">
        <v>2139.9678289899998</v>
      </c>
      <c r="C4" s="263">
        <f t="shared" ref="C4:C12" si="0">(B4/$B$12)*100</f>
        <v>57.531397110815163</v>
      </c>
      <c r="D4" s="253">
        <v>2094.7072228299999</v>
      </c>
      <c r="E4" s="263">
        <f t="shared" ref="E4:E12" si="1">(D4/$D$12)*100</f>
        <v>83.489445241335304</v>
      </c>
      <c r="F4" s="253">
        <v>1587.43935089</v>
      </c>
      <c r="G4" s="263">
        <f>(F4/$F$12)*100</f>
        <v>70.207854458669559</v>
      </c>
      <c r="H4" s="4"/>
    </row>
    <row r="5" spans="1:10" x14ac:dyDescent="0.25">
      <c r="A5" s="11" t="s">
        <v>285</v>
      </c>
      <c r="B5" s="198">
        <v>1364.6705714100001</v>
      </c>
      <c r="C5" s="22">
        <f t="shared" si="0"/>
        <v>36.688123767863736</v>
      </c>
      <c r="D5" s="198">
        <v>336.65577986</v>
      </c>
      <c r="E5" s="22">
        <f t="shared" si="1"/>
        <v>13.418201833393686</v>
      </c>
      <c r="F5" s="198">
        <v>557.72860979999996</v>
      </c>
      <c r="G5" s="22">
        <f>(F5/$F$12)*100</f>
        <v>24.666724459313119</v>
      </c>
      <c r="H5" s="4"/>
    </row>
    <row r="6" spans="1:10" x14ac:dyDescent="0.25">
      <c r="A6" s="11" t="s">
        <v>287</v>
      </c>
      <c r="B6" s="198">
        <v>208.96515293000002</v>
      </c>
      <c r="C6" s="22">
        <f t="shared" si="0"/>
        <v>5.6178681906690624</v>
      </c>
      <c r="D6" s="198">
        <v>72.866668319999988</v>
      </c>
      <c r="E6" s="22">
        <f t="shared" si="1"/>
        <v>2.9042711307416482</v>
      </c>
      <c r="F6" s="198">
        <v>112.36126919</v>
      </c>
      <c r="G6" s="22">
        <f>(F6/$F$12)*100</f>
        <v>4.9694141887437366</v>
      </c>
      <c r="H6" s="4"/>
    </row>
    <row r="7" spans="1:10" x14ac:dyDescent="0.25">
      <c r="A7" s="11" t="s">
        <v>286</v>
      </c>
      <c r="B7" s="198">
        <v>5.1761468099999997</v>
      </c>
      <c r="C7" s="22">
        <f t="shared" si="0"/>
        <v>0.1391567450668347</v>
      </c>
      <c r="D7" s="198">
        <v>3.4332363099999998</v>
      </c>
      <c r="E7" s="22">
        <f t="shared" si="1"/>
        <v>0.13683964602797946</v>
      </c>
      <c r="F7" s="198">
        <v>3.2152543599999999</v>
      </c>
      <c r="G7" s="22">
        <f>(F7/$F$12)*100</f>
        <v>0.14220140758632668</v>
      </c>
      <c r="H7" s="4"/>
    </row>
    <row r="8" spans="1:10" x14ac:dyDescent="0.25">
      <c r="A8" s="11" t="s">
        <v>290</v>
      </c>
      <c r="B8" s="198">
        <v>9.1575009999999998E-2</v>
      </c>
      <c r="C8" s="22">
        <f t="shared" si="0"/>
        <v>2.4619240506168795E-3</v>
      </c>
      <c r="D8" s="198">
        <v>0.39624414000000002</v>
      </c>
      <c r="E8" s="22">
        <f t="shared" si="1"/>
        <v>1.5793235001135456E-2</v>
      </c>
      <c r="F8" s="198">
        <v>0.19426285000000001</v>
      </c>
      <c r="G8" s="22">
        <f>(F8/$F$12)*100</f>
        <v>8.5916843952997379E-3</v>
      </c>
      <c r="H8" s="4"/>
    </row>
    <row r="9" spans="1:10" x14ac:dyDescent="0.25">
      <c r="A9" s="11" t="s">
        <v>288</v>
      </c>
      <c r="B9" s="198">
        <v>0.77952909999999997</v>
      </c>
      <c r="C9" s="22">
        <f t="shared" si="0"/>
        <v>2.0957043187281449E-2</v>
      </c>
      <c r="D9" s="198">
        <v>0.86889499999999997</v>
      </c>
      <c r="E9" s="22">
        <f t="shared" si="1"/>
        <v>3.4631838154910229E-2</v>
      </c>
      <c r="F9" s="198">
        <v>0.103868</v>
      </c>
      <c r="G9" s="22">
        <f t="shared" ref="G9:G12" si="2">(F9/$F$12)*100</f>
        <v>4.5937814397914636E-3</v>
      </c>
      <c r="H9" s="4"/>
    </row>
    <row r="10" spans="1:10" x14ac:dyDescent="0.25">
      <c r="A10" s="11" t="s">
        <v>289</v>
      </c>
      <c r="B10" s="198">
        <v>1.31E-3</v>
      </c>
      <c r="C10" s="22">
        <f t="shared" si="0"/>
        <v>3.5218347301388359E-5</v>
      </c>
      <c r="D10" s="198">
        <v>2.0500000000000001E-2</v>
      </c>
      <c r="E10" s="22">
        <f t="shared" si="1"/>
        <v>8.170753453244175E-4</v>
      </c>
      <c r="F10" s="198">
        <v>1.4019E-2</v>
      </c>
      <c r="G10" s="22">
        <f t="shared" si="2"/>
        <v>6.2001985216271157E-4</v>
      </c>
      <c r="H10" s="4"/>
    </row>
    <row r="11" spans="1:10" x14ac:dyDescent="0.25">
      <c r="A11" s="11" t="s">
        <v>537</v>
      </c>
      <c r="B11" s="198">
        <v>0</v>
      </c>
      <c r="C11" s="22">
        <f t="shared" si="0"/>
        <v>0</v>
      </c>
      <c r="D11" s="198">
        <v>0</v>
      </c>
      <c r="E11" s="22">
        <f t="shared" si="1"/>
        <v>0</v>
      </c>
      <c r="F11" s="198">
        <v>0</v>
      </c>
      <c r="G11" s="22">
        <f t="shared" si="2"/>
        <v>0</v>
      </c>
      <c r="H11" s="4"/>
    </row>
    <row r="12" spans="1:10" s="5" customFormat="1" x14ac:dyDescent="0.25">
      <c r="A12" s="75" t="s">
        <v>262</v>
      </c>
      <c r="B12" s="18">
        <f>SUM(B4:B11)</f>
        <v>3719.6521142500001</v>
      </c>
      <c r="C12" s="18">
        <f t="shared" si="0"/>
        <v>100</v>
      </c>
      <c r="D12" s="18">
        <f>SUM(D4:D11)</f>
        <v>2508.9485464600002</v>
      </c>
      <c r="E12" s="18">
        <f t="shared" si="1"/>
        <v>100</v>
      </c>
      <c r="F12" s="18">
        <f>SUM(F4:F11)</f>
        <v>2261.05663409</v>
      </c>
      <c r="G12" s="264">
        <f t="shared" si="2"/>
        <v>100</v>
      </c>
      <c r="H12" s="234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1"/>
  <sheetViews>
    <sheetView zoomScaleNormal="100" workbookViewId="0">
      <selection sqref="A1:G1"/>
    </sheetView>
  </sheetViews>
  <sheetFormatPr defaultColWidth="8.81640625" defaultRowHeight="11.5" x14ac:dyDescent="0.25"/>
  <cols>
    <col min="1" max="1" width="47.08984375" style="2" customWidth="1"/>
    <col min="2" max="2" width="10.81640625" style="2" customWidth="1"/>
    <col min="3" max="3" width="12.7265625" style="2" customWidth="1"/>
    <col min="4" max="4" width="12.1796875" style="2" customWidth="1"/>
    <col min="5" max="5" width="13.1796875" style="2" customWidth="1"/>
    <col min="6" max="6" width="12.6328125" style="2" customWidth="1"/>
    <col min="7" max="7" width="12.08984375" style="2" customWidth="1"/>
    <col min="8" max="8" width="13.08984375" style="2" customWidth="1"/>
    <col min="9" max="9" width="8.81640625" style="2" customWidth="1"/>
    <col min="10" max="16384" width="8.81640625" style="2"/>
  </cols>
  <sheetData>
    <row r="1" spans="1:11" x14ac:dyDescent="0.25">
      <c r="A1" s="321" t="s">
        <v>476</v>
      </c>
      <c r="B1" s="321"/>
      <c r="C1" s="321"/>
      <c r="D1" s="321"/>
      <c r="E1" s="321"/>
      <c r="F1" s="321"/>
      <c r="G1" s="321"/>
      <c r="J1" s="325" t="s">
        <v>313</v>
      </c>
      <c r="K1" s="325"/>
    </row>
    <row r="2" spans="1:11" ht="14.5" customHeight="1" x14ac:dyDescent="0.25">
      <c r="A2" s="324" t="s">
        <v>281</v>
      </c>
      <c r="B2" s="315">
        <v>2022</v>
      </c>
      <c r="C2" s="317"/>
      <c r="D2" s="315">
        <v>2023</v>
      </c>
      <c r="E2" s="316"/>
      <c r="F2" s="316"/>
      <c r="G2" s="317"/>
      <c r="H2" s="326" t="s">
        <v>650</v>
      </c>
    </row>
    <row r="3" spans="1:11" x14ac:dyDescent="0.25">
      <c r="A3" s="318"/>
      <c r="B3" s="20" t="s">
        <v>277</v>
      </c>
      <c r="C3" s="21" t="s">
        <v>282</v>
      </c>
      <c r="D3" s="20" t="s">
        <v>276</v>
      </c>
      <c r="E3" s="20" t="s">
        <v>283</v>
      </c>
      <c r="F3" s="20" t="s">
        <v>277</v>
      </c>
      <c r="G3" s="252" t="s">
        <v>283</v>
      </c>
      <c r="H3" s="318"/>
    </row>
    <row r="4" spans="1:11" x14ac:dyDescent="0.25">
      <c r="A4" s="10" t="s">
        <v>284</v>
      </c>
      <c r="B4" s="265">
        <v>7298.65338281</v>
      </c>
      <c r="C4" s="263">
        <f t="shared" ref="C4:C14" si="0">(B4/$B$14)*100</f>
        <v>64.222682634006063</v>
      </c>
      <c r="D4" s="266">
        <v>8887.3069181399987</v>
      </c>
      <c r="E4" s="263">
        <f t="shared" ref="E4:E14" si="1">D4/$D$14*100</f>
        <v>72.338666512928157</v>
      </c>
      <c r="F4" s="229">
        <v>7939.9780547310002</v>
      </c>
      <c r="G4" s="263">
        <f t="shared" ref="G4:G14" si="2">(F4/$F$14)*100</f>
        <v>71.464733027718282</v>
      </c>
      <c r="H4" s="263">
        <f>((F4/D4)-1)*100</f>
        <v>-10.659346775516365</v>
      </c>
    </row>
    <row r="5" spans="1:11" x14ac:dyDescent="0.25">
      <c r="A5" s="11" t="s">
        <v>285</v>
      </c>
      <c r="B5" s="231">
        <v>3672.11647081</v>
      </c>
      <c r="C5" s="22">
        <f t="shared" si="0"/>
        <v>32.311874304837943</v>
      </c>
      <c r="D5" s="267">
        <v>3183.9759058499999</v>
      </c>
      <c r="E5" s="22">
        <f t="shared" si="1"/>
        <v>25.916126601677615</v>
      </c>
      <c r="F5" s="214">
        <v>2845.7045318699998</v>
      </c>
      <c r="G5" s="22">
        <f t="shared" si="2"/>
        <v>25.613107900806092</v>
      </c>
      <c r="H5" s="22">
        <f t="shared" ref="H5:H11" si="3">((F5/D5)-1)*100</f>
        <v>-10.624181337505901</v>
      </c>
      <c r="I5" s="6"/>
    </row>
    <row r="6" spans="1:11" x14ac:dyDescent="0.25">
      <c r="A6" s="11" t="s">
        <v>286</v>
      </c>
      <c r="B6" s="231">
        <v>353.13580250999996</v>
      </c>
      <c r="C6" s="22">
        <f t="shared" si="0"/>
        <v>3.1073305419215793</v>
      </c>
      <c r="D6" s="267">
        <v>176.97522305000001</v>
      </c>
      <c r="E6" s="22">
        <f t="shared" si="1"/>
        <v>1.4404984276096495</v>
      </c>
      <c r="F6" s="214">
        <v>272.58362030000001</v>
      </c>
      <c r="G6" s="22">
        <f t="shared" si="2"/>
        <v>2.4534218505630871</v>
      </c>
      <c r="H6" s="22">
        <f t="shared" si="3"/>
        <v>54.023606017995071</v>
      </c>
    </row>
    <row r="7" spans="1:11" x14ac:dyDescent="0.25">
      <c r="A7" s="11" t="s">
        <v>290</v>
      </c>
      <c r="B7" s="231">
        <v>23.867053899999998</v>
      </c>
      <c r="C7" s="22">
        <f t="shared" si="0"/>
        <v>0.2100121964468851</v>
      </c>
      <c r="D7" s="267">
        <v>21.753510890000001</v>
      </c>
      <c r="E7" s="22">
        <f t="shared" si="1"/>
        <v>0.17706375893749376</v>
      </c>
      <c r="F7" s="214">
        <v>33.838606159999998</v>
      </c>
      <c r="G7" s="22">
        <f t="shared" si="2"/>
        <v>0.30456846839942964</v>
      </c>
      <c r="H7" s="22">
        <f t="shared" si="3"/>
        <v>55.554688763161742</v>
      </c>
    </row>
    <row r="8" spans="1:11" x14ac:dyDescent="0.25">
      <c r="A8" s="11" t="s">
        <v>287</v>
      </c>
      <c r="B8" s="231">
        <v>13.630313019999999</v>
      </c>
      <c r="C8" s="22">
        <f t="shared" si="0"/>
        <v>0.11993654464360914</v>
      </c>
      <c r="D8" s="267">
        <v>13.406312590000001</v>
      </c>
      <c r="E8" s="22">
        <f t="shared" si="1"/>
        <v>0.10912133276691721</v>
      </c>
      <c r="F8" s="214">
        <v>9.71844441</v>
      </c>
      <c r="G8" s="22">
        <f t="shared" si="2"/>
        <v>8.7472034609911931E-2</v>
      </c>
      <c r="H8" s="22">
        <f t="shared" si="3"/>
        <v>-27.508445407657021</v>
      </c>
    </row>
    <row r="9" spans="1:11" x14ac:dyDescent="0.25">
      <c r="A9" s="11" t="s">
        <v>289</v>
      </c>
      <c r="B9" s="231">
        <v>0.34023434999999996</v>
      </c>
      <c r="C9" s="22">
        <f t="shared" si="0"/>
        <v>2.9938074238051752E-3</v>
      </c>
      <c r="D9" s="267">
        <v>0.12327283</v>
      </c>
      <c r="E9" s="22">
        <f t="shared" si="1"/>
        <v>1.0033851898682018E-3</v>
      </c>
      <c r="F9" s="214">
        <v>6.3765020999999997</v>
      </c>
      <c r="G9" s="22">
        <f t="shared" si="2"/>
        <v>5.739247855422739E-2</v>
      </c>
      <c r="H9" s="22">
        <f t="shared" si="3"/>
        <v>5072.6743841282787</v>
      </c>
    </row>
    <row r="10" spans="1:11" x14ac:dyDescent="0.25">
      <c r="A10" s="11" t="s">
        <v>590</v>
      </c>
      <c r="B10" s="231">
        <v>1.30866748</v>
      </c>
      <c r="C10" s="22">
        <f t="shared" si="0"/>
        <v>1.1515293552565786E-2</v>
      </c>
      <c r="D10" s="267">
        <v>1.6066575700000001</v>
      </c>
      <c r="E10" s="22">
        <f t="shared" si="1"/>
        <v>1.3077467361847974E-2</v>
      </c>
      <c r="F10" s="214">
        <v>1.35274198</v>
      </c>
      <c r="G10" s="22">
        <f t="shared" si="2"/>
        <v>1.2175517840189075E-2</v>
      </c>
      <c r="H10" s="22">
        <f t="shared" si="3"/>
        <v>-15.803964375557644</v>
      </c>
    </row>
    <row r="11" spans="1:11" x14ac:dyDescent="0.25">
      <c r="A11" s="11" t="s">
        <v>537</v>
      </c>
      <c r="B11" s="231">
        <v>0.16545809</v>
      </c>
      <c r="C11" s="22">
        <f t="shared" si="0"/>
        <v>1.4559072538402572E-3</v>
      </c>
      <c r="D11" s="267">
        <v>0.23014479000000002</v>
      </c>
      <c r="E11" s="22">
        <f t="shared" si="1"/>
        <v>1.8732747014190186E-3</v>
      </c>
      <c r="F11" s="214">
        <v>0.512988</v>
      </c>
      <c r="G11" s="22">
        <f t="shared" si="2"/>
        <v>4.617210553192792E-3</v>
      </c>
      <c r="H11" s="22">
        <f t="shared" si="3"/>
        <v>122.89794176961379</v>
      </c>
    </row>
    <row r="12" spans="1:11" s="5" customFormat="1" x14ac:dyDescent="0.25">
      <c r="A12" s="11" t="s">
        <v>288</v>
      </c>
      <c r="B12" s="231">
        <v>1.38588756</v>
      </c>
      <c r="C12" s="22">
        <f t="shared" si="0"/>
        <v>1.2194772414035328E-2</v>
      </c>
      <c r="D12" s="267">
        <v>0.31352786999999999</v>
      </c>
      <c r="E12" s="22">
        <f t="shared" si="1"/>
        <v>2.5519753328363021E-3</v>
      </c>
      <c r="F12" s="214">
        <v>0.27605800000000003</v>
      </c>
      <c r="G12" s="22">
        <f t="shared" si="2"/>
        <v>2.4846934253692013E-3</v>
      </c>
      <c r="H12" s="22">
        <f>((F12/D12)-1)*100</f>
        <v>-11.951049200187514</v>
      </c>
    </row>
    <row r="13" spans="1:11" x14ac:dyDescent="0.25">
      <c r="A13" s="97" t="s">
        <v>591</v>
      </c>
      <c r="B13" s="268">
        <v>4.5430000000000004E-4</v>
      </c>
      <c r="C13" s="269">
        <f t="shared" si="0"/>
        <v>3.9974997017046966E-6</v>
      </c>
      <c r="D13" s="270">
        <v>2.12094E-3</v>
      </c>
      <c r="E13" s="269">
        <f t="shared" si="1"/>
        <v>1.7263494190885893E-5</v>
      </c>
      <c r="F13" s="227">
        <v>2.9795199999999998E-3</v>
      </c>
      <c r="G13" s="269">
        <f t="shared" si="2"/>
        <v>2.6817530210158887E-5</v>
      </c>
      <c r="H13" s="97"/>
    </row>
    <row r="14" spans="1:11" s="5" customFormat="1" x14ac:dyDescent="0.25">
      <c r="A14" s="113" t="s">
        <v>262</v>
      </c>
      <c r="B14" s="271">
        <f t="shared" ref="B14:D14" si="4">SUM(B4:B13)</f>
        <v>11364.603724829998</v>
      </c>
      <c r="C14" s="60">
        <f t="shared" si="0"/>
        <v>100</v>
      </c>
      <c r="D14" s="271">
        <f t="shared" si="4"/>
        <v>12285.693594519998</v>
      </c>
      <c r="E14" s="60">
        <f t="shared" si="1"/>
        <v>100</v>
      </c>
      <c r="F14" s="271">
        <f>SUM(F4:F13)</f>
        <v>11110.344527071</v>
      </c>
      <c r="G14" s="60">
        <f t="shared" si="2"/>
        <v>100</v>
      </c>
      <c r="H14" s="272">
        <f>(Table14[[#This Row],[Column6]]/Table14[[#This Row],[Column4]])-1</f>
        <v>-9.5668108471568925E-2</v>
      </c>
    </row>
    <row r="15" spans="1:11" x14ac:dyDescent="0.25">
      <c r="F15" s="3"/>
      <c r="G15" s="3"/>
    </row>
    <row r="16" spans="1:11" x14ac:dyDescent="0.25">
      <c r="F16" s="273"/>
      <c r="G16" s="3"/>
    </row>
    <row r="17" spans="7:9" x14ac:dyDescent="0.25">
      <c r="G17" s="261"/>
    </row>
    <row r="18" spans="7:9" x14ac:dyDescent="0.25">
      <c r="G18" s="261"/>
    </row>
    <row r="19" spans="7:9" x14ac:dyDescent="0.25">
      <c r="G19" s="3"/>
    </row>
    <row r="20" spans="7:9" x14ac:dyDescent="0.25">
      <c r="G20" s="3"/>
    </row>
    <row r="21" spans="7:9" x14ac:dyDescent="0.25">
      <c r="G21" s="3"/>
      <c r="I21" s="4"/>
    </row>
  </sheetData>
  <mergeCells count="6">
    <mergeCell ref="J1:K1"/>
    <mergeCell ref="A2:A3"/>
    <mergeCell ref="A1:G1"/>
    <mergeCell ref="B2:C2"/>
    <mergeCell ref="D2:G2"/>
    <mergeCell ref="H2:H3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G1" sqref="G1"/>
    </sheetView>
  </sheetViews>
  <sheetFormatPr defaultColWidth="9.1796875" defaultRowHeight="11.5" x14ac:dyDescent="0.25"/>
  <cols>
    <col min="1" max="1" width="39.81640625" style="2" customWidth="1"/>
    <col min="2" max="2" width="11.81640625" style="2" bestFit="1" customWidth="1"/>
    <col min="3" max="3" width="11.26953125" style="2" bestFit="1" customWidth="1"/>
    <col min="4" max="4" width="11.81640625" style="2" customWidth="1"/>
    <col min="5" max="6" width="10.81640625" style="2" customWidth="1"/>
    <col min="7" max="16384" width="9.1796875" style="2"/>
  </cols>
  <sheetData>
    <row r="1" spans="1:13" x14ac:dyDescent="0.25">
      <c r="A1" s="5" t="s">
        <v>677</v>
      </c>
      <c r="B1" s="5"/>
      <c r="C1" s="5"/>
      <c r="D1" s="5"/>
      <c r="G1" s="274" t="s">
        <v>313</v>
      </c>
      <c r="H1" s="5"/>
      <c r="I1" s="5"/>
      <c r="J1" s="5"/>
      <c r="K1" s="5"/>
      <c r="L1" s="5"/>
      <c r="M1" s="5"/>
    </row>
    <row r="2" spans="1:13" x14ac:dyDescent="0.25">
      <c r="A2" s="136" t="s">
        <v>268</v>
      </c>
      <c r="B2" s="137" t="s">
        <v>469</v>
      </c>
      <c r="C2" s="137" t="s">
        <v>468</v>
      </c>
      <c r="D2" s="137" t="s">
        <v>513</v>
      </c>
      <c r="E2" s="138" t="s">
        <v>291</v>
      </c>
      <c r="F2" s="27"/>
    </row>
    <row r="3" spans="1:13" x14ac:dyDescent="0.25">
      <c r="A3" s="16" t="s">
        <v>277</v>
      </c>
      <c r="B3" s="219">
        <v>8743.2761413799999</v>
      </c>
      <c r="C3" s="219">
        <v>11364.60372483</v>
      </c>
      <c r="D3" s="275">
        <f>-Table232[[#This Row],[Imports]]</f>
        <v>-11364.60372483</v>
      </c>
      <c r="E3" s="276">
        <f>Table232[[#This Row],[Exports]]-Table232[[#This Row],[Imports]]</f>
        <v>-2621.32758345</v>
      </c>
      <c r="F3" s="28"/>
    </row>
    <row r="4" spans="1:13" x14ac:dyDescent="0.25">
      <c r="A4" s="16" t="s">
        <v>278</v>
      </c>
      <c r="B4" s="219">
        <v>8297.3657772999995</v>
      </c>
      <c r="C4" s="219">
        <v>10499.645661930001</v>
      </c>
      <c r="D4" s="275">
        <f>-Table232[[#This Row],[Imports]]</f>
        <v>-10499.645661930001</v>
      </c>
      <c r="E4" s="276">
        <f>Table232[[#This Row],[Exports]]-Table232[[#This Row],[Imports]]</f>
        <v>-2202.2798846300011</v>
      </c>
      <c r="F4" s="28"/>
    </row>
    <row r="5" spans="1:13" x14ac:dyDescent="0.25">
      <c r="A5" s="16" t="s">
        <v>279</v>
      </c>
      <c r="B5" s="219">
        <v>9747.9458120199997</v>
      </c>
      <c r="C5" s="219">
        <v>12548.97326934</v>
      </c>
      <c r="D5" s="275">
        <f>-Table232[[#This Row],[Imports]]</f>
        <v>-12548.97326934</v>
      </c>
      <c r="E5" s="276">
        <f>Table232[[#This Row],[Exports]]-Table232[[#This Row],[Imports]]</f>
        <v>-2801.0274573200004</v>
      </c>
      <c r="F5" s="28"/>
    </row>
    <row r="6" spans="1:13" x14ac:dyDescent="0.25">
      <c r="A6" s="16" t="s">
        <v>280</v>
      </c>
      <c r="B6" s="219">
        <v>9353.1018668199995</v>
      </c>
      <c r="C6" s="219">
        <v>10760.018908639999</v>
      </c>
      <c r="D6" s="275">
        <f>-Table232[[#This Row],[Imports]]</f>
        <v>-10760.018908639999</v>
      </c>
      <c r="E6" s="276">
        <f>Table232[[#This Row],[Exports]]-Table232[[#This Row],[Imports]]</f>
        <v>-1406.9170418199992</v>
      </c>
      <c r="F6" s="28"/>
    </row>
    <row r="7" spans="1:13" x14ac:dyDescent="0.25">
      <c r="A7" s="16" t="s">
        <v>269</v>
      </c>
      <c r="B7" s="219">
        <v>7798.50610203</v>
      </c>
      <c r="C7" s="219">
        <v>10777.09066373</v>
      </c>
      <c r="D7" s="275">
        <f>-Table232[[#This Row],[Imports]]</f>
        <v>-10777.09066373</v>
      </c>
      <c r="E7" s="276">
        <f>Table232[[#This Row],[Exports]]-Table232[[#This Row],[Imports]]</f>
        <v>-2978.5845616999995</v>
      </c>
      <c r="F7" s="28"/>
    </row>
    <row r="8" spans="1:13" x14ac:dyDescent="0.25">
      <c r="A8" s="16" t="s">
        <v>270</v>
      </c>
      <c r="B8" s="219">
        <v>8096.31795349</v>
      </c>
      <c r="C8" s="219">
        <v>8549.0026660959993</v>
      </c>
      <c r="D8" s="275">
        <f>-Table232[[#This Row],[Imports]]</f>
        <v>-8549.0026660959993</v>
      </c>
      <c r="E8" s="276">
        <f>Table232[[#This Row],[Exports]]-Table232[[#This Row],[Imports]]</f>
        <v>-452.68471260599927</v>
      </c>
      <c r="F8" s="28"/>
    </row>
    <row r="9" spans="1:13" x14ac:dyDescent="0.25">
      <c r="A9" s="16" t="s">
        <v>271</v>
      </c>
      <c r="B9" s="219">
        <v>10240.798833680001</v>
      </c>
      <c r="C9" s="219">
        <v>12453.360889809999</v>
      </c>
      <c r="D9" s="275">
        <f>-Table232[[#This Row],[Imports]]</f>
        <v>-12453.360889809999</v>
      </c>
      <c r="E9" s="276">
        <f>Table232[[#This Row],[Exports]]-Table232[[#This Row],[Imports]]</f>
        <v>-2212.5620561299984</v>
      </c>
      <c r="F9" s="28"/>
    </row>
    <row r="10" spans="1:13" x14ac:dyDescent="0.25">
      <c r="A10" s="16" t="s">
        <v>272</v>
      </c>
      <c r="B10" s="219">
        <v>7584.1863534599997</v>
      </c>
      <c r="C10" s="219">
        <v>8806.6149627099985</v>
      </c>
      <c r="D10" s="275">
        <f>-Table232[[#This Row],[Imports]]</f>
        <v>-8806.6149627099985</v>
      </c>
      <c r="E10" s="276">
        <f>Table232[[#This Row],[Exports]]-Table232[[#This Row],[Imports]]</f>
        <v>-1222.4286092499988</v>
      </c>
      <c r="F10" s="28"/>
    </row>
    <row r="11" spans="1:13" x14ac:dyDescent="0.25">
      <c r="A11" s="16" t="s">
        <v>273</v>
      </c>
      <c r="B11" s="219">
        <v>9235.8331533700002</v>
      </c>
      <c r="C11" s="219">
        <v>12030.972896180001</v>
      </c>
      <c r="D11" s="275">
        <f>-Table232[[#This Row],[Imports]]</f>
        <v>-12030.972896180001</v>
      </c>
      <c r="E11" s="276">
        <f>Table232[[#This Row],[Exports]]-Table232[[#This Row],[Imports]]</f>
        <v>-2795.1397428100008</v>
      </c>
      <c r="F11" s="28"/>
    </row>
    <row r="12" spans="1:13" x14ac:dyDescent="0.25">
      <c r="A12" s="16" t="s">
        <v>274</v>
      </c>
      <c r="B12" s="219">
        <v>8594.5953986599998</v>
      </c>
      <c r="C12" s="219">
        <v>10126.44964769</v>
      </c>
      <c r="D12" s="275">
        <f>-Table232[[#This Row],[Imports]]</f>
        <v>-10126.44964769</v>
      </c>
      <c r="E12" s="276">
        <f>Table232[[#This Row],[Exports]]-Table232[[#This Row],[Imports]]</f>
        <v>-1531.8542490300006</v>
      </c>
      <c r="F12" s="28"/>
    </row>
    <row r="13" spans="1:13" x14ac:dyDescent="0.25">
      <c r="A13" s="16" t="s">
        <v>275</v>
      </c>
      <c r="B13" s="219">
        <v>8230.4117169399997</v>
      </c>
      <c r="C13" s="219">
        <v>11923.044858285999</v>
      </c>
      <c r="D13" s="275">
        <f>-Table232[[#This Row],[Imports]]</f>
        <v>-11923.044858285999</v>
      </c>
      <c r="E13" s="276">
        <f>Table232[[#This Row],[Exports]]-Table232[[#This Row],[Imports]]</f>
        <v>-3692.6331413459993</v>
      </c>
      <c r="F13" s="28"/>
    </row>
    <row r="14" spans="1:13" x14ac:dyDescent="0.25">
      <c r="A14" s="16" t="s">
        <v>276</v>
      </c>
      <c r="B14" s="219">
        <v>7371.9913425499999</v>
      </c>
      <c r="C14" s="219">
        <v>12285.69359452</v>
      </c>
      <c r="D14" s="275">
        <f>-Table232[[#This Row],[Imports]]</f>
        <v>-12285.69359452</v>
      </c>
      <c r="E14" s="276">
        <f>Table232[[#This Row],[Exports]]-Table232[[#This Row],[Imports]]</f>
        <v>-4913.7022519700004</v>
      </c>
      <c r="F14" s="28"/>
      <c r="G14" s="3"/>
    </row>
    <row r="15" spans="1:13" x14ac:dyDescent="0.25">
      <c r="A15" s="16" t="s">
        <v>277</v>
      </c>
      <c r="B15" s="219">
        <v>7765.1198950299995</v>
      </c>
      <c r="C15" s="219">
        <v>11110.344527071</v>
      </c>
      <c r="D15" s="275">
        <f>-Table232[[#This Row],[Imports]]</f>
        <v>-11110.344527071</v>
      </c>
      <c r="E15" s="276">
        <f>Table232[[#This Row],[Exports]]-Table232[[#This Row],[Imports]]</f>
        <v>-3345.2246320410004</v>
      </c>
      <c r="F15" s="28"/>
      <c r="G15" s="3"/>
    </row>
    <row r="16" spans="1:13" x14ac:dyDescent="0.25">
      <c r="B16" s="3"/>
      <c r="C16" s="3"/>
      <c r="D16" s="3"/>
      <c r="E16" s="3"/>
    </row>
    <row r="17" spans="1:13" x14ac:dyDescent="0.25">
      <c r="B17" s="39"/>
      <c r="C17" s="39"/>
      <c r="D17" s="39"/>
      <c r="E17" s="39"/>
    </row>
    <row r="18" spans="1:13" x14ac:dyDescent="0.25">
      <c r="B18" s="39"/>
      <c r="C18" s="39"/>
      <c r="D18" s="39"/>
      <c r="E18" s="39"/>
    </row>
    <row r="19" spans="1:13" x14ac:dyDescent="0.25">
      <c r="B19" s="39"/>
      <c r="C19" s="39"/>
      <c r="D19" s="39"/>
      <c r="E19" s="39"/>
      <c r="G19" s="327"/>
      <c r="H19" s="327"/>
      <c r="I19" s="327"/>
      <c r="J19" s="327"/>
      <c r="K19" s="327"/>
      <c r="L19" s="327"/>
      <c r="M19" s="327"/>
    </row>
    <row r="20" spans="1:13" x14ac:dyDescent="0.25">
      <c r="E20" s="28"/>
    </row>
    <row r="22" spans="1:13" x14ac:dyDescent="0.25">
      <c r="A22" s="29"/>
      <c r="B22" s="30"/>
      <c r="D22" s="3"/>
    </row>
    <row r="23" spans="1:13" x14ac:dyDescent="0.25">
      <c r="A23" s="29"/>
      <c r="B23" s="30"/>
      <c r="D23" s="3"/>
    </row>
    <row r="24" spans="1:13" x14ac:dyDescent="0.25">
      <c r="A24" s="29"/>
      <c r="B24" s="30"/>
      <c r="D24" s="3"/>
      <c r="E24" s="3"/>
      <c r="F24" s="3"/>
    </row>
    <row r="25" spans="1:13" x14ac:dyDescent="0.25">
      <c r="A25" s="29"/>
      <c r="B25" s="30"/>
      <c r="D25" s="3"/>
      <c r="E25" s="3"/>
      <c r="F25" s="3"/>
    </row>
    <row r="26" spans="1:13" x14ac:dyDescent="0.25">
      <c r="D26" s="3"/>
      <c r="E26" s="3"/>
      <c r="F26" s="3"/>
    </row>
    <row r="27" spans="1:13" x14ac:dyDescent="0.25">
      <c r="D27" s="3"/>
      <c r="E27" s="3"/>
      <c r="F27" s="3"/>
    </row>
    <row r="28" spans="1:13" x14ac:dyDescent="0.25">
      <c r="D28" s="3"/>
      <c r="E28" s="3"/>
      <c r="F28" s="3"/>
    </row>
    <row r="29" spans="1:13" x14ac:dyDescent="0.25">
      <c r="D29" s="3"/>
      <c r="E29" s="3"/>
      <c r="F29" s="3"/>
    </row>
    <row r="30" spans="1:13" x14ac:dyDescent="0.25">
      <c r="D30" s="3"/>
      <c r="E30" s="3"/>
      <c r="F30" s="3"/>
    </row>
    <row r="31" spans="1:13" x14ac:dyDescent="0.25">
      <c r="D31" s="3"/>
      <c r="E31" s="3"/>
      <c r="F31" s="3"/>
    </row>
    <row r="32" spans="1:13" x14ac:dyDescent="0.25">
      <c r="D32" s="3"/>
      <c r="E32" s="3"/>
      <c r="F32" s="3"/>
    </row>
    <row r="33" spans="4:6" x14ac:dyDescent="0.25">
      <c r="D33" s="3"/>
      <c r="E33" s="3"/>
      <c r="F33" s="3"/>
    </row>
    <row r="34" spans="4:6" x14ac:dyDescent="0.25">
      <c r="E34" s="3"/>
      <c r="F34" s="3"/>
    </row>
    <row r="35" spans="4:6" x14ac:dyDescent="0.25">
      <c r="E35" s="3"/>
      <c r="F35" s="3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70"/>
  <sheetViews>
    <sheetView zoomScaleNormal="100" workbookViewId="0">
      <selection activeCell="I19" sqref="I19"/>
    </sheetView>
  </sheetViews>
  <sheetFormatPr defaultColWidth="8.81640625" defaultRowHeight="11.5" x14ac:dyDescent="0.25"/>
  <cols>
    <col min="1" max="1" width="34.1796875" style="2" customWidth="1"/>
    <col min="2" max="2" width="15.81640625" style="2" customWidth="1"/>
    <col min="3" max="3" width="16" style="2" customWidth="1"/>
    <col min="4" max="4" width="15.1796875" style="2" bestFit="1" customWidth="1"/>
    <col min="5" max="6" width="8.81640625" style="2"/>
    <col min="7" max="7" width="12.36328125" style="2" customWidth="1"/>
    <col min="8" max="8" width="14.1796875" style="2" bestFit="1" customWidth="1"/>
    <col min="9" max="9" width="14.453125" style="2" bestFit="1" customWidth="1"/>
    <col min="10" max="10" width="15.1796875" style="2" bestFit="1" customWidth="1"/>
    <col min="11" max="16384" width="8.81640625" style="2"/>
  </cols>
  <sheetData>
    <row r="1" spans="1:13" x14ac:dyDescent="0.25">
      <c r="A1" s="27" t="s">
        <v>633</v>
      </c>
      <c r="E1" s="5"/>
      <c r="F1" s="7" t="s">
        <v>313</v>
      </c>
      <c r="K1" s="5"/>
      <c r="L1" s="5"/>
      <c r="M1" s="5"/>
    </row>
    <row r="2" spans="1:13" x14ac:dyDescent="0.25">
      <c r="A2" s="20" t="s">
        <v>344</v>
      </c>
      <c r="B2" s="20" t="s">
        <v>336</v>
      </c>
      <c r="C2" s="20" t="s">
        <v>266</v>
      </c>
      <c r="D2" s="20" t="s">
        <v>267</v>
      </c>
    </row>
    <row r="3" spans="1:13" x14ac:dyDescent="0.25">
      <c r="A3" s="16" t="s">
        <v>296</v>
      </c>
      <c r="B3" s="219">
        <v>1600.3208122200001</v>
      </c>
      <c r="C3" s="219">
        <v>4461.4043795799998</v>
      </c>
      <c r="D3" s="277">
        <f t="shared" ref="D3:D34" si="0">B3-C3</f>
        <v>-2861.0835673599995</v>
      </c>
    </row>
    <row r="4" spans="1:13" x14ac:dyDescent="0.25">
      <c r="A4" s="16" t="s">
        <v>356</v>
      </c>
      <c r="B4" s="219">
        <v>523.12350394999999</v>
      </c>
      <c r="C4" s="219">
        <v>1369.1144314000001</v>
      </c>
      <c r="D4" s="277">
        <f t="shared" si="0"/>
        <v>-845.99092745000007</v>
      </c>
    </row>
    <row r="5" spans="1:13" x14ac:dyDescent="0.25">
      <c r="A5" s="16" t="s">
        <v>383</v>
      </c>
      <c r="B5" s="219">
        <v>96.724707769999995</v>
      </c>
      <c r="C5" s="219">
        <v>843.32570219000002</v>
      </c>
      <c r="D5" s="277">
        <f t="shared" si="0"/>
        <v>-746.60099442000001</v>
      </c>
    </row>
    <row r="6" spans="1:13" x14ac:dyDescent="0.25">
      <c r="A6" s="16" t="s">
        <v>359</v>
      </c>
      <c r="B6" s="219">
        <v>100.79214711</v>
      </c>
      <c r="C6" s="219">
        <v>454.32441432000002</v>
      </c>
      <c r="D6" s="277">
        <f t="shared" si="0"/>
        <v>-353.53226720999999</v>
      </c>
    </row>
    <row r="7" spans="1:13" x14ac:dyDescent="0.25">
      <c r="A7" s="16" t="s">
        <v>377</v>
      </c>
      <c r="B7" s="219">
        <v>2.3283282999999999</v>
      </c>
      <c r="C7" s="219">
        <v>336.64349960000004</v>
      </c>
      <c r="D7" s="277">
        <f t="shared" si="0"/>
        <v>-334.31517130000003</v>
      </c>
    </row>
    <row r="8" spans="1:13" x14ac:dyDescent="0.25">
      <c r="A8" s="16" t="s">
        <v>368</v>
      </c>
      <c r="B8" s="219">
        <v>6.85944E-2</v>
      </c>
      <c r="C8" s="219">
        <v>223.09149318999999</v>
      </c>
      <c r="D8" s="277">
        <f t="shared" si="0"/>
        <v>-223.02289879</v>
      </c>
    </row>
    <row r="9" spans="1:13" x14ac:dyDescent="0.25">
      <c r="A9" s="16" t="s">
        <v>602</v>
      </c>
      <c r="B9" s="219">
        <v>0</v>
      </c>
      <c r="C9" s="219">
        <v>193.09772262999999</v>
      </c>
      <c r="D9" s="277">
        <f t="shared" si="0"/>
        <v>-193.09772262999999</v>
      </c>
    </row>
    <row r="10" spans="1:13" x14ac:dyDescent="0.25">
      <c r="A10" s="16" t="s">
        <v>365</v>
      </c>
      <c r="B10" s="219">
        <v>65.065231769999997</v>
      </c>
      <c r="C10" s="219">
        <v>226.45975608000001</v>
      </c>
      <c r="D10" s="277">
        <f t="shared" si="0"/>
        <v>-161.39452431000001</v>
      </c>
    </row>
    <row r="11" spans="1:13" x14ac:dyDescent="0.25">
      <c r="A11" s="16" t="s">
        <v>362</v>
      </c>
      <c r="B11" s="219">
        <v>43.793451420000004</v>
      </c>
      <c r="C11" s="219">
        <v>197.76624038</v>
      </c>
      <c r="D11" s="277">
        <f t="shared" si="0"/>
        <v>-153.97278896</v>
      </c>
    </row>
    <row r="12" spans="1:13" x14ac:dyDescent="0.25">
      <c r="A12" s="16" t="s">
        <v>349</v>
      </c>
      <c r="B12" s="219">
        <v>757.51391123999997</v>
      </c>
      <c r="C12" s="219">
        <v>867.27511149999998</v>
      </c>
      <c r="D12" s="277">
        <f t="shared" si="0"/>
        <v>-109.76120026000001</v>
      </c>
    </row>
    <row r="13" spans="1:13" x14ac:dyDescent="0.25">
      <c r="A13" s="16" t="s">
        <v>443</v>
      </c>
      <c r="B13" s="219">
        <v>7.6000000000000004E-5</v>
      </c>
      <c r="C13" s="219">
        <v>107.26377578</v>
      </c>
      <c r="D13" s="277">
        <f t="shared" si="0"/>
        <v>-107.26369978</v>
      </c>
    </row>
    <row r="14" spans="1:13" x14ac:dyDescent="0.25">
      <c r="A14" s="16" t="s">
        <v>373</v>
      </c>
      <c r="B14" s="219">
        <v>4.0642889499999999</v>
      </c>
      <c r="C14" s="219">
        <v>100.40429464</v>
      </c>
      <c r="D14" s="277">
        <f t="shared" si="0"/>
        <v>-96.340005689999998</v>
      </c>
    </row>
    <row r="15" spans="1:13" x14ac:dyDescent="0.25">
      <c r="A15" s="16" t="s">
        <v>355</v>
      </c>
      <c r="B15" s="219">
        <v>22.763436039999998</v>
      </c>
      <c r="C15" s="219">
        <v>98.683103870000011</v>
      </c>
      <c r="D15" s="277">
        <f t="shared" si="0"/>
        <v>-75.919667830000009</v>
      </c>
    </row>
    <row r="16" spans="1:13" x14ac:dyDescent="0.25">
      <c r="A16" s="16" t="s">
        <v>370</v>
      </c>
      <c r="B16" s="219">
        <v>1.1496013999999999</v>
      </c>
      <c r="C16" s="219">
        <v>75.199421760000007</v>
      </c>
      <c r="D16" s="277">
        <f t="shared" si="0"/>
        <v>-74.049820360000012</v>
      </c>
    </row>
    <row r="17" spans="1:4" x14ac:dyDescent="0.25">
      <c r="A17" s="16" t="s">
        <v>398</v>
      </c>
      <c r="B17" s="219">
        <v>2.9902323599999998</v>
      </c>
      <c r="C17" s="219">
        <v>74.4614318</v>
      </c>
      <c r="D17" s="277">
        <f t="shared" si="0"/>
        <v>-71.471199440000007</v>
      </c>
    </row>
    <row r="18" spans="1:4" x14ac:dyDescent="0.25">
      <c r="A18" s="16" t="s">
        <v>388</v>
      </c>
      <c r="B18" s="219">
        <v>0</v>
      </c>
      <c r="C18" s="219">
        <v>57.182853270000003</v>
      </c>
      <c r="D18" s="277">
        <f t="shared" si="0"/>
        <v>-57.182853270000003</v>
      </c>
    </row>
    <row r="19" spans="1:4" x14ac:dyDescent="0.25">
      <c r="A19" s="16" t="s">
        <v>371</v>
      </c>
      <c r="B19" s="219">
        <v>8.6422122699999999</v>
      </c>
      <c r="C19" s="219">
        <v>54.370523979999994</v>
      </c>
      <c r="D19" s="277">
        <f t="shared" si="0"/>
        <v>-45.728311709999993</v>
      </c>
    </row>
    <row r="20" spans="1:4" x14ac:dyDescent="0.25">
      <c r="A20" s="16" t="s">
        <v>376</v>
      </c>
      <c r="B20" s="219">
        <v>2.1404914800000001</v>
      </c>
      <c r="C20" s="219">
        <v>43.509671009999998</v>
      </c>
      <c r="D20" s="277">
        <f t="shared" si="0"/>
        <v>-41.369179529999997</v>
      </c>
    </row>
    <row r="21" spans="1:4" x14ac:dyDescent="0.25">
      <c r="A21" s="16" t="s">
        <v>425</v>
      </c>
      <c r="B21" s="219">
        <v>0.11677778</v>
      </c>
      <c r="C21" s="219">
        <v>41.003133900000002</v>
      </c>
      <c r="D21" s="277">
        <f t="shared" si="0"/>
        <v>-40.886356120000002</v>
      </c>
    </row>
    <row r="22" spans="1:4" x14ac:dyDescent="0.25">
      <c r="A22" s="16" t="s">
        <v>389</v>
      </c>
      <c r="B22" s="219">
        <v>2.8276919999999997E-2</v>
      </c>
      <c r="C22" s="219">
        <v>29.04868579</v>
      </c>
      <c r="D22" s="277">
        <f t="shared" si="0"/>
        <v>-29.020408870000001</v>
      </c>
    </row>
    <row r="23" spans="1:4" x14ac:dyDescent="0.25">
      <c r="A23" s="16" t="s">
        <v>437</v>
      </c>
      <c r="B23" s="219">
        <v>0.279696</v>
      </c>
      <c r="C23" s="219">
        <v>19.58925576</v>
      </c>
      <c r="D23" s="277">
        <f t="shared" si="0"/>
        <v>-19.309559759999999</v>
      </c>
    </row>
    <row r="24" spans="1:4" x14ac:dyDescent="0.25">
      <c r="A24" s="16" t="s">
        <v>375</v>
      </c>
      <c r="B24" s="219">
        <v>0.38041000000000003</v>
      </c>
      <c r="C24" s="219">
        <v>16.185711560000001</v>
      </c>
      <c r="D24" s="277">
        <f t="shared" si="0"/>
        <v>-15.805301560000002</v>
      </c>
    </row>
    <row r="25" spans="1:4" x14ac:dyDescent="0.25">
      <c r="A25" s="16" t="s">
        <v>399</v>
      </c>
      <c r="B25" s="219">
        <v>0</v>
      </c>
      <c r="C25" s="219">
        <v>15.370863009999999</v>
      </c>
      <c r="D25" s="277">
        <f t="shared" si="0"/>
        <v>-15.370863009999999</v>
      </c>
    </row>
    <row r="26" spans="1:4" x14ac:dyDescent="0.25">
      <c r="A26" s="16" t="s">
        <v>352</v>
      </c>
      <c r="B26" s="219">
        <v>299.83525562</v>
      </c>
      <c r="C26" s="219">
        <v>314.72844867000003</v>
      </c>
      <c r="D26" s="277">
        <f t="shared" si="0"/>
        <v>-14.893193050000036</v>
      </c>
    </row>
    <row r="27" spans="1:4" x14ac:dyDescent="0.25">
      <c r="A27" s="16" t="s">
        <v>395</v>
      </c>
      <c r="B27" s="219">
        <v>0.56845999999999997</v>
      </c>
      <c r="C27" s="219">
        <v>14.009480651000001</v>
      </c>
      <c r="D27" s="277">
        <f t="shared" si="0"/>
        <v>-13.441020651000001</v>
      </c>
    </row>
    <row r="28" spans="1:4" x14ac:dyDescent="0.25">
      <c r="A28" s="16" t="s">
        <v>381</v>
      </c>
      <c r="B28" s="219">
        <v>2.7879999999999999E-2</v>
      </c>
      <c r="C28" s="219">
        <v>11.96065046</v>
      </c>
      <c r="D28" s="277">
        <f t="shared" si="0"/>
        <v>-11.93277046</v>
      </c>
    </row>
    <row r="29" spans="1:4" x14ac:dyDescent="0.25">
      <c r="A29" s="16" t="s">
        <v>400</v>
      </c>
      <c r="B29" s="219">
        <v>2.9733099700000003</v>
      </c>
      <c r="C29" s="219">
        <v>14.475669960000001</v>
      </c>
      <c r="D29" s="277">
        <f t="shared" si="0"/>
        <v>-11.50235999</v>
      </c>
    </row>
    <row r="30" spans="1:4" x14ac:dyDescent="0.25">
      <c r="A30" s="16" t="s">
        <v>418</v>
      </c>
      <c r="B30" s="219">
        <v>0.42716971999999998</v>
      </c>
      <c r="C30" s="219">
        <v>11.04618219</v>
      </c>
      <c r="D30" s="277">
        <f t="shared" si="0"/>
        <v>-10.619012469999999</v>
      </c>
    </row>
    <row r="31" spans="1:4" x14ac:dyDescent="0.25">
      <c r="A31" s="16" t="s">
        <v>393</v>
      </c>
      <c r="B31" s="219">
        <v>0.65081730000000004</v>
      </c>
      <c r="C31" s="219">
        <v>11.071424449999999</v>
      </c>
      <c r="D31" s="277">
        <f t="shared" si="0"/>
        <v>-10.420607149999999</v>
      </c>
    </row>
    <row r="32" spans="1:4" x14ac:dyDescent="0.25">
      <c r="A32" s="16" t="s">
        <v>394</v>
      </c>
      <c r="B32" s="219">
        <v>2.1555355</v>
      </c>
      <c r="C32" s="219">
        <v>10.4712026</v>
      </c>
      <c r="D32" s="277">
        <f t="shared" si="0"/>
        <v>-8.3156670999999989</v>
      </c>
    </row>
    <row r="33" spans="1:4" x14ac:dyDescent="0.25">
      <c r="A33" s="16" t="s">
        <v>298</v>
      </c>
      <c r="B33" s="219">
        <v>1.4597959899999999</v>
      </c>
      <c r="C33" s="219">
        <v>9.1223215900000003</v>
      </c>
      <c r="D33" s="277">
        <f t="shared" si="0"/>
        <v>-7.6625256000000004</v>
      </c>
    </row>
    <row r="34" spans="1:4" x14ac:dyDescent="0.25">
      <c r="A34" s="16" t="s">
        <v>304</v>
      </c>
      <c r="B34" s="219">
        <v>0.20136482999999999</v>
      </c>
      <c r="C34" s="219">
        <v>6.3454747500000002</v>
      </c>
      <c r="D34" s="277">
        <f t="shared" si="0"/>
        <v>-6.14410992</v>
      </c>
    </row>
    <row r="35" spans="1:4" x14ac:dyDescent="0.25">
      <c r="A35" s="16" t="s">
        <v>412</v>
      </c>
      <c r="B35" s="219">
        <v>0</v>
      </c>
      <c r="C35" s="219">
        <v>6.1256768899999994</v>
      </c>
      <c r="D35" s="277">
        <f t="shared" ref="D35:D66" si="1">B35-C35</f>
        <v>-6.1256768899999994</v>
      </c>
    </row>
    <row r="36" spans="1:4" x14ac:dyDescent="0.25">
      <c r="A36" s="16" t="s">
        <v>301</v>
      </c>
      <c r="B36" s="219">
        <v>0</v>
      </c>
      <c r="C36" s="219">
        <v>5.6960219699999994</v>
      </c>
      <c r="D36" s="277">
        <f t="shared" si="1"/>
        <v>-5.6960219699999994</v>
      </c>
    </row>
    <row r="37" spans="1:4" x14ac:dyDescent="0.25">
      <c r="A37" s="16" t="s">
        <v>310</v>
      </c>
      <c r="B37" s="219">
        <v>0.108585</v>
      </c>
      <c r="C37" s="219">
        <v>4.0302538399999994</v>
      </c>
      <c r="D37" s="277">
        <f t="shared" si="1"/>
        <v>-3.9216688399999993</v>
      </c>
    </row>
    <row r="38" spans="1:4" x14ac:dyDescent="0.25">
      <c r="A38" s="16" t="s">
        <v>307</v>
      </c>
      <c r="B38" s="219">
        <v>1.8000000000000001E-4</v>
      </c>
      <c r="C38" s="219">
        <v>3.8562259000000001</v>
      </c>
      <c r="D38" s="277">
        <f t="shared" si="1"/>
        <v>-3.8560459000000002</v>
      </c>
    </row>
    <row r="39" spans="1:4" x14ac:dyDescent="0.25">
      <c r="A39" s="16" t="s">
        <v>387</v>
      </c>
      <c r="B39" s="219">
        <v>0</v>
      </c>
      <c r="C39" s="219">
        <v>3.7638434900000002</v>
      </c>
      <c r="D39" s="277">
        <f t="shared" si="1"/>
        <v>-3.7638434900000002</v>
      </c>
    </row>
    <row r="40" spans="1:4" x14ac:dyDescent="0.25">
      <c r="A40" s="16" t="s">
        <v>396</v>
      </c>
      <c r="B40" s="219">
        <v>0.13207801</v>
      </c>
      <c r="C40" s="219">
        <v>3.8302575399999998</v>
      </c>
      <c r="D40" s="277">
        <f t="shared" si="1"/>
        <v>-3.69817953</v>
      </c>
    </row>
    <row r="41" spans="1:4" x14ac:dyDescent="0.25">
      <c r="A41" s="16" t="s">
        <v>305</v>
      </c>
      <c r="B41" s="219">
        <v>0</v>
      </c>
      <c r="C41" s="219">
        <v>3.2834639600000002</v>
      </c>
      <c r="D41" s="277">
        <f t="shared" si="1"/>
        <v>-3.2834639600000002</v>
      </c>
    </row>
    <row r="42" spans="1:4" x14ac:dyDescent="0.25">
      <c r="A42" s="16" t="s">
        <v>380</v>
      </c>
      <c r="B42" s="219">
        <v>3.9467879100000003</v>
      </c>
      <c r="C42" s="219">
        <v>6.84251085</v>
      </c>
      <c r="D42" s="277">
        <f t="shared" si="1"/>
        <v>-2.8957229399999997</v>
      </c>
    </row>
    <row r="43" spans="1:4" x14ac:dyDescent="0.25">
      <c r="A43" s="16" t="s">
        <v>367</v>
      </c>
      <c r="B43" s="219">
        <v>18.526288219999998</v>
      </c>
      <c r="C43" s="219">
        <v>21.330880420000003</v>
      </c>
      <c r="D43" s="277">
        <f t="shared" si="1"/>
        <v>-2.8045922000000054</v>
      </c>
    </row>
    <row r="44" spans="1:4" x14ac:dyDescent="0.25">
      <c r="A44" s="16" t="s">
        <v>369</v>
      </c>
      <c r="B44" s="219">
        <v>44.681599770000005</v>
      </c>
      <c r="C44" s="219">
        <v>47.465720990000001</v>
      </c>
      <c r="D44" s="277">
        <f t="shared" si="1"/>
        <v>-2.7841212199999958</v>
      </c>
    </row>
    <row r="45" spans="1:4" x14ac:dyDescent="0.25">
      <c r="A45" s="16" t="s">
        <v>442</v>
      </c>
      <c r="B45" s="219">
        <v>1.6371530000000002E-2</v>
      </c>
      <c r="C45" s="219">
        <v>2.47383431</v>
      </c>
      <c r="D45" s="277">
        <f t="shared" si="1"/>
        <v>-2.4574627800000002</v>
      </c>
    </row>
    <row r="46" spans="1:4" x14ac:dyDescent="0.25">
      <c r="A46" s="16" t="s">
        <v>420</v>
      </c>
      <c r="B46" s="219">
        <v>0</v>
      </c>
      <c r="C46" s="219">
        <v>2.3128622599999997</v>
      </c>
      <c r="D46" s="277">
        <f t="shared" si="1"/>
        <v>-2.3128622599999997</v>
      </c>
    </row>
    <row r="47" spans="1:4" x14ac:dyDescent="0.25">
      <c r="A47" s="16" t="s">
        <v>417</v>
      </c>
      <c r="B47" s="219">
        <v>2.8306999999999999E-2</v>
      </c>
      <c r="C47" s="219">
        <v>2.10954621</v>
      </c>
      <c r="D47" s="277">
        <f t="shared" si="1"/>
        <v>-2.0812392100000001</v>
      </c>
    </row>
    <row r="48" spans="1:4" x14ac:dyDescent="0.25">
      <c r="A48" s="16" t="s">
        <v>424</v>
      </c>
      <c r="B48" s="219">
        <v>0.53255109999999994</v>
      </c>
      <c r="C48" s="219">
        <v>2.3693785899999997</v>
      </c>
      <c r="D48" s="277">
        <f t="shared" si="1"/>
        <v>-1.8368274899999997</v>
      </c>
    </row>
    <row r="49" spans="1:4" x14ac:dyDescent="0.25">
      <c r="A49" s="16" t="s">
        <v>440</v>
      </c>
      <c r="B49" s="219">
        <v>0</v>
      </c>
      <c r="C49" s="219">
        <v>1.7151717900000001</v>
      </c>
      <c r="D49" s="277">
        <f t="shared" si="1"/>
        <v>-1.7151717900000001</v>
      </c>
    </row>
    <row r="50" spans="1:4" x14ac:dyDescent="0.25">
      <c r="A50" s="16" t="s">
        <v>415</v>
      </c>
      <c r="B50" s="219">
        <v>3.4200000000000001E-2</v>
      </c>
      <c r="C50" s="219">
        <v>1.6822216999999999</v>
      </c>
      <c r="D50" s="277">
        <f t="shared" si="1"/>
        <v>-1.6480216999999999</v>
      </c>
    </row>
    <row r="51" spans="1:4" x14ac:dyDescent="0.25">
      <c r="A51" s="16" t="s">
        <v>391</v>
      </c>
      <c r="B51" s="219">
        <v>0.20705999999999999</v>
      </c>
      <c r="C51" s="219">
        <v>1.76486301</v>
      </c>
      <c r="D51" s="277">
        <f t="shared" si="1"/>
        <v>-1.55780301</v>
      </c>
    </row>
    <row r="52" spans="1:4" x14ac:dyDescent="0.25">
      <c r="A52" s="16" t="s">
        <v>439</v>
      </c>
      <c r="B52" s="219">
        <v>5.0000000000000001E-3</v>
      </c>
      <c r="C52" s="219">
        <v>1.2339831399999999</v>
      </c>
      <c r="D52" s="277">
        <f t="shared" si="1"/>
        <v>-1.22898314</v>
      </c>
    </row>
    <row r="53" spans="1:4" x14ac:dyDescent="0.25">
      <c r="A53" s="16" t="s">
        <v>413</v>
      </c>
      <c r="B53" s="219">
        <v>3.6000999999999998E-2</v>
      </c>
      <c r="C53" s="219">
        <v>1.00914807</v>
      </c>
      <c r="D53" s="277">
        <f t="shared" si="1"/>
        <v>-0.97314707</v>
      </c>
    </row>
    <row r="54" spans="1:4" x14ac:dyDescent="0.25">
      <c r="A54" s="16" t="s">
        <v>452</v>
      </c>
      <c r="B54" s="219">
        <v>0</v>
      </c>
      <c r="C54" s="219">
        <v>0.83803022999999999</v>
      </c>
      <c r="D54" s="277">
        <f t="shared" si="1"/>
        <v>-0.83803022999999999</v>
      </c>
    </row>
    <row r="55" spans="1:4" x14ac:dyDescent="0.25">
      <c r="A55" s="16" t="s">
        <v>309</v>
      </c>
      <c r="B55" s="219">
        <v>0</v>
      </c>
      <c r="C55" s="219">
        <v>0.74301200000000001</v>
      </c>
      <c r="D55" s="277">
        <f t="shared" si="1"/>
        <v>-0.74301200000000001</v>
      </c>
    </row>
    <row r="56" spans="1:4" x14ac:dyDescent="0.25">
      <c r="A56" s="16" t="s">
        <v>414</v>
      </c>
      <c r="B56" s="219">
        <v>0</v>
      </c>
      <c r="C56" s="219">
        <v>0.73311936</v>
      </c>
      <c r="D56" s="277">
        <f t="shared" si="1"/>
        <v>-0.73311936</v>
      </c>
    </row>
    <row r="57" spans="1:4" x14ac:dyDescent="0.25">
      <c r="A57" s="16" t="s">
        <v>433</v>
      </c>
      <c r="B57" s="219">
        <v>0.180561</v>
      </c>
      <c r="C57" s="219">
        <v>0.85611782999999997</v>
      </c>
      <c r="D57" s="277">
        <f t="shared" si="1"/>
        <v>-0.67555683</v>
      </c>
    </row>
    <row r="58" spans="1:4" x14ac:dyDescent="0.25">
      <c r="A58" s="16" t="s">
        <v>426</v>
      </c>
      <c r="B58" s="219">
        <v>0</v>
      </c>
      <c r="C58" s="219">
        <v>0.53603344999999991</v>
      </c>
      <c r="D58" s="277">
        <f t="shared" si="1"/>
        <v>-0.53603344999999991</v>
      </c>
    </row>
    <row r="59" spans="1:4" x14ac:dyDescent="0.25">
      <c r="A59" s="16" t="s">
        <v>423</v>
      </c>
      <c r="B59" s="219">
        <v>0</v>
      </c>
      <c r="C59" s="219">
        <v>0.53317181000000002</v>
      </c>
      <c r="D59" s="277">
        <f t="shared" si="1"/>
        <v>-0.53317181000000002</v>
      </c>
    </row>
    <row r="60" spans="1:4" x14ac:dyDescent="0.25">
      <c r="A60" s="16" t="s">
        <v>448</v>
      </c>
      <c r="B60" s="219">
        <v>4.0000000000000002E-4</v>
      </c>
      <c r="C60" s="219">
        <v>0.51075137000000004</v>
      </c>
      <c r="D60" s="277">
        <f t="shared" si="1"/>
        <v>-0.51035137000000008</v>
      </c>
    </row>
    <row r="61" spans="1:4" x14ac:dyDescent="0.25">
      <c r="A61" s="16" t="s">
        <v>407</v>
      </c>
      <c r="B61" s="219">
        <v>5.5000000000000003E-4</v>
      </c>
      <c r="C61" s="219">
        <v>0.50742567999999999</v>
      </c>
      <c r="D61" s="277">
        <f t="shared" si="1"/>
        <v>-0.50687567999999994</v>
      </c>
    </row>
    <row r="62" spans="1:4" x14ac:dyDescent="0.25">
      <c r="A62" s="16" t="s">
        <v>462</v>
      </c>
      <c r="B62" s="219">
        <v>0</v>
      </c>
      <c r="C62" s="219">
        <v>0.40157965999999995</v>
      </c>
      <c r="D62" s="277">
        <f t="shared" si="1"/>
        <v>-0.40157965999999995</v>
      </c>
    </row>
    <row r="63" spans="1:4" x14ac:dyDescent="0.25">
      <c r="A63" s="16" t="s">
        <v>430</v>
      </c>
      <c r="B63" s="219">
        <v>0</v>
      </c>
      <c r="C63" s="219">
        <v>0.39804828999999997</v>
      </c>
      <c r="D63" s="277">
        <f t="shared" si="1"/>
        <v>-0.39804828999999997</v>
      </c>
    </row>
    <row r="64" spans="1:4" x14ac:dyDescent="0.25">
      <c r="A64" s="16" t="s">
        <v>406</v>
      </c>
      <c r="B64" s="219">
        <v>9.2299999999999999E-4</v>
      </c>
      <c r="C64" s="219">
        <v>0.28780805999999998</v>
      </c>
      <c r="D64" s="277">
        <f t="shared" si="1"/>
        <v>-0.28688505999999997</v>
      </c>
    </row>
    <row r="65" spans="1:4" x14ac:dyDescent="0.25">
      <c r="A65" s="16" t="s">
        <v>429</v>
      </c>
      <c r="B65" s="219">
        <v>0</v>
      </c>
      <c r="C65" s="219">
        <v>0.28563945000000002</v>
      </c>
      <c r="D65" s="277">
        <f t="shared" si="1"/>
        <v>-0.28563945000000002</v>
      </c>
    </row>
    <row r="66" spans="1:4" x14ac:dyDescent="0.25">
      <c r="A66" s="16" t="s">
        <v>638</v>
      </c>
      <c r="B66" s="219">
        <v>0</v>
      </c>
      <c r="C66" s="219">
        <v>0.26900188000000003</v>
      </c>
      <c r="D66" s="277">
        <f t="shared" si="1"/>
        <v>-0.26900188000000003</v>
      </c>
    </row>
    <row r="67" spans="1:4" x14ac:dyDescent="0.25">
      <c r="A67" s="16" t="s">
        <v>419</v>
      </c>
      <c r="B67" s="219">
        <v>1.65E-3</v>
      </c>
      <c r="C67" s="219">
        <v>0.22601969</v>
      </c>
      <c r="D67" s="277">
        <f t="shared" ref="D67:D98" si="2">B67-C67</f>
        <v>-0.22436968999999998</v>
      </c>
    </row>
    <row r="68" spans="1:4" x14ac:dyDescent="0.25">
      <c r="A68" s="16" t="s">
        <v>453</v>
      </c>
      <c r="B68" s="219">
        <v>0</v>
      </c>
      <c r="C68" s="219">
        <v>0.20295482999999997</v>
      </c>
      <c r="D68" s="277">
        <f t="shared" si="2"/>
        <v>-0.20295482999999997</v>
      </c>
    </row>
    <row r="69" spans="1:4" x14ac:dyDescent="0.25">
      <c r="A69" s="16" t="s">
        <v>523</v>
      </c>
      <c r="B69" s="219">
        <v>0</v>
      </c>
      <c r="C69" s="219">
        <v>0.18755007999999998</v>
      </c>
      <c r="D69" s="277">
        <f t="shared" si="2"/>
        <v>-0.18755007999999998</v>
      </c>
    </row>
    <row r="70" spans="1:4" x14ac:dyDescent="0.25">
      <c r="A70" s="16" t="s">
        <v>427</v>
      </c>
      <c r="B70" s="219">
        <v>4.9600000000000002E-4</v>
      </c>
      <c r="C70" s="219">
        <v>0.16967664999999998</v>
      </c>
      <c r="D70" s="277">
        <f t="shared" si="2"/>
        <v>-0.16918064999999999</v>
      </c>
    </row>
    <row r="71" spans="1:4" x14ac:dyDescent="0.25">
      <c r="A71" s="16" t="s">
        <v>458</v>
      </c>
      <c r="B71" s="219">
        <v>0</v>
      </c>
      <c r="C71" s="219">
        <v>0.16169784000000001</v>
      </c>
      <c r="D71" s="277">
        <f t="shared" si="2"/>
        <v>-0.16169784000000001</v>
      </c>
    </row>
    <row r="72" spans="1:4" x14ac:dyDescent="0.25">
      <c r="A72" s="16" t="s">
        <v>428</v>
      </c>
      <c r="B72" s="219">
        <v>0</v>
      </c>
      <c r="C72" s="219">
        <v>0.126003</v>
      </c>
      <c r="D72" s="277">
        <f t="shared" si="2"/>
        <v>-0.126003</v>
      </c>
    </row>
    <row r="73" spans="1:4" x14ac:dyDescent="0.25">
      <c r="A73" s="16" t="s">
        <v>465</v>
      </c>
      <c r="B73" s="219">
        <v>0</v>
      </c>
      <c r="C73" s="219">
        <v>0.12254087</v>
      </c>
      <c r="D73" s="277">
        <f t="shared" si="2"/>
        <v>-0.12254087</v>
      </c>
    </row>
    <row r="74" spans="1:4" x14ac:dyDescent="0.25">
      <c r="A74" s="16" t="s">
        <v>644</v>
      </c>
      <c r="B74" s="219">
        <v>0</v>
      </c>
      <c r="C74" s="219">
        <v>0.10876688000000001</v>
      </c>
      <c r="D74" s="277">
        <f t="shared" si="2"/>
        <v>-0.10876688000000001</v>
      </c>
    </row>
    <row r="75" spans="1:4" x14ac:dyDescent="0.25">
      <c r="A75" s="16" t="s">
        <v>447</v>
      </c>
      <c r="B75" s="219">
        <v>4.6516910000000002E-2</v>
      </c>
      <c r="C75" s="219">
        <v>0.14366950000000001</v>
      </c>
      <c r="D75" s="277">
        <f t="shared" si="2"/>
        <v>-9.7152590000000011E-2</v>
      </c>
    </row>
    <row r="76" spans="1:4" x14ac:dyDescent="0.25">
      <c r="A76" s="16" t="s">
        <v>521</v>
      </c>
      <c r="B76" s="219">
        <v>0</v>
      </c>
      <c r="C76" s="219">
        <v>9.2249609999999996E-2</v>
      </c>
      <c r="D76" s="277">
        <f t="shared" si="2"/>
        <v>-9.2249609999999996E-2</v>
      </c>
    </row>
    <row r="77" spans="1:4" x14ac:dyDescent="0.25">
      <c r="A77" s="16" t="s">
        <v>601</v>
      </c>
      <c r="B77" s="219">
        <v>0</v>
      </c>
      <c r="C77" s="219">
        <v>9.0054700000000001E-2</v>
      </c>
      <c r="D77" s="277">
        <f t="shared" si="2"/>
        <v>-9.0054700000000001E-2</v>
      </c>
    </row>
    <row r="78" spans="1:4" x14ac:dyDescent="0.25">
      <c r="A78" s="16" t="s">
        <v>456</v>
      </c>
      <c r="B78" s="219">
        <v>0</v>
      </c>
      <c r="C78" s="219">
        <v>8.4166429999999987E-2</v>
      </c>
      <c r="D78" s="277">
        <f t="shared" si="2"/>
        <v>-8.4166429999999987E-2</v>
      </c>
    </row>
    <row r="79" spans="1:4" x14ac:dyDescent="0.25">
      <c r="A79" s="16" t="s">
        <v>411</v>
      </c>
      <c r="B79" s="219">
        <v>0</v>
      </c>
      <c r="C79" s="219">
        <v>8.1361880000000011E-2</v>
      </c>
      <c r="D79" s="277">
        <f t="shared" si="2"/>
        <v>-8.1361880000000011E-2</v>
      </c>
    </row>
    <row r="80" spans="1:4" x14ac:dyDescent="0.25">
      <c r="A80" s="16" t="s">
        <v>421</v>
      </c>
      <c r="B80" s="219">
        <v>0</v>
      </c>
      <c r="C80" s="219">
        <v>6.019364E-2</v>
      </c>
      <c r="D80" s="277">
        <f t="shared" si="2"/>
        <v>-6.019364E-2</v>
      </c>
    </row>
    <row r="81" spans="1:4" x14ac:dyDescent="0.25">
      <c r="A81" s="16" t="s">
        <v>451</v>
      </c>
      <c r="B81" s="219">
        <v>0</v>
      </c>
      <c r="C81" s="219">
        <v>5.6136709999999999E-2</v>
      </c>
      <c r="D81" s="277">
        <f t="shared" si="2"/>
        <v>-5.6136709999999999E-2</v>
      </c>
    </row>
    <row r="82" spans="1:4" x14ac:dyDescent="0.25">
      <c r="A82" s="16" t="s">
        <v>450</v>
      </c>
      <c r="B82" s="219">
        <v>0</v>
      </c>
      <c r="C82" s="219">
        <v>5.5964260000000002E-2</v>
      </c>
      <c r="D82" s="277">
        <f t="shared" si="2"/>
        <v>-5.5964260000000002E-2</v>
      </c>
    </row>
    <row r="83" spans="1:4" x14ac:dyDescent="0.25">
      <c r="A83" s="16" t="s">
        <v>432</v>
      </c>
      <c r="B83" s="219">
        <v>0</v>
      </c>
      <c r="C83" s="219">
        <v>5.428024E-2</v>
      </c>
      <c r="D83" s="277">
        <f t="shared" si="2"/>
        <v>-5.428024E-2</v>
      </c>
    </row>
    <row r="84" spans="1:4" x14ac:dyDescent="0.25">
      <c r="A84" s="16" t="s">
        <v>434</v>
      </c>
      <c r="B84" s="219">
        <v>0</v>
      </c>
      <c r="C84" s="219">
        <v>5.4092800000000003E-2</v>
      </c>
      <c r="D84" s="277">
        <f t="shared" si="2"/>
        <v>-5.4092800000000003E-2</v>
      </c>
    </row>
    <row r="85" spans="1:4" x14ac:dyDescent="0.25">
      <c r="A85" s="16" t="s">
        <v>463</v>
      </c>
      <c r="B85" s="219">
        <v>0</v>
      </c>
      <c r="C85" s="219">
        <v>4.6575949999999998E-2</v>
      </c>
      <c r="D85" s="277">
        <f t="shared" si="2"/>
        <v>-4.6575949999999998E-2</v>
      </c>
    </row>
    <row r="86" spans="1:4" x14ac:dyDescent="0.25">
      <c r="A86" s="16" t="s">
        <v>402</v>
      </c>
      <c r="B86" s="219">
        <v>0</v>
      </c>
      <c r="C86" s="219">
        <v>4.5725160000000001E-2</v>
      </c>
      <c r="D86" s="277">
        <f t="shared" si="2"/>
        <v>-4.5725160000000001E-2</v>
      </c>
    </row>
    <row r="87" spans="1:4" x14ac:dyDescent="0.25">
      <c r="A87" s="16" t="s">
        <v>435</v>
      </c>
      <c r="B87" s="219">
        <v>0</v>
      </c>
      <c r="C87" s="219">
        <v>3.376908E-2</v>
      </c>
      <c r="D87" s="277">
        <f t="shared" si="2"/>
        <v>-3.376908E-2</v>
      </c>
    </row>
    <row r="88" spans="1:4" x14ac:dyDescent="0.25">
      <c r="A88" s="16" t="s">
        <v>460</v>
      </c>
      <c r="B88" s="219">
        <v>0</v>
      </c>
      <c r="C88" s="219">
        <v>3.0285919999999997E-2</v>
      </c>
      <c r="D88" s="277">
        <f t="shared" si="2"/>
        <v>-3.0285919999999997E-2</v>
      </c>
    </row>
    <row r="89" spans="1:4" x14ac:dyDescent="0.25">
      <c r="A89" s="16" t="s">
        <v>455</v>
      </c>
      <c r="B89" s="219">
        <v>0</v>
      </c>
      <c r="C89" s="219">
        <v>2.956116E-2</v>
      </c>
      <c r="D89" s="277">
        <f t="shared" si="2"/>
        <v>-2.956116E-2</v>
      </c>
    </row>
    <row r="90" spans="1:4" x14ac:dyDescent="0.25">
      <c r="A90" s="16" t="s">
        <v>408</v>
      </c>
      <c r="B90" s="219">
        <v>0</v>
      </c>
      <c r="C90" s="219">
        <v>2.8506980000000001E-2</v>
      </c>
      <c r="D90" s="277">
        <f t="shared" si="2"/>
        <v>-2.8506980000000001E-2</v>
      </c>
    </row>
    <row r="91" spans="1:4" x14ac:dyDescent="0.25">
      <c r="A91" s="16" t="s">
        <v>445</v>
      </c>
      <c r="B91" s="219">
        <v>0</v>
      </c>
      <c r="C91" s="219">
        <v>2.3924569999999999E-2</v>
      </c>
      <c r="D91" s="277">
        <f t="shared" si="2"/>
        <v>-2.3924569999999999E-2</v>
      </c>
    </row>
    <row r="92" spans="1:4" x14ac:dyDescent="0.25">
      <c r="A92" s="16" t="s">
        <v>444</v>
      </c>
      <c r="B92" s="219">
        <v>0</v>
      </c>
      <c r="C92" s="219">
        <v>2.2418400000000002E-2</v>
      </c>
      <c r="D92" s="277">
        <f t="shared" si="2"/>
        <v>-2.2418400000000002E-2</v>
      </c>
    </row>
    <row r="93" spans="1:4" x14ac:dyDescent="0.25">
      <c r="A93" s="16" t="s">
        <v>454</v>
      </c>
      <c r="B93" s="219">
        <v>0</v>
      </c>
      <c r="C93" s="219">
        <v>2.115643E-2</v>
      </c>
      <c r="D93" s="277">
        <f t="shared" si="2"/>
        <v>-2.115643E-2</v>
      </c>
    </row>
    <row r="94" spans="1:4" x14ac:dyDescent="0.25">
      <c r="A94" s="16" t="s">
        <v>526</v>
      </c>
      <c r="B94" s="219">
        <v>5.9903999999999999E-3</v>
      </c>
      <c r="C94" s="219">
        <v>2.3394189999999999E-2</v>
      </c>
      <c r="D94" s="277">
        <f t="shared" si="2"/>
        <v>-1.7403789999999999E-2</v>
      </c>
    </row>
    <row r="95" spans="1:4" x14ac:dyDescent="0.25">
      <c r="A95" s="16" t="s">
        <v>535</v>
      </c>
      <c r="B95" s="219">
        <v>0</v>
      </c>
      <c r="C95" s="219">
        <v>1.0189399999999999E-2</v>
      </c>
      <c r="D95" s="277">
        <f t="shared" si="2"/>
        <v>-1.0189399999999999E-2</v>
      </c>
    </row>
    <row r="96" spans="1:4" x14ac:dyDescent="0.25">
      <c r="A96" s="16" t="s">
        <v>522</v>
      </c>
      <c r="B96" s="219">
        <v>0</v>
      </c>
      <c r="C96" s="219">
        <v>9.930389999999999E-3</v>
      </c>
      <c r="D96" s="277">
        <f t="shared" si="2"/>
        <v>-9.930389999999999E-3</v>
      </c>
    </row>
    <row r="97" spans="1:4" x14ac:dyDescent="0.25">
      <c r="A97" s="16" t="s">
        <v>311</v>
      </c>
      <c r="B97" s="219">
        <v>0</v>
      </c>
      <c r="C97" s="219">
        <v>8.953319999999999E-3</v>
      </c>
      <c r="D97" s="277">
        <f t="shared" si="2"/>
        <v>-8.953319999999999E-3</v>
      </c>
    </row>
    <row r="98" spans="1:4" x14ac:dyDescent="0.25">
      <c r="A98" s="16" t="s">
        <v>565</v>
      </c>
      <c r="B98" s="219">
        <v>0</v>
      </c>
      <c r="C98" s="219">
        <v>8.921440000000001E-3</v>
      </c>
      <c r="D98" s="277">
        <f t="shared" si="2"/>
        <v>-8.921440000000001E-3</v>
      </c>
    </row>
    <row r="99" spans="1:4" x14ac:dyDescent="0.25">
      <c r="A99" s="16" t="s">
        <v>595</v>
      </c>
      <c r="B99" s="219">
        <v>0</v>
      </c>
      <c r="C99" s="219">
        <v>8.5859999999999999E-3</v>
      </c>
      <c r="D99" s="277">
        <f t="shared" ref="D99:D130" si="3">B99-C99</f>
        <v>-8.5859999999999999E-3</v>
      </c>
    </row>
    <row r="100" spans="1:4" x14ac:dyDescent="0.25">
      <c r="A100" s="16" t="s">
        <v>614</v>
      </c>
      <c r="B100" s="219">
        <v>0</v>
      </c>
      <c r="C100" s="219">
        <v>6.1804600000000005E-3</v>
      </c>
      <c r="D100" s="277">
        <f t="shared" si="3"/>
        <v>-6.1804600000000005E-3</v>
      </c>
    </row>
    <row r="101" spans="1:4" x14ac:dyDescent="0.25">
      <c r="A101" s="16" t="s">
        <v>457</v>
      </c>
      <c r="B101" s="219">
        <v>0</v>
      </c>
      <c r="C101" s="219">
        <v>4.6414500000000001E-3</v>
      </c>
      <c r="D101" s="277">
        <f t="shared" si="3"/>
        <v>-4.6414500000000001E-3</v>
      </c>
    </row>
    <row r="102" spans="1:4" x14ac:dyDescent="0.25">
      <c r="A102" s="16" t="s">
        <v>302</v>
      </c>
      <c r="B102" s="219">
        <v>0</v>
      </c>
      <c r="C102" s="219">
        <v>4.2452100000000001E-3</v>
      </c>
      <c r="D102" s="277">
        <f t="shared" si="3"/>
        <v>-4.2452100000000001E-3</v>
      </c>
    </row>
    <row r="103" spans="1:4" x14ac:dyDescent="0.25">
      <c r="A103" s="16" t="s">
        <v>642</v>
      </c>
      <c r="B103" s="219">
        <v>0</v>
      </c>
      <c r="C103" s="219">
        <v>2.5300100000000001E-3</v>
      </c>
      <c r="D103" s="277">
        <f t="shared" si="3"/>
        <v>-2.5300100000000001E-3</v>
      </c>
    </row>
    <row r="104" spans="1:4" x14ac:dyDescent="0.25">
      <c r="A104" s="16" t="s">
        <v>645</v>
      </c>
      <c r="B104" s="219">
        <v>0</v>
      </c>
      <c r="C104" s="219">
        <v>2.4327300000000001E-3</v>
      </c>
      <c r="D104" s="277">
        <f t="shared" si="3"/>
        <v>-2.4327300000000001E-3</v>
      </c>
    </row>
    <row r="105" spans="1:4" x14ac:dyDescent="0.25">
      <c r="A105" s="16" t="s">
        <v>308</v>
      </c>
      <c r="B105" s="219">
        <v>0</v>
      </c>
      <c r="C105" s="219">
        <v>1.89146E-3</v>
      </c>
      <c r="D105" s="277">
        <f t="shared" si="3"/>
        <v>-1.89146E-3</v>
      </c>
    </row>
    <row r="106" spans="1:4" x14ac:dyDescent="0.25">
      <c r="A106" s="16" t="s">
        <v>600</v>
      </c>
      <c r="B106" s="219">
        <v>0</v>
      </c>
      <c r="C106" s="219">
        <v>1.69236E-3</v>
      </c>
      <c r="D106" s="277">
        <f t="shared" si="3"/>
        <v>-1.69236E-3</v>
      </c>
    </row>
    <row r="107" spans="1:4" x14ac:dyDescent="0.25">
      <c r="A107" s="16" t="s">
        <v>641</v>
      </c>
      <c r="B107" s="219">
        <v>0</v>
      </c>
      <c r="C107" s="219">
        <v>1.3359999999999999E-3</v>
      </c>
      <c r="D107" s="277">
        <f t="shared" si="3"/>
        <v>-1.3359999999999999E-3</v>
      </c>
    </row>
    <row r="108" spans="1:4" x14ac:dyDescent="0.25">
      <c r="A108" s="16" t="s">
        <v>431</v>
      </c>
      <c r="B108" s="219">
        <v>0</v>
      </c>
      <c r="C108" s="219">
        <v>1.1946300000000001E-3</v>
      </c>
      <c r="D108" s="277">
        <f t="shared" si="3"/>
        <v>-1.1946300000000001E-3</v>
      </c>
    </row>
    <row r="109" spans="1:4" x14ac:dyDescent="0.25">
      <c r="A109" s="16" t="s">
        <v>533</v>
      </c>
      <c r="B109" s="219">
        <v>1.2E-4</v>
      </c>
      <c r="C109" s="219">
        <v>1.04414E-3</v>
      </c>
      <c r="D109" s="277">
        <f t="shared" si="3"/>
        <v>-9.2414000000000005E-4</v>
      </c>
    </row>
    <row r="110" spans="1:4" x14ac:dyDescent="0.25">
      <c r="A110" s="16" t="s">
        <v>512</v>
      </c>
      <c r="B110" s="219">
        <v>0</v>
      </c>
      <c r="C110" s="219">
        <v>8.1216999999999997E-4</v>
      </c>
      <c r="D110" s="277">
        <f t="shared" si="3"/>
        <v>-8.1216999999999997E-4</v>
      </c>
    </row>
    <row r="111" spans="1:4" x14ac:dyDescent="0.25">
      <c r="A111" s="16" t="s">
        <v>438</v>
      </c>
      <c r="B111" s="219">
        <v>0</v>
      </c>
      <c r="C111" s="219">
        <v>8.0203999999999996E-4</v>
      </c>
      <c r="D111" s="277">
        <f t="shared" si="3"/>
        <v>-8.0203999999999996E-4</v>
      </c>
    </row>
    <row r="112" spans="1:4" x14ac:dyDescent="0.25">
      <c r="A112" s="16" t="s">
        <v>569</v>
      </c>
      <c r="B112" s="219">
        <v>0</v>
      </c>
      <c r="C112" s="219">
        <v>7.5244000000000005E-4</v>
      </c>
      <c r="D112" s="277">
        <f t="shared" si="3"/>
        <v>-7.5244000000000005E-4</v>
      </c>
    </row>
    <row r="113" spans="1:4" x14ac:dyDescent="0.25">
      <c r="A113" s="16" t="s">
        <v>529</v>
      </c>
      <c r="B113" s="219">
        <v>0</v>
      </c>
      <c r="C113" s="219">
        <v>5.3496000000000001E-4</v>
      </c>
      <c r="D113" s="277">
        <f t="shared" si="3"/>
        <v>-5.3496000000000001E-4</v>
      </c>
    </row>
    <row r="114" spans="1:4" x14ac:dyDescent="0.25">
      <c r="A114" s="16" t="s">
        <v>530</v>
      </c>
      <c r="B114" s="219">
        <v>0</v>
      </c>
      <c r="C114" s="219">
        <v>4.0504000000000001E-4</v>
      </c>
      <c r="D114" s="277">
        <f t="shared" si="3"/>
        <v>-4.0504000000000001E-4</v>
      </c>
    </row>
    <row r="115" spans="1:4" x14ac:dyDescent="0.25">
      <c r="A115" s="16" t="s">
        <v>647</v>
      </c>
      <c r="B115" s="219">
        <v>0</v>
      </c>
      <c r="C115" s="219">
        <v>3.9238000000000001E-4</v>
      </c>
      <c r="D115" s="277">
        <f t="shared" si="3"/>
        <v>-3.9238000000000001E-4</v>
      </c>
    </row>
    <row r="116" spans="1:4" x14ac:dyDescent="0.25">
      <c r="A116" s="16" t="s">
        <v>466</v>
      </c>
      <c r="B116" s="219">
        <v>0</v>
      </c>
      <c r="C116" s="219">
        <v>3.7676999999999996E-4</v>
      </c>
      <c r="D116" s="277">
        <f t="shared" si="3"/>
        <v>-3.7676999999999996E-4</v>
      </c>
    </row>
    <row r="117" spans="1:4" x14ac:dyDescent="0.25">
      <c r="A117" s="16" t="s">
        <v>531</v>
      </c>
      <c r="B117" s="219">
        <v>0</v>
      </c>
      <c r="C117" s="219">
        <v>3.5495999999999998E-4</v>
      </c>
      <c r="D117" s="277">
        <f t="shared" si="3"/>
        <v>-3.5495999999999998E-4</v>
      </c>
    </row>
    <row r="118" spans="1:4" x14ac:dyDescent="0.25">
      <c r="A118" s="16" t="s">
        <v>639</v>
      </c>
      <c r="B118" s="219">
        <v>0</v>
      </c>
      <c r="C118" s="219">
        <v>3.2606999999999997E-4</v>
      </c>
      <c r="D118" s="277">
        <f t="shared" si="3"/>
        <v>-3.2606999999999997E-4</v>
      </c>
    </row>
    <row r="119" spans="1:4" x14ac:dyDescent="0.25">
      <c r="A119" s="16" t="s">
        <v>534</v>
      </c>
      <c r="B119" s="219">
        <v>0</v>
      </c>
      <c r="C119" s="219">
        <v>3.2539999999999999E-4</v>
      </c>
      <c r="D119" s="277">
        <f t="shared" si="3"/>
        <v>-3.2539999999999999E-4</v>
      </c>
    </row>
    <row r="120" spans="1:4" x14ac:dyDescent="0.25">
      <c r="A120" s="16" t="s">
        <v>640</v>
      </c>
      <c r="B120" s="219">
        <v>6.0000000000000002E-5</v>
      </c>
      <c r="C120" s="219">
        <v>0</v>
      </c>
      <c r="D120" s="277">
        <f t="shared" si="3"/>
        <v>6.0000000000000002E-5</v>
      </c>
    </row>
    <row r="121" spans="1:4" x14ac:dyDescent="0.25">
      <c r="A121" s="16" t="s">
        <v>503</v>
      </c>
      <c r="B121" s="219">
        <v>4.0000000000000002E-4</v>
      </c>
      <c r="C121" s="219">
        <v>0</v>
      </c>
      <c r="D121" s="277">
        <f t="shared" si="3"/>
        <v>4.0000000000000002E-4</v>
      </c>
    </row>
    <row r="122" spans="1:4" x14ac:dyDescent="0.25">
      <c r="A122" s="16" t="s">
        <v>405</v>
      </c>
      <c r="B122" s="219">
        <v>1.65E-3</v>
      </c>
      <c r="C122" s="219">
        <v>0</v>
      </c>
      <c r="D122" s="277">
        <f t="shared" si="3"/>
        <v>1.65E-3</v>
      </c>
    </row>
    <row r="123" spans="1:4" x14ac:dyDescent="0.25">
      <c r="A123" s="16" t="s">
        <v>610</v>
      </c>
      <c r="B123" s="219">
        <v>2.7200000000000002E-3</v>
      </c>
      <c r="C123" s="219">
        <v>6.3735000000000007E-4</v>
      </c>
      <c r="D123" s="277">
        <f t="shared" si="3"/>
        <v>2.0826500000000001E-3</v>
      </c>
    </row>
    <row r="124" spans="1:4" x14ac:dyDescent="0.25">
      <c r="A124" s="16" t="s">
        <v>422</v>
      </c>
      <c r="B124" s="219">
        <v>3.8511580000000004E-2</v>
      </c>
      <c r="C124" s="219">
        <v>2.3136E-2</v>
      </c>
      <c r="D124" s="277">
        <f t="shared" si="3"/>
        <v>1.5375580000000003E-2</v>
      </c>
    </row>
    <row r="125" spans="1:4" x14ac:dyDescent="0.25">
      <c r="A125" s="16" t="s">
        <v>646</v>
      </c>
      <c r="B125" s="219">
        <v>2.2438840000000002E-2</v>
      </c>
      <c r="C125" s="219">
        <v>2.2477E-4</v>
      </c>
      <c r="D125" s="277">
        <f t="shared" si="3"/>
        <v>2.2214070000000002E-2</v>
      </c>
    </row>
    <row r="126" spans="1:4" x14ac:dyDescent="0.25">
      <c r="A126" s="16" t="s">
        <v>464</v>
      </c>
      <c r="B126" s="219">
        <v>5.042427E-2</v>
      </c>
      <c r="C126" s="219">
        <v>7.53734E-3</v>
      </c>
      <c r="D126" s="277">
        <f t="shared" si="3"/>
        <v>4.2886930000000004E-2</v>
      </c>
    </row>
    <row r="127" spans="1:4" x14ac:dyDescent="0.25">
      <c r="A127" s="16" t="s">
        <v>299</v>
      </c>
      <c r="B127" s="219">
        <v>7.0982669999999998E-2</v>
      </c>
      <c r="C127" s="219">
        <v>0</v>
      </c>
      <c r="D127" s="277">
        <f t="shared" si="3"/>
        <v>7.0982669999999998E-2</v>
      </c>
    </row>
    <row r="128" spans="1:4" x14ac:dyDescent="0.25">
      <c r="A128" s="16" t="s">
        <v>306</v>
      </c>
      <c r="B128" s="219">
        <v>0.15509200000000001</v>
      </c>
      <c r="C128" s="219">
        <v>7.4348649999999988E-2</v>
      </c>
      <c r="D128" s="277">
        <f t="shared" si="3"/>
        <v>8.0743350000000019E-2</v>
      </c>
    </row>
    <row r="129" spans="1:4" x14ac:dyDescent="0.25">
      <c r="A129" s="16" t="s">
        <v>643</v>
      </c>
      <c r="B129" s="219">
        <v>0.10444189999999999</v>
      </c>
      <c r="C129" s="219">
        <v>0</v>
      </c>
      <c r="D129" s="277">
        <f t="shared" si="3"/>
        <v>0.10444189999999999</v>
      </c>
    </row>
    <row r="130" spans="1:4" x14ac:dyDescent="0.25">
      <c r="A130" s="16" t="s">
        <v>401</v>
      </c>
      <c r="B130" s="219">
        <v>0.13610901</v>
      </c>
      <c r="C130" s="219">
        <v>0</v>
      </c>
      <c r="D130" s="277">
        <f t="shared" si="3"/>
        <v>0.13610901</v>
      </c>
    </row>
    <row r="131" spans="1:4" x14ac:dyDescent="0.25">
      <c r="A131" s="16" t="s">
        <v>508</v>
      </c>
      <c r="B131" s="219">
        <v>0.16623026999999999</v>
      </c>
      <c r="C131" s="219">
        <v>0</v>
      </c>
      <c r="D131" s="277">
        <f t="shared" ref="D131:D162" si="4">B131-C131</f>
        <v>0.16623026999999999</v>
      </c>
    </row>
    <row r="132" spans="1:4" x14ac:dyDescent="0.25">
      <c r="A132" s="16" t="s">
        <v>416</v>
      </c>
      <c r="B132" s="219">
        <v>0.16991885999999998</v>
      </c>
      <c r="C132" s="219">
        <v>2.1715700000000003E-3</v>
      </c>
      <c r="D132" s="277">
        <f t="shared" si="4"/>
        <v>0.16774728999999997</v>
      </c>
    </row>
    <row r="133" spans="1:4" x14ac:dyDescent="0.25">
      <c r="A133" s="16" t="s">
        <v>446</v>
      </c>
      <c r="B133" s="219">
        <v>0.28693135999999997</v>
      </c>
      <c r="C133" s="219">
        <v>0.10361315</v>
      </c>
      <c r="D133" s="277">
        <f t="shared" si="4"/>
        <v>0.18331820999999998</v>
      </c>
    </row>
    <row r="134" spans="1:4" x14ac:dyDescent="0.25">
      <c r="A134" s="16" t="s">
        <v>441</v>
      </c>
      <c r="B134" s="219">
        <v>0.19927014000000001</v>
      </c>
      <c r="C134" s="219">
        <v>7.6629999999999992E-4</v>
      </c>
      <c r="D134" s="277">
        <f t="shared" si="4"/>
        <v>0.19850384000000001</v>
      </c>
    </row>
    <row r="135" spans="1:4" x14ac:dyDescent="0.25">
      <c r="A135" s="16" t="s">
        <v>374</v>
      </c>
      <c r="B135" s="219">
        <v>0.34412635999999996</v>
      </c>
      <c r="C135" s="219">
        <v>3.3583480000000006E-2</v>
      </c>
      <c r="D135" s="277">
        <f t="shared" si="4"/>
        <v>0.31054287999999997</v>
      </c>
    </row>
    <row r="136" spans="1:4" x14ac:dyDescent="0.25">
      <c r="A136" s="16" t="s">
        <v>449</v>
      </c>
      <c r="B136" s="219">
        <v>0.9328334399999999</v>
      </c>
      <c r="C136" s="219">
        <v>0.33099706000000001</v>
      </c>
      <c r="D136" s="277">
        <f t="shared" si="4"/>
        <v>0.60183637999999995</v>
      </c>
    </row>
    <row r="137" spans="1:4" x14ac:dyDescent="0.25">
      <c r="A137" s="16" t="s">
        <v>378</v>
      </c>
      <c r="B137" s="219">
        <v>5.2839027999999999</v>
      </c>
      <c r="C137" s="219">
        <v>4.5181491200000004</v>
      </c>
      <c r="D137" s="277">
        <f t="shared" si="4"/>
        <v>0.76575367999999955</v>
      </c>
    </row>
    <row r="138" spans="1:4" x14ac:dyDescent="0.25">
      <c r="A138" s="16" t="s">
        <v>303</v>
      </c>
      <c r="B138" s="219">
        <v>0.80870823999999997</v>
      </c>
      <c r="C138" s="219">
        <v>0</v>
      </c>
      <c r="D138" s="277">
        <f t="shared" si="4"/>
        <v>0.80870823999999997</v>
      </c>
    </row>
    <row r="139" spans="1:4" x14ac:dyDescent="0.25">
      <c r="A139" s="16" t="s">
        <v>505</v>
      </c>
      <c r="B139" s="219">
        <v>0.84990513000000001</v>
      </c>
      <c r="C139" s="219">
        <v>0</v>
      </c>
      <c r="D139" s="277">
        <f t="shared" si="4"/>
        <v>0.84990513000000001</v>
      </c>
    </row>
    <row r="140" spans="1:4" x14ac:dyDescent="0.25">
      <c r="A140" s="16" t="s">
        <v>506</v>
      </c>
      <c r="B140" s="219">
        <v>1.24690827</v>
      </c>
      <c r="C140" s="219">
        <v>0</v>
      </c>
      <c r="D140" s="277">
        <f t="shared" si="4"/>
        <v>1.24690827</v>
      </c>
    </row>
    <row r="141" spans="1:4" x14ac:dyDescent="0.25">
      <c r="A141" s="16" t="s">
        <v>507</v>
      </c>
      <c r="B141" s="219">
        <v>1.3150763400000001</v>
      </c>
      <c r="C141" s="219">
        <v>0</v>
      </c>
      <c r="D141" s="277">
        <f t="shared" si="4"/>
        <v>1.3150763400000001</v>
      </c>
    </row>
    <row r="142" spans="1:4" x14ac:dyDescent="0.25">
      <c r="A142" s="16" t="s">
        <v>403</v>
      </c>
      <c r="B142" s="219">
        <v>1.6379969699999999</v>
      </c>
      <c r="C142" s="219">
        <v>6.0819089999999999E-2</v>
      </c>
      <c r="D142" s="277">
        <f t="shared" si="4"/>
        <v>1.5771778799999998</v>
      </c>
    </row>
    <row r="143" spans="1:4" x14ac:dyDescent="0.25">
      <c r="A143" s="16" t="s">
        <v>504</v>
      </c>
      <c r="B143" s="219">
        <v>1.58034305</v>
      </c>
      <c r="C143" s="219">
        <v>2.1376799999999999E-3</v>
      </c>
      <c r="D143" s="277">
        <f t="shared" si="4"/>
        <v>1.5782053700000001</v>
      </c>
    </row>
    <row r="144" spans="1:4" x14ac:dyDescent="0.25">
      <c r="A144" s="16" t="s">
        <v>390</v>
      </c>
      <c r="B144" s="219">
        <v>1.6202502299999999</v>
      </c>
      <c r="C144" s="219">
        <v>0</v>
      </c>
      <c r="D144" s="277">
        <f t="shared" si="4"/>
        <v>1.6202502299999999</v>
      </c>
    </row>
    <row r="145" spans="1:4" x14ac:dyDescent="0.25">
      <c r="A145" s="16" t="s">
        <v>404</v>
      </c>
      <c r="B145" s="219">
        <v>2.2966435000000001</v>
      </c>
      <c r="C145" s="219">
        <v>9.6187899999999993E-2</v>
      </c>
      <c r="D145" s="277">
        <f t="shared" si="4"/>
        <v>2.2004556000000002</v>
      </c>
    </row>
    <row r="146" spans="1:4" x14ac:dyDescent="0.25">
      <c r="A146" s="16" t="s">
        <v>392</v>
      </c>
      <c r="B146" s="219">
        <v>2.4708511899999999</v>
      </c>
      <c r="C146" s="219">
        <v>0.16280060000000002</v>
      </c>
      <c r="D146" s="277">
        <f t="shared" si="4"/>
        <v>2.3080505899999997</v>
      </c>
    </row>
    <row r="147" spans="1:4" x14ac:dyDescent="0.25">
      <c r="A147" s="16" t="s">
        <v>386</v>
      </c>
      <c r="B147" s="219">
        <v>3.0945714999999998</v>
      </c>
      <c r="C147" s="219">
        <v>0.70973069</v>
      </c>
      <c r="D147" s="277">
        <f t="shared" si="4"/>
        <v>2.38484081</v>
      </c>
    </row>
    <row r="148" spans="1:4" x14ac:dyDescent="0.25">
      <c r="A148" s="16" t="s">
        <v>312</v>
      </c>
      <c r="B148" s="219">
        <v>2.88999944</v>
      </c>
      <c r="C148" s="219">
        <v>0</v>
      </c>
      <c r="D148" s="277">
        <f t="shared" si="4"/>
        <v>2.88999944</v>
      </c>
    </row>
    <row r="149" spans="1:4" x14ac:dyDescent="0.25">
      <c r="A149" s="16" t="s">
        <v>538</v>
      </c>
      <c r="B149" s="219">
        <v>3.3095178999999999</v>
      </c>
      <c r="C149" s="219">
        <v>5.8799999999999998E-4</v>
      </c>
      <c r="D149" s="277">
        <f t="shared" si="4"/>
        <v>3.3089298999999999</v>
      </c>
    </row>
    <row r="150" spans="1:4" x14ac:dyDescent="0.25">
      <c r="A150" s="16" t="s">
        <v>382</v>
      </c>
      <c r="B150" s="219">
        <v>3.5069672500000002</v>
      </c>
      <c r="C150" s="219">
        <v>8.5349999999999992E-3</v>
      </c>
      <c r="D150" s="277">
        <f t="shared" si="4"/>
        <v>3.49843225</v>
      </c>
    </row>
    <row r="151" spans="1:4" x14ac:dyDescent="0.25">
      <c r="A151" s="16" t="s">
        <v>300</v>
      </c>
      <c r="B151" s="219">
        <v>6.06009844</v>
      </c>
      <c r="C151" s="219">
        <v>0.33605157000000002</v>
      </c>
      <c r="D151" s="277">
        <f t="shared" si="4"/>
        <v>5.7240468699999996</v>
      </c>
    </row>
    <row r="152" spans="1:4" x14ac:dyDescent="0.25">
      <c r="A152" s="16" t="s">
        <v>385</v>
      </c>
      <c r="B152" s="219">
        <v>6.2066265700000001</v>
      </c>
      <c r="C152" s="219">
        <v>3.9582150000000003E-2</v>
      </c>
      <c r="D152" s="277">
        <f t="shared" si="4"/>
        <v>6.1670444199999999</v>
      </c>
    </row>
    <row r="153" spans="1:4" x14ac:dyDescent="0.25">
      <c r="A153" s="16" t="s">
        <v>384</v>
      </c>
      <c r="B153" s="219">
        <v>6.8928765800000003</v>
      </c>
      <c r="C153" s="219">
        <v>0.51754684000000006</v>
      </c>
      <c r="D153" s="277">
        <f t="shared" si="4"/>
        <v>6.3753297399999997</v>
      </c>
    </row>
    <row r="154" spans="1:4" x14ac:dyDescent="0.25">
      <c r="A154" s="16" t="s">
        <v>297</v>
      </c>
      <c r="B154" s="219">
        <v>7.8222992800000002</v>
      </c>
      <c r="C154" s="219">
        <v>0</v>
      </c>
      <c r="D154" s="277">
        <f t="shared" si="4"/>
        <v>7.8222992800000002</v>
      </c>
    </row>
    <row r="155" spans="1:4" x14ac:dyDescent="0.25">
      <c r="A155" s="16" t="s">
        <v>363</v>
      </c>
      <c r="B155" s="219">
        <v>75.457105780000006</v>
      </c>
      <c r="C155" s="219">
        <v>67.275375819999994</v>
      </c>
      <c r="D155" s="277">
        <f t="shared" si="4"/>
        <v>8.1817299600000126</v>
      </c>
    </row>
    <row r="156" spans="1:4" x14ac:dyDescent="0.25">
      <c r="A156" s="16" t="s">
        <v>410</v>
      </c>
      <c r="B156" s="219">
        <v>11.518217199999999</v>
      </c>
      <c r="C156" s="219">
        <v>4.1693190000000005E-2</v>
      </c>
      <c r="D156" s="277">
        <f t="shared" si="4"/>
        <v>11.476524009999999</v>
      </c>
    </row>
    <row r="157" spans="1:4" x14ac:dyDescent="0.25">
      <c r="A157" s="16" t="s">
        <v>372</v>
      </c>
      <c r="B157" s="219">
        <v>33.407850429999996</v>
      </c>
      <c r="C157" s="219">
        <v>13.910498909999999</v>
      </c>
      <c r="D157" s="277">
        <f t="shared" si="4"/>
        <v>19.497351519999995</v>
      </c>
    </row>
    <row r="158" spans="1:4" s="5" customFormat="1" x14ac:dyDescent="0.25">
      <c r="A158" s="16" t="s">
        <v>358</v>
      </c>
      <c r="B158" s="219">
        <v>26.968277570000001</v>
      </c>
      <c r="C158" s="219">
        <v>0.90044000000000002</v>
      </c>
      <c r="D158" s="277">
        <f t="shared" si="4"/>
        <v>26.067837570000002</v>
      </c>
    </row>
    <row r="159" spans="1:4" x14ac:dyDescent="0.25">
      <c r="A159" s="16" t="s">
        <v>366</v>
      </c>
      <c r="B159" s="219">
        <v>33.805838819999998</v>
      </c>
      <c r="C159" s="219">
        <v>2.9619070000000001E-2</v>
      </c>
      <c r="D159" s="277">
        <f t="shared" si="4"/>
        <v>33.776219749999996</v>
      </c>
    </row>
    <row r="160" spans="1:4" x14ac:dyDescent="0.25">
      <c r="A160" s="16" t="s">
        <v>360</v>
      </c>
      <c r="B160" s="219">
        <v>59.780389630000002</v>
      </c>
      <c r="C160" s="219">
        <v>5.4860634099999999</v>
      </c>
      <c r="D160" s="277">
        <f t="shared" si="4"/>
        <v>54.294326220000002</v>
      </c>
    </row>
    <row r="161" spans="1:4" x14ac:dyDescent="0.25">
      <c r="A161" s="16" t="s">
        <v>353</v>
      </c>
      <c r="B161" s="219">
        <v>81.591038870000006</v>
      </c>
      <c r="C161" s="219">
        <v>8.4919983699999992</v>
      </c>
      <c r="D161" s="277">
        <f t="shared" si="4"/>
        <v>73.099040500000001</v>
      </c>
    </row>
    <row r="162" spans="1:4" x14ac:dyDescent="0.25">
      <c r="A162" s="16" t="s">
        <v>357</v>
      </c>
      <c r="B162" s="219">
        <v>122.64161333</v>
      </c>
      <c r="C162" s="219">
        <v>25.041704550000002</v>
      </c>
      <c r="D162" s="277">
        <f t="shared" si="4"/>
        <v>97.599908779999993</v>
      </c>
    </row>
    <row r="163" spans="1:4" x14ac:dyDescent="0.25">
      <c r="A163" s="16" t="s">
        <v>361</v>
      </c>
      <c r="B163" s="219">
        <v>138.65472593999999</v>
      </c>
      <c r="C163" s="219">
        <v>8.3144975399999996</v>
      </c>
      <c r="D163" s="277">
        <f t="shared" ref="D163:D169" si="5">B163-C163</f>
        <v>130.3402284</v>
      </c>
    </row>
    <row r="164" spans="1:4" x14ac:dyDescent="0.25">
      <c r="A164" s="16" t="s">
        <v>351</v>
      </c>
      <c r="B164" s="219">
        <v>275.64032924999998</v>
      </c>
      <c r="C164" s="219">
        <v>78.05339115999999</v>
      </c>
      <c r="D164" s="277">
        <f t="shared" si="5"/>
        <v>197.58693808999999</v>
      </c>
    </row>
    <row r="165" spans="1:4" x14ac:dyDescent="0.25">
      <c r="A165" s="16" t="s">
        <v>354</v>
      </c>
      <c r="B165" s="219">
        <v>331.46962023999998</v>
      </c>
      <c r="C165" s="219">
        <v>103.16585467</v>
      </c>
      <c r="D165" s="277">
        <f t="shared" si="5"/>
        <v>228.30376557</v>
      </c>
    </row>
    <row r="166" spans="1:4" x14ac:dyDescent="0.25">
      <c r="A166" s="16" t="s">
        <v>364</v>
      </c>
      <c r="B166" s="219">
        <v>375.29772473000003</v>
      </c>
      <c r="C166" s="219">
        <v>93.128341730000002</v>
      </c>
      <c r="D166" s="277">
        <f t="shared" si="5"/>
        <v>282.16938300000004</v>
      </c>
    </row>
    <row r="167" spans="1:4" x14ac:dyDescent="0.25">
      <c r="A167" s="16" t="s">
        <v>379</v>
      </c>
      <c r="B167" s="219">
        <v>408.64260351000001</v>
      </c>
      <c r="C167" s="219">
        <v>37.475412270000007</v>
      </c>
      <c r="D167" s="277">
        <f t="shared" si="5"/>
        <v>371.16719124000002</v>
      </c>
    </row>
    <row r="168" spans="1:4" x14ac:dyDescent="0.25">
      <c r="A168" s="16" t="s">
        <v>350</v>
      </c>
      <c r="B168" s="219">
        <v>628.27556750999997</v>
      </c>
      <c r="C168" s="219">
        <v>194.58490452000001</v>
      </c>
      <c r="D168" s="277">
        <f t="shared" si="5"/>
        <v>433.69066298999996</v>
      </c>
    </row>
    <row r="169" spans="1:4" x14ac:dyDescent="0.25">
      <c r="A169" s="16" t="s">
        <v>348</v>
      </c>
      <c r="B169" s="219">
        <v>1491.3153156800001</v>
      </c>
      <c r="C169" s="219">
        <v>27.152102550000002</v>
      </c>
      <c r="D169" s="277">
        <f t="shared" si="5"/>
        <v>1464.16321313</v>
      </c>
    </row>
    <row r="170" spans="1:4" x14ac:dyDescent="0.25">
      <c r="A170" s="24" t="s">
        <v>262</v>
      </c>
      <c r="B170" s="278">
        <f>SUM(B3:B169)</f>
        <v>7765.1198950300013</v>
      </c>
      <c r="C170" s="278">
        <f>SUM(C3:C169)</f>
        <v>11110.344527070998</v>
      </c>
      <c r="D170" s="279">
        <f>SUM(D3:D169)</f>
        <v>-3345.2246320409968</v>
      </c>
    </row>
  </sheetData>
  <sortState xmlns:xlrd2="http://schemas.microsoft.com/office/spreadsheetml/2017/richdata2" ref="A3:D157">
    <sortCondition descending="1" ref="D3:D15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 1 August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 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2023-11-02T07:37:08Z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