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/>
  <mc:AlternateContent xmlns:mc="http://schemas.openxmlformats.org/markup-compatibility/2006">
    <mc:Choice Requires="x15">
      <x15ac:absPath xmlns:x15ac="http://schemas.microsoft.com/office/spreadsheetml/2010/11/ac" url="C:\Users\VNAmbundunga\Documents\VISTO\TRADE BULLETINS\2023\NOV\FINAL\"/>
    </mc:Choice>
  </mc:AlternateContent>
  <xr:revisionPtr revIDLastSave="0" documentId="8_{60EFBC50-D7AC-4FB9-95E8-CC39F8499443}" xr6:coauthVersionLast="47" xr6:coauthVersionMax="47" xr10:uidLastSave="{00000000-0000-0000-0000-000000000000}"/>
  <bookViews>
    <workbookView xWindow="28680" yWindow="-120" windowWidth="29040" windowHeight="15720" tabRatio="1000" xr2:uid="{00000000-000D-0000-FFFF-FFFF00000000}"/>
  </bookViews>
  <sheets>
    <sheet name="Table of Content" sheetId="3" r:id="rId1"/>
    <sheet name="Tab 1 October 2023 revisions" sheetId="2" r:id="rId2"/>
    <sheet name=" Tab 2 Cum Trade value 2022" sheetId="4" r:id="rId3"/>
    <sheet name="Tab 3 Cum Trade value 2023" sheetId="55" r:id="rId4"/>
    <sheet name="Tab4 Exports by ISIC" sheetId="6" r:id="rId5"/>
    <sheet name="Tab5 Re-exports by ISIC" sheetId="7" r:id="rId6"/>
    <sheet name="Tab6 Imports by ISIC" sheetId="8" r:id="rId7"/>
    <sheet name="Tab7 Trade Balance" sheetId="9" r:id="rId8"/>
    <sheet name="Tab8 Trade balnce by prtnr" sheetId="52" r:id="rId9"/>
    <sheet name="Tab9 Trade Balnce by prdct" sheetId="54" r:id="rId10"/>
    <sheet name="Tab10 Exports by Partner" sheetId="11" r:id="rId11"/>
    <sheet name="Tab11 Imports by Partner" sheetId="12" r:id="rId12"/>
    <sheet name="Tab12 Exports by Product" sheetId="13" r:id="rId13"/>
    <sheet name="Tab13 Re-exports by Product" sheetId="15" r:id="rId14"/>
    <sheet name="Tab14 Imports by Product" sheetId="14" r:id="rId15"/>
    <sheet name="Tab15 Top5 exp prdcts by countr" sheetId="19" r:id="rId16"/>
    <sheet name=" Tab16 Top5 re-X prdct by conty" sheetId="21" r:id="rId17"/>
    <sheet name="Tab17 Top5 imp prdcts by contry" sheetId="23" r:id="rId18"/>
    <sheet name="Tab18 Exp by economic region" sheetId="24" r:id="rId19"/>
    <sheet name="Tab19 Exprts by econ rgion&amp;prdt" sheetId="46" r:id="rId20"/>
    <sheet name="Tab20 Imp by economic region" sheetId="25" r:id="rId21"/>
    <sheet name="Tab21 Imports econ region&amp;prdct" sheetId="45" r:id="rId22"/>
    <sheet name="Tab22 Exp by mode of trnsprt" sheetId="26" r:id="rId23"/>
    <sheet name="Tab23 Cmodties by mde of tansp" sheetId="50" r:id="rId24"/>
    <sheet name="Tab24 Imp by mode of trnsprt" sheetId="27" r:id="rId25"/>
    <sheet name="Tab25 Cmodties by mode of tran" sheetId="51" r:id="rId26"/>
    <sheet name="Tab26 Exports by NetWeight" sheetId="44" r:id="rId27"/>
    <sheet name="Tab27 Imports by NetWeight" sheetId="43" r:id="rId28"/>
    <sheet name="Tab28 Trade by Borderpost" sheetId="53" r:id="rId29"/>
    <sheet name="Tab29 AfCFTA" sheetId="49" r:id="rId30"/>
    <sheet name="Tab30 Commodity of the Month" sheetId="29" r:id="rId31"/>
    <sheet name="Sheet3" sheetId="58" r:id="rId32"/>
  </sheets>
  <definedNames>
    <definedName name="_xlnm._FilterDatabase" localSheetId="16" hidden="1">' Tab16 Top5 re-X prdct by conty'!$A$2:$F$19</definedName>
    <definedName name="_xlnm._FilterDatabase" localSheetId="13" hidden="1">'Tab13 Re-exports by Product'!$A$1:$I$217</definedName>
    <definedName name="_xlnm._FilterDatabase" localSheetId="15" hidden="1">'Tab15 Top5 exp prdcts by countr'!$A$2:$F$25</definedName>
    <definedName name="_xlnm._FilterDatabase" localSheetId="18" hidden="1">'Tab19 Exprts by econ rgion&amp;prdt'!$A$2:$I$211</definedName>
    <definedName name="_xlnm._FilterDatabase" localSheetId="19" hidden="1">'Tab19 Exprts by econ rgion&amp;prdt'!$A$3:$I$257</definedName>
    <definedName name="_xlnm._FilterDatabase" localSheetId="20" hidden="1">'Tab21 Imports econ region&amp;prdct'!$A$2:$G$2</definedName>
    <definedName name="_xlnm._FilterDatabase" localSheetId="21" hidden="1">'Tab21 Imports econ region&amp;prdct'!$A$2:$G$2</definedName>
    <definedName name="_xlnm._FilterDatabase" localSheetId="4" hidden="1">'Tab4 Exports by ISIC'!$A$4:$F$13</definedName>
    <definedName name="_xlnm._FilterDatabase" localSheetId="8" hidden="1" xml:space="preserve">      'Tab8 Trade balnce by prtnr'!$A$3:$D$175</definedName>
    <definedName name="_xlnm._FilterDatabase" localSheetId="9" hidden="1">'Tab9 Trade Balnce by prdct'!$A$2:$D$252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8" i="27" l="1"/>
  <c r="H8" i="26"/>
  <c r="G8" i="26"/>
  <c r="H12" i="24"/>
  <c r="H4" i="24"/>
  <c r="G4" i="24"/>
  <c r="H10" i="11"/>
  <c r="E17" i="58"/>
  <c r="D17" i="58"/>
  <c r="C17" i="58"/>
  <c r="B17" i="58"/>
  <c r="F16" i="58"/>
  <c r="F15" i="58"/>
  <c r="F14" i="58"/>
  <c r="F13" i="58"/>
  <c r="F12" i="58"/>
  <c r="F11" i="58"/>
  <c r="F10" i="58"/>
  <c r="F9" i="58"/>
  <c r="F8" i="58"/>
  <c r="F7" i="58"/>
  <c r="F6" i="58"/>
  <c r="F5" i="58"/>
  <c r="H10" i="27"/>
  <c r="I10" i="27"/>
  <c r="I5" i="27"/>
  <c r="I6" i="27"/>
  <c r="I7" i="27"/>
  <c r="I8" i="27"/>
  <c r="I9" i="27"/>
  <c r="H5" i="27"/>
  <c r="H6" i="27"/>
  <c r="H7" i="27"/>
  <c r="I5" i="26"/>
  <c r="I6" i="26"/>
  <c r="I7" i="26"/>
  <c r="I9" i="26"/>
  <c r="H9" i="26"/>
  <c r="H5" i="26"/>
  <c r="H6" i="26"/>
  <c r="H7" i="26"/>
  <c r="H11" i="25"/>
  <c r="H4" i="25"/>
  <c r="H4" i="14"/>
  <c r="H5" i="15"/>
  <c r="H6" i="15"/>
  <c r="H7" i="15"/>
  <c r="H8" i="15"/>
  <c r="H9" i="15"/>
  <c r="H10" i="15"/>
  <c r="H11" i="15"/>
  <c r="H12" i="15"/>
  <c r="H13" i="15"/>
  <c r="H14" i="15"/>
  <c r="H15" i="15"/>
  <c r="H16" i="15"/>
  <c r="H17" i="15"/>
  <c r="H18" i="15"/>
  <c r="H19" i="15"/>
  <c r="H20" i="15"/>
  <c r="H21" i="15"/>
  <c r="H22" i="15"/>
  <c r="H23" i="15"/>
  <c r="H24" i="15"/>
  <c r="H25" i="15"/>
  <c r="H26" i="15"/>
  <c r="H27" i="15"/>
  <c r="H28" i="15"/>
  <c r="H29" i="15"/>
  <c r="H30" i="15"/>
  <c r="H31" i="15"/>
  <c r="H32" i="15"/>
  <c r="H33" i="15"/>
  <c r="H34" i="15"/>
  <c r="H35" i="15"/>
  <c r="H36" i="15"/>
  <c r="H37" i="15"/>
  <c r="H38" i="15"/>
  <c r="H39" i="15"/>
  <c r="H40" i="15"/>
  <c r="H41" i="15"/>
  <c r="H42" i="15"/>
  <c r="H43" i="15"/>
  <c r="H44" i="15"/>
  <c r="H45" i="15"/>
  <c r="H46" i="15"/>
  <c r="H47" i="15"/>
  <c r="H48" i="15"/>
  <c r="H49" i="15"/>
  <c r="H50" i="15"/>
  <c r="H51" i="15"/>
  <c r="H52" i="15"/>
  <c r="H53" i="15"/>
  <c r="H54" i="15"/>
  <c r="H55" i="15"/>
  <c r="H56" i="15"/>
  <c r="H57" i="15"/>
  <c r="H58" i="15"/>
  <c r="H59" i="15"/>
  <c r="H60" i="15"/>
  <c r="H61" i="15"/>
  <c r="H62" i="15"/>
  <c r="H63" i="15"/>
  <c r="H64" i="15"/>
  <c r="H65" i="15"/>
  <c r="H66" i="15"/>
  <c r="H67" i="15"/>
  <c r="H68" i="15"/>
  <c r="H69" i="15"/>
  <c r="H70" i="15"/>
  <c r="H71" i="15"/>
  <c r="H72" i="15"/>
  <c r="H73" i="15"/>
  <c r="H74" i="15"/>
  <c r="H75" i="15"/>
  <c r="H76" i="15"/>
  <c r="H77" i="15"/>
  <c r="H78" i="15"/>
  <c r="H79" i="15"/>
  <c r="H81" i="15"/>
  <c r="H83" i="15"/>
  <c r="H84" i="15"/>
  <c r="H85" i="15"/>
  <c r="H87" i="15"/>
  <c r="H88" i="15"/>
  <c r="H89" i="15"/>
  <c r="H90" i="15"/>
  <c r="H91" i="15"/>
  <c r="H92" i="15"/>
  <c r="H93" i="15"/>
  <c r="H94" i="15"/>
  <c r="H95" i="15"/>
  <c r="H96" i="15"/>
  <c r="H97" i="15"/>
  <c r="H98" i="15"/>
  <c r="H99" i="15"/>
  <c r="H100" i="15"/>
  <c r="H101" i="15"/>
  <c r="H102" i="15"/>
  <c r="H103" i="15"/>
  <c r="H104" i="15"/>
  <c r="H105" i="15"/>
  <c r="H106" i="15"/>
  <c r="H107" i="15"/>
  <c r="H109" i="15"/>
  <c r="H110" i="15"/>
  <c r="H111" i="15"/>
  <c r="H112" i="15"/>
  <c r="H113" i="15"/>
  <c r="H114" i="15"/>
  <c r="H116" i="15"/>
  <c r="H117" i="15"/>
  <c r="H118" i="15"/>
  <c r="H119" i="15"/>
  <c r="H120" i="15"/>
  <c r="H121" i="15"/>
  <c r="H122" i="15"/>
  <c r="H123" i="15"/>
  <c r="H124" i="15"/>
  <c r="H125" i="15"/>
  <c r="H126" i="15"/>
  <c r="H127" i="15"/>
  <c r="H128" i="15"/>
  <c r="H129" i="15"/>
  <c r="H130" i="15"/>
  <c r="H131" i="15"/>
  <c r="H133" i="15"/>
  <c r="H135" i="15"/>
  <c r="H136" i="15"/>
  <c r="H137" i="15"/>
  <c r="H138" i="15"/>
  <c r="H140" i="15"/>
  <c r="H141" i="15"/>
  <c r="H142" i="15"/>
  <c r="H144" i="15"/>
  <c r="H145" i="15"/>
  <c r="H146" i="15"/>
  <c r="H147" i="15"/>
  <c r="H148" i="15"/>
  <c r="H149" i="15"/>
  <c r="H150" i="15"/>
  <c r="H152" i="15"/>
  <c r="H153" i="15"/>
  <c r="H154" i="15"/>
  <c r="H155" i="15"/>
  <c r="H156" i="15"/>
  <c r="H157" i="15"/>
  <c r="H158" i="15"/>
  <c r="H159" i="15"/>
  <c r="H160" i="15"/>
  <c r="H161" i="15"/>
  <c r="H162" i="15"/>
  <c r="H163" i="15"/>
  <c r="H164" i="15"/>
  <c r="H165" i="15"/>
  <c r="H166" i="15"/>
  <c r="H167" i="15"/>
  <c r="H168" i="15"/>
  <c r="H169" i="15"/>
  <c r="H171" i="15"/>
  <c r="H172" i="15"/>
  <c r="H173" i="15"/>
  <c r="H174" i="15"/>
  <c r="H178" i="15"/>
  <c r="H179" i="15"/>
  <c r="H180" i="15"/>
  <c r="H182" i="15"/>
  <c r="H183" i="15"/>
  <c r="H184" i="15"/>
  <c r="H185" i="15"/>
  <c r="H186" i="15"/>
  <c r="H187" i="15"/>
  <c r="H188" i="15"/>
  <c r="H190" i="15"/>
  <c r="H191" i="15"/>
  <c r="H193" i="15"/>
  <c r="H194" i="15"/>
  <c r="H195" i="15"/>
  <c r="H196" i="15"/>
  <c r="H198" i="15"/>
  <c r="H199" i="15"/>
  <c r="H200" i="15"/>
  <c r="H211" i="15"/>
  <c r="H221" i="15"/>
  <c r="H234" i="15"/>
  <c r="H244" i="15"/>
  <c r="H245" i="15"/>
  <c r="H246" i="15"/>
  <c r="H248" i="15"/>
  <c r="H262" i="15"/>
  <c r="H264" i="15"/>
  <c r="I5" i="15"/>
  <c r="I6" i="15"/>
  <c r="I8" i="15"/>
  <c r="I9" i="15"/>
  <c r="I10" i="15"/>
  <c r="I11" i="15"/>
  <c r="I12" i="15"/>
  <c r="I13" i="15"/>
  <c r="I14" i="15"/>
  <c r="I15" i="15"/>
  <c r="I16" i="15"/>
  <c r="I17" i="15"/>
  <c r="I18" i="15"/>
  <c r="I19" i="15"/>
  <c r="I20" i="15"/>
  <c r="I21" i="15"/>
  <c r="I22" i="15"/>
  <c r="I23" i="15"/>
  <c r="I24" i="15"/>
  <c r="I25" i="15"/>
  <c r="I26" i="15"/>
  <c r="I27" i="15"/>
  <c r="I28" i="15"/>
  <c r="I29" i="15"/>
  <c r="I30" i="15"/>
  <c r="I31" i="15"/>
  <c r="I32" i="15"/>
  <c r="I33" i="15"/>
  <c r="I34" i="15"/>
  <c r="I35" i="15"/>
  <c r="I36" i="15"/>
  <c r="I37" i="15"/>
  <c r="I38" i="15"/>
  <c r="I39" i="15"/>
  <c r="I40" i="15"/>
  <c r="I41" i="15"/>
  <c r="I42" i="15"/>
  <c r="I43" i="15"/>
  <c r="I44" i="15"/>
  <c r="I45" i="15"/>
  <c r="I46" i="15"/>
  <c r="I48" i="15"/>
  <c r="I49" i="15"/>
  <c r="I50" i="15"/>
  <c r="I51" i="15"/>
  <c r="I52" i="15"/>
  <c r="I53" i="15"/>
  <c r="I54" i="15"/>
  <c r="I55" i="15"/>
  <c r="I56" i="15"/>
  <c r="I57" i="15"/>
  <c r="I58" i="15"/>
  <c r="I59" i="15"/>
  <c r="I60" i="15"/>
  <c r="I61" i="15"/>
  <c r="I62" i="15"/>
  <c r="I63" i="15"/>
  <c r="I64" i="15"/>
  <c r="I65" i="15"/>
  <c r="I66" i="15"/>
  <c r="I67" i="15"/>
  <c r="I68" i="15"/>
  <c r="I69" i="15"/>
  <c r="I70" i="15"/>
  <c r="I71" i="15"/>
  <c r="I72" i="15"/>
  <c r="I73" i="15"/>
  <c r="I74" i="15"/>
  <c r="I75" i="15"/>
  <c r="I76" i="15"/>
  <c r="I77" i="15"/>
  <c r="I78" i="15"/>
  <c r="I79" i="15"/>
  <c r="I81" i="15"/>
  <c r="I83" i="15"/>
  <c r="I84" i="15"/>
  <c r="I85" i="15"/>
  <c r="I86" i="15"/>
  <c r="I87" i="15"/>
  <c r="I88" i="15"/>
  <c r="I89" i="15"/>
  <c r="I90" i="15"/>
  <c r="I91" i="15"/>
  <c r="I92" i="15"/>
  <c r="I93" i="15"/>
  <c r="I94" i="15"/>
  <c r="I95" i="15"/>
  <c r="I96" i="15"/>
  <c r="I97" i="15"/>
  <c r="I98" i="15"/>
  <c r="I99" i="15"/>
  <c r="I100" i="15"/>
  <c r="I101" i="15"/>
  <c r="I102" i="15"/>
  <c r="I103" i="15"/>
  <c r="I104" i="15"/>
  <c r="I105" i="15"/>
  <c r="I106" i="15"/>
  <c r="I109" i="15"/>
  <c r="I110" i="15"/>
  <c r="I111" i="15"/>
  <c r="I112" i="15"/>
  <c r="I113" i="15"/>
  <c r="I114" i="15"/>
  <c r="I115" i="15"/>
  <c r="I116" i="15"/>
  <c r="I117" i="15"/>
  <c r="I118" i="15"/>
  <c r="I119" i="15"/>
  <c r="I120" i="15"/>
  <c r="I121" i="15"/>
  <c r="I122" i="15"/>
  <c r="I123" i="15"/>
  <c r="I124" i="15"/>
  <c r="I125" i="15"/>
  <c r="I126" i="15"/>
  <c r="I127" i="15"/>
  <c r="I128" i="15"/>
  <c r="I129" i="15"/>
  <c r="I130" i="15"/>
  <c r="I131" i="15"/>
  <c r="I133" i="15"/>
  <c r="I134" i="15"/>
  <c r="I135" i="15"/>
  <c r="I137" i="15"/>
  <c r="I138" i="15"/>
  <c r="I139" i="15"/>
  <c r="I140" i="15"/>
  <c r="I141" i="15"/>
  <c r="I142" i="15"/>
  <c r="I143" i="15"/>
  <c r="I144" i="15"/>
  <c r="I145" i="15"/>
  <c r="I146" i="15"/>
  <c r="I147" i="15"/>
  <c r="I148" i="15"/>
  <c r="I149" i="15"/>
  <c r="I150" i="15"/>
  <c r="I152" i="15"/>
  <c r="I153" i="15"/>
  <c r="I154" i="15"/>
  <c r="I155" i="15"/>
  <c r="I156" i="15"/>
  <c r="I158" i="15"/>
  <c r="I159" i="15"/>
  <c r="I160" i="15"/>
  <c r="I161" i="15"/>
  <c r="I162" i="15"/>
  <c r="I163" i="15"/>
  <c r="I164" i="15"/>
  <c r="I165" i="15"/>
  <c r="I166" i="15"/>
  <c r="I167" i="15"/>
  <c r="I168" i="15"/>
  <c r="I169" i="15"/>
  <c r="I170" i="15"/>
  <c r="I171" i="15"/>
  <c r="I172" i="15"/>
  <c r="I173" i="15"/>
  <c r="I174" i="15"/>
  <c r="I177" i="15"/>
  <c r="I179" i="15"/>
  <c r="I180" i="15"/>
  <c r="I182" i="15"/>
  <c r="I183" i="15"/>
  <c r="I184" i="15"/>
  <c r="I185" i="15"/>
  <c r="I187" i="15"/>
  <c r="I188" i="15"/>
  <c r="I189" i="15"/>
  <c r="I190" i="15"/>
  <c r="I191" i="15"/>
  <c r="I194" i="15"/>
  <c r="I195" i="15"/>
  <c r="I196" i="15"/>
  <c r="I197" i="15"/>
  <c r="I198" i="15"/>
  <c r="I199" i="15"/>
  <c r="I200" i="15"/>
  <c r="I201" i="15"/>
  <c r="I204" i="15"/>
  <c r="I207" i="15"/>
  <c r="I209" i="15"/>
  <c r="I211" i="15"/>
  <c r="I212" i="15"/>
  <c r="I217" i="15"/>
  <c r="I218" i="15"/>
  <c r="I219" i="15"/>
  <c r="I221" i="15"/>
  <c r="I230" i="15"/>
  <c r="I234" i="15"/>
  <c r="I235" i="15"/>
  <c r="I236" i="15"/>
  <c r="I240" i="15"/>
  <c r="I244" i="15"/>
  <c r="I246" i="15"/>
  <c r="I247" i="15"/>
  <c r="I254" i="15"/>
  <c r="I255" i="15"/>
  <c r="I256" i="15"/>
  <c r="I257" i="15"/>
  <c r="I258" i="15"/>
  <c r="I261" i="15"/>
  <c r="I262" i="15"/>
  <c r="I263" i="15"/>
  <c r="I264" i="15"/>
  <c r="I4" i="15"/>
  <c r="H4" i="15"/>
  <c r="H5" i="12"/>
  <c r="H6" i="12"/>
  <c r="H7" i="12"/>
  <c r="H8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4" i="12"/>
  <c r="H75" i="12"/>
  <c r="H76" i="12"/>
  <c r="H77" i="12"/>
  <c r="H78" i="12"/>
  <c r="H79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9" i="12"/>
  <c r="H100" i="12"/>
  <c r="H101" i="12"/>
  <c r="H102" i="12"/>
  <c r="H103" i="12"/>
  <c r="H104" i="12"/>
  <c r="H105" i="12"/>
  <c r="H106" i="12"/>
  <c r="H107" i="12"/>
  <c r="H108" i="12"/>
  <c r="H109" i="12"/>
  <c r="H111" i="12"/>
  <c r="H113" i="12"/>
  <c r="H114" i="12"/>
  <c r="H115" i="12"/>
  <c r="H116" i="12"/>
  <c r="H117" i="12"/>
  <c r="H118" i="12"/>
  <c r="H119" i="12"/>
  <c r="H120" i="12"/>
  <c r="H122" i="12"/>
  <c r="H124" i="12"/>
  <c r="H127" i="12"/>
  <c r="H128" i="12"/>
  <c r="H131" i="12"/>
  <c r="H132" i="12"/>
  <c r="H133" i="12"/>
  <c r="H134" i="12"/>
  <c r="H135" i="12"/>
  <c r="H136" i="12"/>
  <c r="H140" i="12"/>
  <c r="H147" i="12"/>
  <c r="H148" i="12"/>
  <c r="H149" i="12"/>
  <c r="H150" i="12"/>
  <c r="H154" i="12"/>
  <c r="H156" i="12"/>
  <c r="H157" i="12"/>
  <c r="H158" i="12"/>
  <c r="H159" i="12"/>
  <c r="H160" i="12"/>
  <c r="H161" i="12"/>
  <c r="H162" i="12"/>
  <c r="H164" i="12"/>
  <c r="H166" i="12"/>
  <c r="H168" i="12"/>
  <c r="H169" i="12"/>
  <c r="H170" i="12"/>
  <c r="H171" i="12"/>
  <c r="H172" i="12"/>
  <c r="H173" i="12"/>
  <c r="H175" i="12"/>
  <c r="H176" i="12"/>
  <c r="H177" i="12"/>
  <c r="H179" i="12"/>
  <c r="H180" i="12"/>
  <c r="H183" i="12"/>
  <c r="H4" i="12"/>
  <c r="I4" i="12"/>
  <c r="I5" i="12"/>
  <c r="I6" i="12"/>
  <c r="I7" i="12"/>
  <c r="I8" i="12"/>
  <c r="I9" i="12"/>
  <c r="I10" i="12"/>
  <c r="I11" i="12"/>
  <c r="I12" i="12"/>
  <c r="I13" i="12"/>
  <c r="I14" i="12"/>
  <c r="I15" i="12"/>
  <c r="I16" i="12"/>
  <c r="I17" i="12"/>
  <c r="I18" i="12"/>
  <c r="I19" i="12"/>
  <c r="I20" i="12"/>
  <c r="I21" i="12"/>
  <c r="I22" i="12"/>
  <c r="I23" i="12"/>
  <c r="I24" i="12"/>
  <c r="I25" i="12"/>
  <c r="I26" i="12"/>
  <c r="I27" i="12"/>
  <c r="I28" i="12"/>
  <c r="I29" i="12"/>
  <c r="I30" i="12"/>
  <c r="I31" i="12"/>
  <c r="I32" i="12"/>
  <c r="I34" i="12"/>
  <c r="I35" i="12"/>
  <c r="I36" i="12"/>
  <c r="I37" i="12"/>
  <c r="I38" i="12"/>
  <c r="I39" i="12"/>
  <c r="I40" i="12"/>
  <c r="I41" i="12"/>
  <c r="I42" i="12"/>
  <c r="I43" i="12"/>
  <c r="I44" i="12"/>
  <c r="I45" i="12"/>
  <c r="I46" i="12"/>
  <c r="I47" i="12"/>
  <c r="I48" i="12"/>
  <c r="I49" i="12"/>
  <c r="I50" i="12"/>
  <c r="I51" i="12"/>
  <c r="I52" i="12"/>
  <c r="I53" i="12"/>
  <c r="I54" i="12"/>
  <c r="I55" i="12"/>
  <c r="I57" i="12"/>
  <c r="I58" i="12"/>
  <c r="I59" i="12"/>
  <c r="I60" i="12"/>
  <c r="I61" i="12"/>
  <c r="I62" i="12"/>
  <c r="I63" i="12"/>
  <c r="I65" i="12"/>
  <c r="I66" i="12"/>
  <c r="I67" i="12"/>
  <c r="I68" i="12"/>
  <c r="I69" i="12"/>
  <c r="I70" i="12"/>
  <c r="I71" i="12"/>
  <c r="I72" i="12"/>
  <c r="I74" i="12"/>
  <c r="I75" i="12"/>
  <c r="I76" i="12"/>
  <c r="I77" i="12"/>
  <c r="I78" i="12"/>
  <c r="I79" i="12"/>
  <c r="I81" i="12"/>
  <c r="I83" i="12"/>
  <c r="I84" i="12"/>
  <c r="I85" i="12"/>
  <c r="I86" i="12"/>
  <c r="I88" i="12"/>
  <c r="I89" i="12"/>
  <c r="I90" i="12"/>
  <c r="I91" i="12"/>
  <c r="I92" i="12"/>
  <c r="I93" i="12"/>
  <c r="I94" i="12"/>
  <c r="I95" i="12"/>
  <c r="I96" i="12"/>
  <c r="I97" i="12"/>
  <c r="I99" i="12"/>
  <c r="I100" i="12"/>
  <c r="I101" i="12"/>
  <c r="I102" i="12"/>
  <c r="I103" i="12"/>
  <c r="I104" i="12"/>
  <c r="I105" i="12"/>
  <c r="I106" i="12"/>
  <c r="I107" i="12"/>
  <c r="I108" i="12"/>
  <c r="I109" i="12"/>
  <c r="I111" i="12"/>
  <c r="I112" i="12"/>
  <c r="I113" i="12"/>
  <c r="I115" i="12"/>
  <c r="I117" i="12"/>
  <c r="I118" i="12"/>
  <c r="I119" i="12"/>
  <c r="I124" i="12"/>
  <c r="I127" i="12"/>
  <c r="I128" i="12"/>
  <c r="I130" i="12"/>
  <c r="I131" i="12"/>
  <c r="I132" i="12"/>
  <c r="I133" i="12"/>
  <c r="I134" i="12"/>
  <c r="I135" i="12"/>
  <c r="I136" i="12"/>
  <c r="I138" i="12"/>
  <c r="I140" i="12"/>
  <c r="I142" i="12"/>
  <c r="I146" i="12"/>
  <c r="I147" i="12"/>
  <c r="I148" i="12"/>
  <c r="I154" i="12"/>
  <c r="I162" i="12"/>
  <c r="I163" i="12"/>
  <c r="I165" i="12"/>
  <c r="I166" i="12"/>
  <c r="I167" i="12"/>
  <c r="I168" i="12"/>
  <c r="I173" i="12"/>
  <c r="I174" i="12"/>
  <c r="I176" i="12"/>
  <c r="I177" i="12"/>
  <c r="I178" i="12"/>
  <c r="I180" i="12"/>
  <c r="I181" i="12"/>
  <c r="I182" i="12"/>
  <c r="I183" i="12"/>
  <c r="I5" i="11"/>
  <c r="I6" i="11"/>
  <c r="I7" i="11"/>
  <c r="I8" i="11"/>
  <c r="I9" i="11"/>
  <c r="I10" i="11"/>
  <c r="I11" i="11"/>
  <c r="I12" i="11"/>
  <c r="I13" i="11"/>
  <c r="I14" i="11"/>
  <c r="I15" i="11"/>
  <c r="I16" i="11"/>
  <c r="I17" i="11"/>
  <c r="I18" i="11"/>
  <c r="I19" i="11"/>
  <c r="I20" i="11"/>
  <c r="I21" i="11"/>
  <c r="I22" i="11"/>
  <c r="I23" i="11"/>
  <c r="I24" i="11"/>
  <c r="I25" i="11"/>
  <c r="I26" i="11"/>
  <c r="I27" i="11"/>
  <c r="I28" i="11"/>
  <c r="I29" i="11"/>
  <c r="I30" i="11"/>
  <c r="I31" i="11"/>
  <c r="I32" i="11"/>
  <c r="I33" i="11"/>
  <c r="I34" i="11"/>
  <c r="I35" i="11"/>
  <c r="I36" i="11"/>
  <c r="I37" i="11"/>
  <c r="I38" i="11"/>
  <c r="I39" i="11"/>
  <c r="I40" i="11"/>
  <c r="I41" i="11"/>
  <c r="I42" i="11"/>
  <c r="I43" i="11"/>
  <c r="I45" i="11"/>
  <c r="I46" i="11"/>
  <c r="I47" i="11"/>
  <c r="I48" i="11"/>
  <c r="I50" i="11"/>
  <c r="I51" i="11"/>
  <c r="I52" i="11"/>
  <c r="I53" i="11"/>
  <c r="I54" i="11"/>
  <c r="I55" i="11"/>
  <c r="I57" i="11"/>
  <c r="I58" i="11"/>
  <c r="I59" i="11"/>
  <c r="I60" i="11"/>
  <c r="I61" i="11"/>
  <c r="I63" i="11"/>
  <c r="I64" i="11"/>
  <c r="I65" i="11"/>
  <c r="I66" i="11"/>
  <c r="I67" i="11"/>
  <c r="I68" i="11"/>
  <c r="I69" i="11"/>
  <c r="I70" i="11"/>
  <c r="I71" i="11"/>
  <c r="I72" i="11"/>
  <c r="I73" i="11"/>
  <c r="I74" i="11"/>
  <c r="I75" i="11"/>
  <c r="I77" i="11"/>
  <c r="I78" i="11"/>
  <c r="I79" i="11"/>
  <c r="I85" i="11"/>
  <c r="I86" i="11"/>
  <c r="I87" i="11"/>
  <c r="I89" i="11"/>
  <c r="I91" i="11"/>
  <c r="I92" i="11"/>
  <c r="I93" i="11"/>
  <c r="I95" i="11"/>
  <c r="I97" i="11"/>
  <c r="I101" i="11"/>
  <c r="I102" i="11"/>
  <c r="I104" i="11"/>
  <c r="I106" i="11"/>
  <c r="I107" i="11"/>
  <c r="I108" i="11"/>
  <c r="I109" i="11"/>
  <c r="I116" i="11"/>
  <c r="I117" i="11"/>
  <c r="I118" i="11"/>
  <c r="I119" i="11"/>
  <c r="I122" i="11"/>
  <c r="I126" i="11"/>
  <c r="I128" i="11"/>
  <c r="I4" i="11"/>
  <c r="H5" i="11"/>
  <c r="H6" i="11"/>
  <c r="H7" i="11"/>
  <c r="H8" i="11"/>
  <c r="H9" i="11"/>
  <c r="H11" i="11"/>
  <c r="H12" i="11"/>
  <c r="H13" i="11"/>
  <c r="H14" i="11"/>
  <c r="H15" i="11"/>
  <c r="H16" i="11"/>
  <c r="H17" i="11"/>
  <c r="H18" i="11"/>
  <c r="H19" i="11"/>
  <c r="H20" i="11"/>
  <c r="H21" i="11"/>
  <c r="H22" i="11"/>
  <c r="H23" i="11"/>
  <c r="H24" i="11"/>
  <c r="H25" i="11"/>
  <c r="H26" i="11"/>
  <c r="H27" i="11"/>
  <c r="H28" i="11"/>
  <c r="H29" i="11"/>
  <c r="H30" i="11"/>
  <c r="H31" i="11"/>
  <c r="H32" i="11"/>
  <c r="H33" i="11"/>
  <c r="H34" i="11"/>
  <c r="H35" i="11"/>
  <c r="H36" i="11"/>
  <c r="H37" i="11"/>
  <c r="H38" i="11"/>
  <c r="H39" i="11"/>
  <c r="H40" i="11"/>
  <c r="H41" i="11"/>
  <c r="H42" i="11"/>
  <c r="H43" i="11"/>
  <c r="H45" i="11"/>
  <c r="H46" i="11"/>
  <c r="H47" i="11"/>
  <c r="H48" i="11"/>
  <c r="H50" i="11"/>
  <c r="H51" i="11"/>
  <c r="H52" i="11"/>
  <c r="H53" i="11"/>
  <c r="H54" i="11"/>
  <c r="H55" i="11"/>
  <c r="H56" i="11"/>
  <c r="H57" i="11"/>
  <c r="H58" i="11"/>
  <c r="H59" i="11"/>
  <c r="H60" i="11"/>
  <c r="H61" i="11"/>
  <c r="H62" i="11"/>
  <c r="H63" i="11"/>
  <c r="H64" i="11"/>
  <c r="H65" i="11"/>
  <c r="H66" i="11"/>
  <c r="H67" i="11"/>
  <c r="H68" i="11"/>
  <c r="H69" i="11"/>
  <c r="H70" i="11"/>
  <c r="H71" i="11"/>
  <c r="H72" i="11"/>
  <c r="H73" i="11"/>
  <c r="H74" i="11"/>
  <c r="H75" i="11"/>
  <c r="H77" i="11"/>
  <c r="H78" i="11"/>
  <c r="H79" i="11"/>
  <c r="H80" i="11"/>
  <c r="H81" i="11"/>
  <c r="H84" i="11"/>
  <c r="H85" i="11"/>
  <c r="H87" i="11"/>
  <c r="H89" i="11"/>
  <c r="H91" i="11"/>
  <c r="H92" i="11"/>
  <c r="H93" i="11"/>
  <c r="H94" i="11"/>
  <c r="H96" i="11"/>
  <c r="H97" i="11"/>
  <c r="H99" i="11"/>
  <c r="H102" i="11"/>
  <c r="H105" i="11"/>
  <c r="H106" i="11"/>
  <c r="H107" i="11"/>
  <c r="H108" i="11"/>
  <c r="H110" i="11"/>
  <c r="H111" i="11"/>
  <c r="H112" i="11"/>
  <c r="H113" i="11"/>
  <c r="H114" i="11"/>
  <c r="H115" i="11"/>
  <c r="H116" i="11"/>
  <c r="H118" i="11"/>
  <c r="H120" i="11"/>
  <c r="H121" i="11"/>
  <c r="H122" i="11"/>
  <c r="H123" i="11"/>
  <c r="H124" i="11"/>
  <c r="H125" i="11"/>
  <c r="H126" i="11"/>
  <c r="H127" i="11"/>
  <c r="H128" i="11"/>
  <c r="H4" i="11"/>
  <c r="J4" i="13"/>
  <c r="L5" i="13"/>
  <c r="L6" i="13"/>
  <c r="L7" i="13"/>
  <c r="L8" i="13"/>
  <c r="L9" i="13"/>
  <c r="L10" i="13"/>
  <c r="L12" i="13"/>
  <c r="L13" i="13"/>
  <c r="L14" i="13"/>
  <c r="L15" i="13"/>
  <c r="L16" i="13"/>
  <c r="L17" i="13"/>
  <c r="L18" i="13"/>
  <c r="L19" i="13"/>
  <c r="L20" i="13"/>
  <c r="L21" i="13"/>
  <c r="L22" i="13"/>
  <c r="L23" i="13"/>
  <c r="L24" i="13"/>
  <c r="L25" i="13"/>
  <c r="L26" i="13"/>
  <c r="L27" i="13"/>
  <c r="L28" i="13"/>
  <c r="L29" i="13"/>
  <c r="L30" i="13"/>
  <c r="L31" i="13"/>
  <c r="L32" i="13"/>
  <c r="L33" i="13"/>
  <c r="L34" i="13"/>
  <c r="L35" i="13"/>
  <c r="L36" i="13"/>
  <c r="L37" i="13"/>
  <c r="L38" i="13"/>
  <c r="L39" i="13"/>
  <c r="L40" i="13"/>
  <c r="L41" i="13"/>
  <c r="L42" i="13"/>
  <c r="L43" i="13"/>
  <c r="L44" i="13"/>
  <c r="L45" i="13"/>
  <c r="L46" i="13"/>
  <c r="L47" i="13"/>
  <c r="L48" i="13"/>
  <c r="L49" i="13"/>
  <c r="L50" i="13"/>
  <c r="L51" i="13"/>
  <c r="L52" i="13"/>
  <c r="L53" i="13"/>
  <c r="L54" i="13"/>
  <c r="L55" i="13"/>
  <c r="L56" i="13"/>
  <c r="L57" i="13"/>
  <c r="L58" i="13"/>
  <c r="L59" i="13"/>
  <c r="L60" i="13"/>
  <c r="L61" i="13"/>
  <c r="L62" i="13"/>
  <c r="L63" i="13"/>
  <c r="L64" i="13"/>
  <c r="L65" i="13"/>
  <c r="L66" i="13"/>
  <c r="L67" i="13"/>
  <c r="L68" i="13"/>
  <c r="L69" i="13"/>
  <c r="L70" i="13"/>
  <c r="L71" i="13"/>
  <c r="L72" i="13"/>
  <c r="L73" i="13"/>
  <c r="L74" i="13"/>
  <c r="L75" i="13"/>
  <c r="L76" i="13"/>
  <c r="L77" i="13"/>
  <c r="L78" i="13"/>
  <c r="L79" i="13"/>
  <c r="L80" i="13"/>
  <c r="L81" i="13"/>
  <c r="L82" i="13"/>
  <c r="L83" i="13"/>
  <c r="L84" i="13"/>
  <c r="L85" i="13"/>
  <c r="L86" i="13"/>
  <c r="L87" i="13"/>
  <c r="L88" i="13"/>
  <c r="L89" i="13"/>
  <c r="L90" i="13"/>
  <c r="L91" i="13"/>
  <c r="L92" i="13"/>
  <c r="L93" i="13"/>
  <c r="L94" i="13"/>
  <c r="L95" i="13"/>
  <c r="L96" i="13"/>
  <c r="L97" i="13"/>
  <c r="L98" i="13"/>
  <c r="L99" i="13"/>
  <c r="L100" i="13"/>
  <c r="L101" i="13"/>
  <c r="L102" i="13"/>
  <c r="L103" i="13"/>
  <c r="L104" i="13"/>
  <c r="L105" i="13"/>
  <c r="L106" i="13"/>
  <c r="L107" i="13"/>
  <c r="L108" i="13"/>
  <c r="L109" i="13"/>
  <c r="L110" i="13"/>
  <c r="L111" i="13"/>
  <c r="L112" i="13"/>
  <c r="L113" i="13"/>
  <c r="L114" i="13"/>
  <c r="L115" i="13"/>
  <c r="L116" i="13"/>
  <c r="L117" i="13"/>
  <c r="L118" i="13"/>
  <c r="L120" i="13"/>
  <c r="L121" i="13"/>
  <c r="L122" i="13"/>
  <c r="L123" i="13"/>
  <c r="L124" i="13"/>
  <c r="L125" i="13"/>
  <c r="L126" i="13"/>
  <c r="L127" i="13"/>
  <c r="L128" i="13"/>
  <c r="L129" i="13"/>
  <c r="L130" i="13"/>
  <c r="L131" i="13"/>
  <c r="L132" i="13"/>
  <c r="L133" i="13"/>
  <c r="L134" i="13"/>
  <c r="L135" i="13"/>
  <c r="L136" i="13"/>
  <c r="L137" i="13"/>
  <c r="L138" i="13"/>
  <c r="L139" i="13"/>
  <c r="L140" i="13"/>
  <c r="L142" i="13"/>
  <c r="L143" i="13"/>
  <c r="L145" i="13"/>
  <c r="L146" i="13"/>
  <c r="L147" i="13"/>
  <c r="L148" i="13"/>
  <c r="L149" i="13"/>
  <c r="L150" i="13"/>
  <c r="L151" i="13"/>
  <c r="L152" i="13"/>
  <c r="L153" i="13"/>
  <c r="L154" i="13"/>
  <c r="L155" i="13"/>
  <c r="L156" i="13"/>
  <c r="L157" i="13"/>
  <c r="L158" i="13"/>
  <c r="L159" i="13"/>
  <c r="L160" i="13"/>
  <c r="L161" i="13"/>
  <c r="L162" i="13"/>
  <c r="L163" i="13"/>
  <c r="L164" i="13"/>
  <c r="L165" i="13"/>
  <c r="L166" i="13"/>
  <c r="L168" i="13"/>
  <c r="L169" i="13"/>
  <c r="L170" i="13"/>
  <c r="L171" i="13"/>
  <c r="L172" i="13"/>
  <c r="L173" i="13"/>
  <c r="L174" i="13"/>
  <c r="L175" i="13"/>
  <c r="L176" i="13"/>
  <c r="L177" i="13"/>
  <c r="L178" i="13"/>
  <c r="L179" i="13"/>
  <c r="L180" i="13"/>
  <c r="L181" i="13"/>
  <c r="L182" i="13"/>
  <c r="L183" i="13"/>
  <c r="L184" i="13"/>
  <c r="L186" i="13"/>
  <c r="L187" i="13"/>
  <c r="L188" i="13"/>
  <c r="L189" i="13"/>
  <c r="L190" i="13"/>
  <c r="L192" i="13"/>
  <c r="L193" i="13"/>
  <c r="L194" i="13"/>
  <c r="L195" i="13"/>
  <c r="L196" i="13"/>
  <c r="L197" i="13"/>
  <c r="L198" i="13"/>
  <c r="L199" i="13"/>
  <c r="L200" i="13"/>
  <c r="L201" i="13"/>
  <c r="L202" i="13"/>
  <c r="L203" i="13"/>
  <c r="L204" i="13"/>
  <c r="L205" i="13"/>
  <c r="L206" i="13"/>
  <c r="L207" i="13"/>
  <c r="L208" i="13"/>
  <c r="L209" i="13"/>
  <c r="L212" i="13"/>
  <c r="L213" i="13"/>
  <c r="L214" i="13"/>
  <c r="L216" i="13"/>
  <c r="L217" i="13"/>
  <c r="L219" i="13"/>
  <c r="L220" i="13"/>
  <c r="L221" i="13"/>
  <c r="L222" i="13"/>
  <c r="L224" i="13"/>
  <c r="L225" i="13"/>
  <c r="L226" i="13"/>
  <c r="L227" i="13"/>
  <c r="L228" i="13"/>
  <c r="L229" i="13"/>
  <c r="L232" i="13"/>
  <c r="L235" i="13"/>
  <c r="L236" i="13"/>
  <c r="L237" i="13"/>
  <c r="L245" i="13"/>
  <c r="L247" i="13"/>
  <c r="L248" i="13"/>
  <c r="L252" i="13"/>
  <c r="L253" i="13"/>
  <c r="L255" i="13"/>
  <c r="L257" i="13"/>
  <c r="L258" i="13"/>
  <c r="L259" i="13"/>
  <c r="L260" i="13"/>
  <c r="L263" i="13"/>
  <c r="L264" i="13"/>
  <c r="K5" i="13"/>
  <c r="K6" i="13"/>
  <c r="K7" i="13"/>
  <c r="K8" i="13"/>
  <c r="K9" i="13"/>
  <c r="K10" i="13"/>
  <c r="K11" i="13"/>
  <c r="K12" i="13"/>
  <c r="K13" i="13"/>
  <c r="K14" i="13"/>
  <c r="K15" i="13"/>
  <c r="K16" i="13"/>
  <c r="K17" i="13"/>
  <c r="K18" i="13"/>
  <c r="K19" i="13"/>
  <c r="K20" i="13"/>
  <c r="K21" i="13"/>
  <c r="K22" i="13"/>
  <c r="K23" i="13"/>
  <c r="K24" i="13"/>
  <c r="K25" i="13"/>
  <c r="K26" i="13"/>
  <c r="K27" i="13"/>
  <c r="K28" i="13"/>
  <c r="K29" i="13"/>
  <c r="K30" i="13"/>
  <c r="K31" i="13"/>
  <c r="K32" i="13"/>
  <c r="K33" i="13"/>
  <c r="K34" i="13"/>
  <c r="K35" i="13"/>
  <c r="K36" i="13"/>
  <c r="K37" i="13"/>
  <c r="K38" i="13"/>
  <c r="K39" i="13"/>
  <c r="K40" i="13"/>
  <c r="K41" i="13"/>
  <c r="K42" i="13"/>
  <c r="K43" i="13"/>
  <c r="K44" i="13"/>
  <c r="K45" i="13"/>
  <c r="K46" i="13"/>
  <c r="K47" i="13"/>
  <c r="K48" i="13"/>
  <c r="K49" i="13"/>
  <c r="K50" i="13"/>
  <c r="K51" i="13"/>
  <c r="K52" i="13"/>
  <c r="K53" i="13"/>
  <c r="K54" i="13"/>
  <c r="K55" i="13"/>
  <c r="K56" i="13"/>
  <c r="K57" i="13"/>
  <c r="K58" i="13"/>
  <c r="K59" i="13"/>
  <c r="K60" i="13"/>
  <c r="K61" i="13"/>
  <c r="K62" i="13"/>
  <c r="K63" i="13"/>
  <c r="K64" i="13"/>
  <c r="K65" i="13"/>
  <c r="K66" i="13"/>
  <c r="K67" i="13"/>
  <c r="K68" i="13"/>
  <c r="K69" i="13"/>
  <c r="K70" i="13"/>
  <c r="K71" i="13"/>
  <c r="K72" i="13"/>
  <c r="K73" i="13"/>
  <c r="K74" i="13"/>
  <c r="K75" i="13"/>
  <c r="K76" i="13"/>
  <c r="K77" i="13"/>
  <c r="K78" i="13"/>
  <c r="K79" i="13"/>
  <c r="K80" i="13"/>
  <c r="K81" i="13"/>
  <c r="K82" i="13"/>
  <c r="K83" i="13"/>
  <c r="K84" i="13"/>
  <c r="K85" i="13"/>
  <c r="K86" i="13"/>
  <c r="K87" i="13"/>
  <c r="K88" i="13"/>
  <c r="K89" i="13"/>
  <c r="K90" i="13"/>
  <c r="K91" i="13"/>
  <c r="K92" i="13"/>
  <c r="K93" i="13"/>
  <c r="K94" i="13"/>
  <c r="K95" i="13"/>
  <c r="K96" i="13"/>
  <c r="K97" i="13"/>
  <c r="K98" i="13"/>
  <c r="K99" i="13"/>
  <c r="K100" i="13"/>
  <c r="K101" i="13"/>
  <c r="K102" i="13"/>
  <c r="K103" i="13"/>
  <c r="K104" i="13"/>
  <c r="K105" i="13"/>
  <c r="K106" i="13"/>
  <c r="K107" i="13"/>
  <c r="K108" i="13"/>
  <c r="K109" i="13"/>
  <c r="K110" i="13"/>
  <c r="K111" i="13"/>
  <c r="K112" i="13"/>
  <c r="K113" i="13"/>
  <c r="K114" i="13"/>
  <c r="K115" i="13"/>
  <c r="K116" i="13"/>
  <c r="K117" i="13"/>
  <c r="K118" i="13"/>
  <c r="K120" i="13"/>
  <c r="K121" i="13"/>
  <c r="K122" i="13"/>
  <c r="K123" i="13"/>
  <c r="K124" i="13"/>
  <c r="K125" i="13"/>
  <c r="K126" i="13"/>
  <c r="K127" i="13"/>
  <c r="K128" i="13"/>
  <c r="K129" i="13"/>
  <c r="K130" i="13"/>
  <c r="K131" i="13"/>
  <c r="K132" i="13"/>
  <c r="K133" i="13"/>
  <c r="K134" i="13"/>
  <c r="K135" i="13"/>
  <c r="K136" i="13"/>
  <c r="K137" i="13"/>
  <c r="K138" i="13"/>
  <c r="K139" i="13"/>
  <c r="K140" i="13"/>
  <c r="K141" i="13"/>
  <c r="K142" i="13"/>
  <c r="K143" i="13"/>
  <c r="K144" i="13"/>
  <c r="K145" i="13"/>
  <c r="K146" i="13"/>
  <c r="K147" i="13"/>
  <c r="K148" i="13"/>
  <c r="K149" i="13"/>
  <c r="K150" i="13"/>
  <c r="K151" i="13"/>
  <c r="K152" i="13"/>
  <c r="K153" i="13"/>
  <c r="K154" i="13"/>
  <c r="K155" i="13"/>
  <c r="K156" i="13"/>
  <c r="K157" i="13"/>
  <c r="K158" i="13"/>
  <c r="K159" i="13"/>
  <c r="K160" i="13"/>
  <c r="K161" i="13"/>
  <c r="K162" i="13"/>
  <c r="K163" i="13"/>
  <c r="K164" i="13"/>
  <c r="K165" i="13"/>
  <c r="K166" i="13"/>
  <c r="K168" i="13"/>
  <c r="K169" i="13"/>
  <c r="K170" i="13"/>
  <c r="K171" i="13"/>
  <c r="K172" i="13"/>
  <c r="K173" i="13"/>
  <c r="K174" i="13"/>
  <c r="K175" i="13"/>
  <c r="K176" i="13"/>
  <c r="K177" i="13"/>
  <c r="K178" i="13"/>
  <c r="K179" i="13"/>
  <c r="K180" i="13"/>
  <c r="K181" i="13"/>
  <c r="K182" i="13"/>
  <c r="K183" i="13"/>
  <c r="K185" i="13"/>
  <c r="K186" i="13"/>
  <c r="K187" i="13"/>
  <c r="K188" i="13"/>
  <c r="K189" i="13"/>
  <c r="K190" i="13"/>
  <c r="K191" i="13"/>
  <c r="K192" i="13"/>
  <c r="K193" i="13"/>
  <c r="K194" i="13"/>
  <c r="K195" i="13"/>
  <c r="K196" i="13"/>
  <c r="K197" i="13"/>
  <c r="K198" i="13"/>
  <c r="K199" i="13"/>
  <c r="K200" i="13"/>
  <c r="K201" i="13"/>
  <c r="K202" i="13"/>
  <c r="K203" i="13"/>
  <c r="K204" i="13"/>
  <c r="K206" i="13"/>
  <c r="K207" i="13"/>
  <c r="K209" i="13"/>
  <c r="K210" i="13"/>
  <c r="K211" i="13"/>
  <c r="K212" i="13"/>
  <c r="K213" i="13"/>
  <c r="K214" i="13"/>
  <c r="K216" i="13"/>
  <c r="K217" i="13"/>
  <c r="K218" i="13"/>
  <c r="K219" i="13"/>
  <c r="K220" i="13"/>
  <c r="K221" i="13"/>
  <c r="K222" i="13"/>
  <c r="K224" i="13"/>
  <c r="K225" i="13"/>
  <c r="K226" i="13"/>
  <c r="K228" i="13"/>
  <c r="K235" i="13"/>
  <c r="K236" i="13"/>
  <c r="K237" i="13"/>
  <c r="K247" i="13"/>
  <c r="K249" i="13"/>
  <c r="K252" i="13"/>
  <c r="K253" i="13"/>
  <c r="K258" i="13"/>
  <c r="K263" i="13"/>
  <c r="G264" i="15" l="1"/>
  <c r="E264" i="15"/>
  <c r="C264" i="15"/>
  <c r="L268" i="13"/>
  <c r="K268" i="13"/>
  <c r="E268" i="13"/>
  <c r="C268" i="13"/>
  <c r="G268" i="13"/>
  <c r="H268" i="13"/>
  <c r="H10" i="13"/>
  <c r="D18" i="29"/>
  <c r="C27" i="29"/>
  <c r="K3" i="49"/>
  <c r="E25" i="53"/>
  <c r="F13" i="6"/>
  <c r="E13" i="4"/>
  <c r="E14" i="4"/>
  <c r="E13" i="55"/>
  <c r="D13" i="55"/>
  <c r="D275" i="2"/>
  <c r="E6" i="2"/>
  <c r="B27" i="29"/>
  <c r="G4" i="27"/>
  <c r="F9" i="26"/>
  <c r="D257" i="54"/>
  <c r="D174" i="52"/>
  <c r="D3" i="52"/>
  <c r="L4" i="13"/>
  <c r="K4" i="13"/>
  <c r="D12" i="4" l="1"/>
  <c r="E4" i="13"/>
  <c r="G4" i="6"/>
  <c r="G4" i="15"/>
  <c r="D15" i="9"/>
  <c r="K4" i="49"/>
  <c r="H4" i="26"/>
  <c r="G19" i="15"/>
  <c r="C258" i="54"/>
  <c r="C175" i="52"/>
  <c r="B175" i="52"/>
  <c r="H4" i="8"/>
  <c r="H5" i="6"/>
  <c r="G5" i="6"/>
  <c r="H4" i="6"/>
  <c r="D13" i="4"/>
  <c r="B18" i="29"/>
  <c r="I4" i="24"/>
  <c r="H13" i="24"/>
  <c r="H5" i="24"/>
  <c r="H6" i="24"/>
  <c r="H7" i="24"/>
  <c r="H8" i="24"/>
  <c r="H9" i="24"/>
  <c r="H10" i="24"/>
  <c r="H11" i="24"/>
  <c r="F264" i="15"/>
  <c r="E3" i="9"/>
  <c r="E4" i="9"/>
  <c r="E5" i="9"/>
  <c r="E6" i="9"/>
  <c r="E7" i="9"/>
  <c r="E8" i="9"/>
  <c r="E9" i="9"/>
  <c r="E10" i="9"/>
  <c r="E11" i="9"/>
  <c r="E12" i="9"/>
  <c r="E13" i="9"/>
  <c r="E14" i="9"/>
  <c r="E15" i="9"/>
  <c r="H11" i="6"/>
  <c r="H12" i="6"/>
  <c r="H6" i="6"/>
  <c r="H7" i="6"/>
  <c r="H8" i="6"/>
  <c r="H9" i="6"/>
  <c r="H10" i="6"/>
  <c r="D12" i="55"/>
  <c r="E12" i="55"/>
  <c r="D268" i="13"/>
  <c r="E28" i="12" l="1"/>
  <c r="E36" i="12"/>
  <c r="E60" i="12"/>
  <c r="E68" i="12"/>
  <c r="E92" i="12"/>
  <c r="E100" i="12"/>
  <c r="E124" i="12"/>
  <c r="E132" i="12"/>
  <c r="E155" i="12"/>
  <c r="E160" i="12"/>
  <c r="E4" i="12"/>
  <c r="B268" i="13"/>
  <c r="C12" i="13" s="1"/>
  <c r="C6" i="13"/>
  <c r="C7" i="13"/>
  <c r="C11" i="13"/>
  <c r="C13" i="13"/>
  <c r="C15" i="13"/>
  <c r="C16" i="13"/>
  <c r="C20" i="13"/>
  <c r="C21" i="13"/>
  <c r="C23" i="13"/>
  <c r="C24" i="13"/>
  <c r="C28" i="13"/>
  <c r="C29" i="13"/>
  <c r="C31" i="13"/>
  <c r="C32" i="13"/>
  <c r="C36" i="13"/>
  <c r="C37" i="13"/>
  <c r="C39" i="13"/>
  <c r="C40" i="13"/>
  <c r="C44" i="13"/>
  <c r="C45" i="13"/>
  <c r="C47" i="13"/>
  <c r="C48" i="13"/>
  <c r="C52" i="13"/>
  <c r="C53" i="13"/>
  <c r="C55" i="13"/>
  <c r="C56" i="13"/>
  <c r="C60" i="13"/>
  <c r="C61" i="13"/>
  <c r="C63" i="13"/>
  <c r="C64" i="13"/>
  <c r="C68" i="13"/>
  <c r="C69" i="13"/>
  <c r="C71" i="13"/>
  <c r="C72" i="13"/>
  <c r="C76" i="13"/>
  <c r="C77" i="13"/>
  <c r="C79" i="13"/>
  <c r="C80" i="13"/>
  <c r="C84" i="13"/>
  <c r="C85" i="13"/>
  <c r="C87" i="13"/>
  <c r="C88" i="13"/>
  <c r="C92" i="13"/>
  <c r="C93" i="13"/>
  <c r="C95" i="13"/>
  <c r="C96" i="13"/>
  <c r="C100" i="13"/>
  <c r="C101" i="13"/>
  <c r="C103" i="13"/>
  <c r="C104" i="13"/>
  <c r="C107" i="13"/>
  <c r="C108" i="13"/>
  <c r="C109" i="13"/>
  <c r="C111" i="13"/>
  <c r="C112" i="13"/>
  <c r="C115" i="13"/>
  <c r="C116" i="13"/>
  <c r="C117" i="13"/>
  <c r="C119" i="13"/>
  <c r="C120" i="13"/>
  <c r="C123" i="13"/>
  <c r="C124" i="13"/>
  <c r="C125" i="13"/>
  <c r="C127" i="13"/>
  <c r="C128" i="13"/>
  <c r="C131" i="13"/>
  <c r="C132" i="13"/>
  <c r="C133" i="13"/>
  <c r="C135" i="13"/>
  <c r="C136" i="13"/>
  <c r="C139" i="13"/>
  <c r="C140" i="13"/>
  <c r="C141" i="13"/>
  <c r="C143" i="13"/>
  <c r="C144" i="13"/>
  <c r="C147" i="13"/>
  <c r="C148" i="13"/>
  <c r="C149" i="13"/>
  <c r="C151" i="13"/>
  <c r="C152" i="13"/>
  <c r="C155" i="13"/>
  <c r="C156" i="13"/>
  <c r="C157" i="13"/>
  <c r="C158" i="13"/>
  <c r="C159" i="13"/>
  <c r="C160" i="13"/>
  <c r="C161" i="13"/>
  <c r="C162" i="13"/>
  <c r="C163" i="13"/>
  <c r="C164" i="13"/>
  <c r="C165" i="13"/>
  <c r="C166" i="13"/>
  <c r="C167" i="13"/>
  <c r="C168" i="13"/>
  <c r="C169" i="13"/>
  <c r="C170" i="13"/>
  <c r="C171" i="13"/>
  <c r="C172" i="13"/>
  <c r="C173" i="13"/>
  <c r="C174" i="13"/>
  <c r="C175" i="13"/>
  <c r="C176" i="13"/>
  <c r="C177" i="13"/>
  <c r="C178" i="13"/>
  <c r="C179" i="13"/>
  <c r="C180" i="13"/>
  <c r="C181" i="13"/>
  <c r="C182" i="13"/>
  <c r="C183" i="13"/>
  <c r="C184" i="13"/>
  <c r="C185" i="13"/>
  <c r="C186" i="13"/>
  <c r="C187" i="13"/>
  <c r="C188" i="13"/>
  <c r="C189" i="13"/>
  <c r="C190" i="13"/>
  <c r="C191" i="13"/>
  <c r="C192" i="13"/>
  <c r="C193" i="13"/>
  <c r="C194" i="13"/>
  <c r="C195" i="13"/>
  <c r="C196" i="13"/>
  <c r="C197" i="13"/>
  <c r="C198" i="13"/>
  <c r="C199" i="13"/>
  <c r="C200" i="13"/>
  <c r="C201" i="13"/>
  <c r="C202" i="13"/>
  <c r="C203" i="13"/>
  <c r="C204" i="13"/>
  <c r="C205" i="13"/>
  <c r="C206" i="13"/>
  <c r="C207" i="13"/>
  <c r="C208" i="13"/>
  <c r="C209" i="13"/>
  <c r="C210" i="13"/>
  <c r="C211" i="13"/>
  <c r="C212" i="13"/>
  <c r="C213" i="13"/>
  <c r="C214" i="13"/>
  <c r="C215" i="13"/>
  <c r="C216" i="13"/>
  <c r="C217" i="13"/>
  <c r="C218" i="13"/>
  <c r="C219" i="13"/>
  <c r="C220" i="13"/>
  <c r="C221" i="13"/>
  <c r="C222" i="13"/>
  <c r="C223" i="13"/>
  <c r="C224" i="13"/>
  <c r="C225" i="13"/>
  <c r="C226" i="13"/>
  <c r="C227" i="13"/>
  <c r="C228" i="13"/>
  <c r="C229" i="13"/>
  <c r="C230" i="13"/>
  <c r="C231" i="13"/>
  <c r="C232" i="13"/>
  <c r="C233" i="13"/>
  <c r="C234" i="13"/>
  <c r="C235" i="13"/>
  <c r="C236" i="13"/>
  <c r="C237" i="13"/>
  <c r="C238" i="13"/>
  <c r="C239" i="13"/>
  <c r="C240" i="13"/>
  <c r="C241" i="13"/>
  <c r="C242" i="13"/>
  <c r="C243" i="13"/>
  <c r="C244" i="13"/>
  <c r="C245" i="13"/>
  <c r="C246" i="13"/>
  <c r="C247" i="13"/>
  <c r="C248" i="13"/>
  <c r="C249" i="13"/>
  <c r="C250" i="13"/>
  <c r="C251" i="13"/>
  <c r="C252" i="13"/>
  <c r="C253" i="13"/>
  <c r="C254" i="13"/>
  <c r="C255" i="13"/>
  <c r="C256" i="13"/>
  <c r="C257" i="13"/>
  <c r="C258" i="13"/>
  <c r="C259" i="13"/>
  <c r="C260" i="13"/>
  <c r="C261" i="13"/>
  <c r="C262" i="13"/>
  <c r="C263" i="13"/>
  <c r="C264" i="13"/>
  <c r="C265" i="13"/>
  <c r="C266" i="13"/>
  <c r="C267" i="13"/>
  <c r="C4" i="13"/>
  <c r="F268" i="13"/>
  <c r="H9" i="8"/>
  <c r="H8" i="8"/>
  <c r="H6" i="8"/>
  <c r="H5" i="8"/>
  <c r="B12" i="49"/>
  <c r="B19" i="53"/>
  <c r="G51" i="12"/>
  <c r="C10" i="12"/>
  <c r="C11" i="12"/>
  <c r="C18" i="12"/>
  <c r="C19" i="12"/>
  <c r="C26" i="12"/>
  <c r="C27" i="12"/>
  <c r="C34" i="12"/>
  <c r="C35" i="12"/>
  <c r="C42" i="12"/>
  <c r="C43" i="12"/>
  <c r="C50" i="12"/>
  <c r="C51" i="12"/>
  <c r="C57" i="12"/>
  <c r="C58" i="12"/>
  <c r="C64" i="12"/>
  <c r="C65" i="12"/>
  <c r="C69" i="12"/>
  <c r="C72" i="12"/>
  <c r="C75" i="12"/>
  <c r="C77" i="12"/>
  <c r="C82" i="12"/>
  <c r="C83" i="12"/>
  <c r="C89" i="12"/>
  <c r="C90" i="12"/>
  <c r="C96" i="12"/>
  <c r="C97" i="12"/>
  <c r="C101" i="12"/>
  <c r="C104" i="12"/>
  <c r="C107" i="12"/>
  <c r="C109" i="12"/>
  <c r="C114" i="12"/>
  <c r="C115" i="12"/>
  <c r="C121" i="12"/>
  <c r="C122" i="12"/>
  <c r="C128" i="12"/>
  <c r="C129" i="12"/>
  <c r="C133" i="12"/>
  <c r="C136" i="12"/>
  <c r="C139" i="12"/>
  <c r="C141" i="12"/>
  <c r="C146" i="12"/>
  <c r="C147" i="12"/>
  <c r="C153" i="12"/>
  <c r="C154" i="12"/>
  <c r="C160" i="12"/>
  <c r="C161" i="12"/>
  <c r="C165" i="12"/>
  <c r="C168" i="12"/>
  <c r="C171" i="12"/>
  <c r="C173" i="12"/>
  <c r="C178" i="12"/>
  <c r="C179" i="12"/>
  <c r="F183" i="12"/>
  <c r="D183" i="12"/>
  <c r="B183" i="12"/>
  <c r="C6" i="12" s="1"/>
  <c r="C8" i="11"/>
  <c r="C9" i="11"/>
  <c r="C12" i="11"/>
  <c r="C24" i="11"/>
  <c r="C25" i="11"/>
  <c r="C28" i="11"/>
  <c r="C40" i="11"/>
  <c r="C41" i="11"/>
  <c r="C44" i="11"/>
  <c r="C56" i="11"/>
  <c r="C57" i="11"/>
  <c r="C60" i="11"/>
  <c r="C72" i="11"/>
  <c r="C73" i="11"/>
  <c r="C76" i="11"/>
  <c r="C85" i="11"/>
  <c r="C88" i="11"/>
  <c r="C89" i="11"/>
  <c r="C92" i="11"/>
  <c r="C101" i="11"/>
  <c r="C104" i="11"/>
  <c r="C105" i="11"/>
  <c r="C108" i="11"/>
  <c r="C117" i="11"/>
  <c r="C120" i="11"/>
  <c r="C121" i="11"/>
  <c r="C124" i="11"/>
  <c r="G4" i="11"/>
  <c r="E17" i="11"/>
  <c r="E25" i="11"/>
  <c r="E28" i="11"/>
  <c r="E36" i="11"/>
  <c r="E60" i="11"/>
  <c r="E68" i="11"/>
  <c r="E71" i="11"/>
  <c r="E79" i="11"/>
  <c r="E103" i="11"/>
  <c r="E111" i="11"/>
  <c r="E113" i="11"/>
  <c r="E121" i="11"/>
  <c r="B128" i="11"/>
  <c r="C17" i="11" s="1"/>
  <c r="D128" i="11"/>
  <c r="E15" i="11" s="1"/>
  <c r="F128" i="11"/>
  <c r="G6" i="11" s="1"/>
  <c r="E5" i="12" l="1"/>
  <c r="E13" i="12"/>
  <c r="E21" i="12"/>
  <c r="E29" i="12"/>
  <c r="E37" i="12"/>
  <c r="E45" i="12"/>
  <c r="E53" i="12"/>
  <c r="E61" i="12"/>
  <c r="E69" i="12"/>
  <c r="E77" i="12"/>
  <c r="E85" i="12"/>
  <c r="E93" i="12"/>
  <c r="E101" i="12"/>
  <c r="E109" i="12"/>
  <c r="E117" i="12"/>
  <c r="E125" i="12"/>
  <c r="E133" i="12"/>
  <c r="E141" i="12"/>
  <c r="E149" i="12"/>
  <c r="E157" i="12"/>
  <c r="E165" i="12"/>
  <c r="E173" i="12"/>
  <c r="E181" i="12"/>
  <c r="E6" i="12"/>
  <c r="E14" i="12"/>
  <c r="E22" i="12"/>
  <c r="E30" i="12"/>
  <c r="E38" i="12"/>
  <c r="E46" i="12"/>
  <c r="E54" i="12"/>
  <c r="E62" i="12"/>
  <c r="E70" i="12"/>
  <c r="E78" i="12"/>
  <c r="E86" i="12"/>
  <c r="E94" i="12"/>
  <c r="E102" i="12"/>
  <c r="E110" i="12"/>
  <c r="E118" i="12"/>
  <c r="E126" i="12"/>
  <c r="E134" i="12"/>
  <c r="E142" i="12"/>
  <c r="E150" i="12"/>
  <c r="E158" i="12"/>
  <c r="E166" i="12"/>
  <c r="E174" i="12"/>
  <c r="E182" i="12"/>
  <c r="E7" i="12"/>
  <c r="E15" i="12"/>
  <c r="E23" i="12"/>
  <c r="E31" i="12"/>
  <c r="E39" i="12"/>
  <c r="E47" i="12"/>
  <c r="E55" i="12"/>
  <c r="E63" i="12"/>
  <c r="E71" i="12"/>
  <c r="E79" i="12"/>
  <c r="E87" i="12"/>
  <c r="E95" i="12"/>
  <c r="E103" i="12"/>
  <c r="E111" i="12"/>
  <c r="E119" i="12"/>
  <c r="E127" i="12"/>
  <c r="E135" i="12"/>
  <c r="E143" i="12"/>
  <c r="E151" i="12"/>
  <c r="E159" i="12"/>
  <c r="E167" i="12"/>
  <c r="E175" i="12"/>
  <c r="E183" i="12"/>
  <c r="E9" i="12"/>
  <c r="E17" i="12"/>
  <c r="E25" i="12"/>
  <c r="E33" i="12"/>
  <c r="E41" i="12"/>
  <c r="E49" i="12"/>
  <c r="E57" i="12"/>
  <c r="E65" i="12"/>
  <c r="E73" i="12"/>
  <c r="E81" i="12"/>
  <c r="E89" i="12"/>
  <c r="E97" i="12"/>
  <c r="E105" i="12"/>
  <c r="E113" i="12"/>
  <c r="E121" i="12"/>
  <c r="E129" i="12"/>
  <c r="E137" i="12"/>
  <c r="E145" i="12"/>
  <c r="E153" i="12"/>
  <c r="E161" i="12"/>
  <c r="E169" i="12"/>
  <c r="E177" i="12"/>
  <c r="E19" i="12"/>
  <c r="E27" i="12"/>
  <c r="E35" i="12"/>
  <c r="E43" i="12"/>
  <c r="E59" i="12"/>
  <c r="E67" i="12"/>
  <c r="E83" i="12"/>
  <c r="E99" i="12"/>
  <c r="E115" i="12"/>
  <c r="E131" i="12"/>
  <c r="E147" i="12"/>
  <c r="E163" i="12"/>
  <c r="E171" i="12"/>
  <c r="E179" i="12"/>
  <c r="E10" i="12"/>
  <c r="E18" i="12"/>
  <c r="E26" i="12"/>
  <c r="E34" i="12"/>
  <c r="E42" i="12"/>
  <c r="E50" i="12"/>
  <c r="E58" i="12"/>
  <c r="E66" i="12"/>
  <c r="E74" i="12"/>
  <c r="E82" i="12"/>
  <c r="E90" i="12"/>
  <c r="E98" i="12"/>
  <c r="E106" i="12"/>
  <c r="E114" i="12"/>
  <c r="E122" i="12"/>
  <c r="E130" i="12"/>
  <c r="E138" i="12"/>
  <c r="E146" i="12"/>
  <c r="E154" i="12"/>
  <c r="E162" i="12"/>
  <c r="E170" i="12"/>
  <c r="E178" i="12"/>
  <c r="E11" i="12"/>
  <c r="E51" i="12"/>
  <c r="E75" i="12"/>
  <c r="E91" i="12"/>
  <c r="E107" i="12"/>
  <c r="E123" i="12"/>
  <c r="E139" i="12"/>
  <c r="E156" i="12"/>
  <c r="E128" i="12"/>
  <c r="E96" i="12"/>
  <c r="E64" i="12"/>
  <c r="E32" i="12"/>
  <c r="G27" i="12"/>
  <c r="G59" i="12"/>
  <c r="G123" i="12"/>
  <c r="G115" i="12"/>
  <c r="C21" i="11"/>
  <c r="E180" i="12"/>
  <c r="E152" i="12"/>
  <c r="E120" i="12"/>
  <c r="E88" i="12"/>
  <c r="E56" i="12"/>
  <c r="E24" i="12"/>
  <c r="C69" i="11"/>
  <c r="C53" i="11"/>
  <c r="C37" i="11"/>
  <c r="C5" i="11"/>
  <c r="E100" i="11"/>
  <c r="E57" i="11"/>
  <c r="C116" i="11"/>
  <c r="C100" i="11"/>
  <c r="C84" i="11"/>
  <c r="C68" i="11"/>
  <c r="C52" i="11"/>
  <c r="C36" i="11"/>
  <c r="C20" i="11"/>
  <c r="C4" i="11"/>
  <c r="E176" i="12"/>
  <c r="E148" i="12"/>
  <c r="E116" i="12"/>
  <c r="E84" i="12"/>
  <c r="E52" i="12"/>
  <c r="E20" i="12"/>
  <c r="E8" i="11"/>
  <c r="E20" i="11"/>
  <c r="E41" i="11"/>
  <c r="E63" i="11"/>
  <c r="E84" i="11"/>
  <c r="E105" i="11"/>
  <c r="E127" i="11"/>
  <c r="E23" i="11"/>
  <c r="E44" i="11"/>
  <c r="E65" i="11"/>
  <c r="E87" i="11"/>
  <c r="E108" i="11"/>
  <c r="E4" i="11"/>
  <c r="E9" i="11"/>
  <c r="E31" i="11"/>
  <c r="E52" i="11"/>
  <c r="E73" i="11"/>
  <c r="E95" i="11"/>
  <c r="E116" i="11"/>
  <c r="E12" i="11"/>
  <c r="E33" i="11"/>
  <c r="E55" i="11"/>
  <c r="E76" i="11"/>
  <c r="E97" i="11"/>
  <c r="E119" i="11"/>
  <c r="E92" i="11"/>
  <c r="E49" i="11"/>
  <c r="E7" i="11"/>
  <c r="C113" i="11"/>
  <c r="C97" i="11"/>
  <c r="C81" i="11"/>
  <c r="C65" i="11"/>
  <c r="C49" i="11"/>
  <c r="C33" i="11"/>
  <c r="E172" i="12"/>
  <c r="E144" i="12"/>
  <c r="E112" i="12"/>
  <c r="E80" i="12"/>
  <c r="E48" i="12"/>
  <c r="E16" i="12"/>
  <c r="C6" i="11"/>
  <c r="C14" i="11"/>
  <c r="C22" i="11"/>
  <c r="C30" i="11"/>
  <c r="C38" i="11"/>
  <c r="C46" i="11"/>
  <c r="C54" i="11"/>
  <c r="C62" i="11"/>
  <c r="C70" i="11"/>
  <c r="C78" i="11"/>
  <c r="C86" i="11"/>
  <c r="C94" i="11"/>
  <c r="C102" i="11"/>
  <c r="C110" i="11"/>
  <c r="C118" i="11"/>
  <c r="C126" i="11"/>
  <c r="C7" i="11"/>
  <c r="C15" i="11"/>
  <c r="C23" i="11"/>
  <c r="C31" i="11"/>
  <c r="C39" i="11"/>
  <c r="C47" i="11"/>
  <c r="C55" i="11"/>
  <c r="C63" i="11"/>
  <c r="C71" i="11"/>
  <c r="C79" i="11"/>
  <c r="C87" i="11"/>
  <c r="C95" i="11"/>
  <c r="C103" i="11"/>
  <c r="C111" i="11"/>
  <c r="C119" i="11"/>
  <c r="C127" i="11"/>
  <c r="C10" i="11"/>
  <c r="C18" i="11"/>
  <c r="C26" i="11"/>
  <c r="C34" i="11"/>
  <c r="C42" i="11"/>
  <c r="C50" i="11"/>
  <c r="C58" i="11"/>
  <c r="C66" i="11"/>
  <c r="C74" i="11"/>
  <c r="C82" i="11"/>
  <c r="C90" i="11"/>
  <c r="C98" i="11"/>
  <c r="C106" i="11"/>
  <c r="C114" i="11"/>
  <c r="C122" i="11"/>
  <c r="C11" i="11"/>
  <c r="C19" i="11"/>
  <c r="C27" i="11"/>
  <c r="C35" i="11"/>
  <c r="C43" i="11"/>
  <c r="C51" i="11"/>
  <c r="C59" i="11"/>
  <c r="C67" i="11"/>
  <c r="C75" i="11"/>
  <c r="C83" i="11"/>
  <c r="C91" i="11"/>
  <c r="C99" i="11"/>
  <c r="C107" i="11"/>
  <c r="C115" i="11"/>
  <c r="C123" i="11"/>
  <c r="C96" i="11"/>
  <c r="C80" i="11"/>
  <c r="C64" i="11"/>
  <c r="C48" i="11"/>
  <c r="C16" i="11"/>
  <c r="E168" i="12"/>
  <c r="E140" i="12"/>
  <c r="E108" i="12"/>
  <c r="E76" i="12"/>
  <c r="E44" i="12"/>
  <c r="E12" i="12"/>
  <c r="E89" i="11"/>
  <c r="E47" i="11"/>
  <c r="C112" i="11"/>
  <c r="C32" i="11"/>
  <c r="E124" i="11"/>
  <c r="E81" i="11"/>
  <c r="E39" i="11"/>
  <c r="C125" i="11"/>
  <c r="C109" i="11"/>
  <c r="C93" i="11"/>
  <c r="C77" i="11"/>
  <c r="C61" i="11"/>
  <c r="C45" i="11"/>
  <c r="C29" i="11"/>
  <c r="C13" i="11"/>
  <c r="G179" i="12"/>
  <c r="E164" i="12"/>
  <c r="E136" i="12"/>
  <c r="E104" i="12"/>
  <c r="E72" i="12"/>
  <c r="E40" i="12"/>
  <c r="E8" i="12"/>
  <c r="C4" i="12"/>
  <c r="C170" i="12"/>
  <c r="C157" i="12"/>
  <c r="C145" i="12"/>
  <c r="C131" i="12"/>
  <c r="C120" i="12"/>
  <c r="C106" i="12"/>
  <c r="C93" i="12"/>
  <c r="C81" i="12"/>
  <c r="C67" i="12"/>
  <c r="C56" i="12"/>
  <c r="C40" i="12"/>
  <c r="C24" i="12"/>
  <c r="C8" i="12"/>
  <c r="C150" i="13"/>
  <c r="C142" i="13"/>
  <c r="C134" i="13"/>
  <c r="C126" i="13"/>
  <c r="C118" i="13"/>
  <c r="C110" i="13"/>
  <c r="C102" i="13"/>
  <c r="C94" i="13"/>
  <c r="C86" i="13"/>
  <c r="C78" i="13"/>
  <c r="C70" i="13"/>
  <c r="C62" i="13"/>
  <c r="C54" i="13"/>
  <c r="C46" i="13"/>
  <c r="C38" i="13"/>
  <c r="C30" i="13"/>
  <c r="C22" i="13"/>
  <c r="C14" i="13"/>
  <c r="C5" i="13"/>
  <c r="C181" i="12"/>
  <c r="C169" i="12"/>
  <c r="C155" i="12"/>
  <c r="C144" i="12"/>
  <c r="C130" i="12"/>
  <c r="C117" i="12"/>
  <c r="C105" i="12"/>
  <c r="C91" i="12"/>
  <c r="C80" i="12"/>
  <c r="C66" i="12"/>
  <c r="C53" i="12"/>
  <c r="C37" i="12"/>
  <c r="C21" i="12"/>
  <c r="C5" i="12"/>
  <c r="C99" i="13"/>
  <c r="C91" i="13"/>
  <c r="C83" i="13"/>
  <c r="C75" i="13"/>
  <c r="C67" i="13"/>
  <c r="C59" i="13"/>
  <c r="C51" i="13"/>
  <c r="C43" i="13"/>
  <c r="C35" i="13"/>
  <c r="C27" i="13"/>
  <c r="C19" i="13"/>
  <c r="C10" i="13"/>
  <c r="C177" i="12"/>
  <c r="C163" i="12"/>
  <c r="C152" i="12"/>
  <c r="C138" i="12"/>
  <c r="C125" i="12"/>
  <c r="C113" i="12"/>
  <c r="C99" i="12"/>
  <c r="C88" i="12"/>
  <c r="C74" i="12"/>
  <c r="C61" i="12"/>
  <c r="C48" i="12"/>
  <c r="C32" i="12"/>
  <c r="C16" i="12"/>
  <c r="C154" i="13"/>
  <c r="C146" i="13"/>
  <c r="C138" i="13"/>
  <c r="C130" i="13"/>
  <c r="C122" i="13"/>
  <c r="C114" i="13"/>
  <c r="C106" i="13"/>
  <c r="C98" i="13"/>
  <c r="C90" i="13"/>
  <c r="C82" i="13"/>
  <c r="C74" i="13"/>
  <c r="C66" i="13"/>
  <c r="C58" i="13"/>
  <c r="C50" i="13"/>
  <c r="C42" i="13"/>
  <c r="C34" i="13"/>
  <c r="C26" i="13"/>
  <c r="C18" i="13"/>
  <c r="C9" i="13"/>
  <c r="C176" i="12"/>
  <c r="C162" i="12"/>
  <c r="C149" i="12"/>
  <c r="C137" i="12"/>
  <c r="C123" i="12"/>
  <c r="C112" i="12"/>
  <c r="C98" i="12"/>
  <c r="C85" i="12"/>
  <c r="C73" i="12"/>
  <c r="C59" i="12"/>
  <c r="C45" i="12"/>
  <c r="C29" i="12"/>
  <c r="C13" i="12"/>
  <c r="C153" i="13"/>
  <c r="C145" i="13"/>
  <c r="C137" i="13"/>
  <c r="C129" i="13"/>
  <c r="C121" i="13"/>
  <c r="C113" i="13"/>
  <c r="C105" i="13"/>
  <c r="C97" i="13"/>
  <c r="C89" i="13"/>
  <c r="C81" i="13"/>
  <c r="C73" i="13"/>
  <c r="C65" i="13"/>
  <c r="C57" i="13"/>
  <c r="C49" i="13"/>
  <c r="C41" i="13"/>
  <c r="C33" i="13"/>
  <c r="C25" i="13"/>
  <c r="C17" i="13"/>
  <c r="C8" i="13"/>
  <c r="C9" i="49"/>
  <c r="C10" i="49"/>
  <c r="C11" i="49"/>
  <c r="C8" i="49"/>
  <c r="C12" i="49"/>
  <c r="G131" i="12"/>
  <c r="G67" i="12"/>
  <c r="G171" i="12"/>
  <c r="G107" i="12"/>
  <c r="G43" i="12"/>
  <c r="G163" i="12"/>
  <c r="G99" i="12"/>
  <c r="G35" i="12"/>
  <c r="G155" i="12"/>
  <c r="G91" i="12"/>
  <c r="G5" i="12"/>
  <c r="G21" i="12"/>
  <c r="G29" i="12"/>
  <c r="G37" i="12"/>
  <c r="G45" i="12"/>
  <c r="G53" i="12"/>
  <c r="G61" i="12"/>
  <c r="G77" i="12"/>
  <c r="G93" i="12"/>
  <c r="G109" i="12"/>
  <c r="G133" i="12"/>
  <c r="G149" i="12"/>
  <c r="G157" i="12"/>
  <c r="G173" i="12"/>
  <c r="G6" i="12"/>
  <c r="G14" i="12"/>
  <c r="G22" i="12"/>
  <c r="G30" i="12"/>
  <c r="G38" i="12"/>
  <c r="G46" i="12"/>
  <c r="G54" i="12"/>
  <c r="G62" i="12"/>
  <c r="G70" i="12"/>
  <c r="G78" i="12"/>
  <c r="G86" i="12"/>
  <c r="G94" i="12"/>
  <c r="G102" i="12"/>
  <c r="G110" i="12"/>
  <c r="G118" i="12"/>
  <c r="G126" i="12"/>
  <c r="G134" i="12"/>
  <c r="G142" i="12"/>
  <c r="G150" i="12"/>
  <c r="G158" i="12"/>
  <c r="G166" i="12"/>
  <c r="G174" i="12"/>
  <c r="G182" i="12"/>
  <c r="G16" i="12"/>
  <c r="G80" i="12"/>
  <c r="G112" i="12"/>
  <c r="G136" i="12"/>
  <c r="G152" i="12"/>
  <c r="G4" i="12"/>
  <c r="G7" i="12"/>
  <c r="G15" i="12"/>
  <c r="G23" i="12"/>
  <c r="G31" i="12"/>
  <c r="G39" i="12"/>
  <c r="G47" i="12"/>
  <c r="G55" i="12"/>
  <c r="G63" i="12"/>
  <c r="G71" i="12"/>
  <c r="G79" i="12"/>
  <c r="G87" i="12"/>
  <c r="G95" i="12"/>
  <c r="G103" i="12"/>
  <c r="G111" i="12"/>
  <c r="G119" i="12"/>
  <c r="G127" i="12"/>
  <c r="G135" i="12"/>
  <c r="G143" i="12"/>
  <c r="G151" i="12"/>
  <c r="G159" i="12"/>
  <c r="G167" i="12"/>
  <c r="G175" i="12"/>
  <c r="G24" i="12"/>
  <c r="G72" i="12"/>
  <c r="G96" i="12"/>
  <c r="G120" i="12"/>
  <c r="G144" i="12"/>
  <c r="G160" i="12"/>
  <c r="G176" i="12"/>
  <c r="G8" i="12"/>
  <c r="G32" i="12"/>
  <c r="G40" i="12"/>
  <c r="G48" i="12"/>
  <c r="G56" i="12"/>
  <c r="G64" i="12"/>
  <c r="G88" i="12"/>
  <c r="G104" i="12"/>
  <c r="G128" i="12"/>
  <c r="G168" i="12"/>
  <c r="G9" i="12"/>
  <c r="G17" i="12"/>
  <c r="G25" i="12"/>
  <c r="G33" i="12"/>
  <c r="G41" i="12"/>
  <c r="G49" i="12"/>
  <c r="G57" i="12"/>
  <c r="G65" i="12"/>
  <c r="G73" i="12"/>
  <c r="G81" i="12"/>
  <c r="G89" i="12"/>
  <c r="G97" i="12"/>
  <c r="G105" i="12"/>
  <c r="G113" i="12"/>
  <c r="G121" i="12"/>
  <c r="G129" i="12"/>
  <c r="G137" i="12"/>
  <c r="G145" i="12"/>
  <c r="G153" i="12"/>
  <c r="G161" i="12"/>
  <c r="G169" i="12"/>
  <c r="G177" i="12"/>
  <c r="G10" i="12"/>
  <c r="G18" i="12"/>
  <c r="G26" i="12"/>
  <c r="G34" i="12"/>
  <c r="G42" i="12"/>
  <c r="G50" i="12"/>
  <c r="G58" i="12"/>
  <c r="G66" i="12"/>
  <c r="G74" i="12"/>
  <c r="G82" i="12"/>
  <c r="G90" i="12"/>
  <c r="G98" i="12"/>
  <c r="G106" i="12"/>
  <c r="G114" i="12"/>
  <c r="G122" i="12"/>
  <c r="G130" i="12"/>
  <c r="G138" i="12"/>
  <c r="G146" i="12"/>
  <c r="G154" i="12"/>
  <c r="G162" i="12"/>
  <c r="G170" i="12"/>
  <c r="G178" i="12"/>
  <c r="G12" i="12"/>
  <c r="G20" i="12"/>
  <c r="G28" i="12"/>
  <c r="G36" i="12"/>
  <c r="G44" i="12"/>
  <c r="G52" i="12"/>
  <c r="G60" i="12"/>
  <c r="G68" i="12"/>
  <c r="G76" i="12"/>
  <c r="G84" i="12"/>
  <c r="G92" i="12"/>
  <c r="G100" i="12"/>
  <c r="G108" i="12"/>
  <c r="G116" i="12"/>
  <c r="G124" i="12"/>
  <c r="G132" i="12"/>
  <c r="G140" i="12"/>
  <c r="G148" i="12"/>
  <c r="G156" i="12"/>
  <c r="G164" i="12"/>
  <c r="G172" i="12"/>
  <c r="G180" i="12"/>
  <c r="G13" i="12"/>
  <c r="G69" i="12"/>
  <c r="G85" i="12"/>
  <c r="G101" i="12"/>
  <c r="G117" i="12"/>
  <c r="G125" i="12"/>
  <c r="G141" i="12"/>
  <c r="G165" i="12"/>
  <c r="G181" i="12"/>
  <c r="G147" i="12"/>
  <c r="G83" i="12"/>
  <c r="G19" i="12"/>
  <c r="G139" i="12"/>
  <c r="G75" i="12"/>
  <c r="G11" i="12"/>
  <c r="C180" i="12"/>
  <c r="C172" i="12"/>
  <c r="C164" i="12"/>
  <c r="C156" i="12"/>
  <c r="C148" i="12"/>
  <c r="C140" i="12"/>
  <c r="C132" i="12"/>
  <c r="C124" i="12"/>
  <c r="C116" i="12"/>
  <c r="C108" i="12"/>
  <c r="C100" i="12"/>
  <c r="C92" i="12"/>
  <c r="C84" i="12"/>
  <c r="C76" i="12"/>
  <c r="C68" i="12"/>
  <c r="C60" i="12"/>
  <c r="C52" i="12"/>
  <c r="C44" i="12"/>
  <c r="C36" i="12"/>
  <c r="C28" i="12"/>
  <c r="C20" i="12"/>
  <c r="C12" i="12"/>
  <c r="C49" i="12"/>
  <c r="C41" i="12"/>
  <c r="C33" i="12"/>
  <c r="C25" i="12"/>
  <c r="C17" i="12"/>
  <c r="C9" i="12"/>
  <c r="C175" i="12"/>
  <c r="C167" i="12"/>
  <c r="C159" i="12"/>
  <c r="C151" i="12"/>
  <c r="C143" i="12"/>
  <c r="C135" i="12"/>
  <c r="C127" i="12"/>
  <c r="C119" i="12"/>
  <c r="C111" i="12"/>
  <c r="C103" i="12"/>
  <c r="C95" i="12"/>
  <c r="C87" i="12"/>
  <c r="C79" i="12"/>
  <c r="C71" i="12"/>
  <c r="C63" i="12"/>
  <c r="C55" i="12"/>
  <c r="C47" i="12"/>
  <c r="C39" i="12"/>
  <c r="C31" i="12"/>
  <c r="C23" i="12"/>
  <c r="C15" i="12"/>
  <c r="C7" i="12"/>
  <c r="C182" i="12"/>
  <c r="C174" i="12"/>
  <c r="C166" i="12"/>
  <c r="C158" i="12"/>
  <c r="C150" i="12"/>
  <c r="C142" i="12"/>
  <c r="C134" i="12"/>
  <c r="C126" i="12"/>
  <c r="C118" i="12"/>
  <c r="C110" i="12"/>
  <c r="C102" i="12"/>
  <c r="C94" i="12"/>
  <c r="C86" i="12"/>
  <c r="C78" i="12"/>
  <c r="C70" i="12"/>
  <c r="C62" i="12"/>
  <c r="C54" i="12"/>
  <c r="C46" i="12"/>
  <c r="C38" i="12"/>
  <c r="C30" i="12"/>
  <c r="C22" i="12"/>
  <c r="C14" i="12"/>
  <c r="G124" i="11"/>
  <c r="G116" i="11"/>
  <c r="G108" i="11"/>
  <c r="G100" i="11"/>
  <c r="G92" i="11"/>
  <c r="G84" i="11"/>
  <c r="G76" i="11"/>
  <c r="G68" i="11"/>
  <c r="G52" i="11"/>
  <c r="G44" i="11"/>
  <c r="G36" i="11"/>
  <c r="G28" i="11"/>
  <c r="G20" i="11"/>
  <c r="G12" i="11"/>
  <c r="E126" i="11"/>
  <c r="E118" i="11"/>
  <c r="E110" i="11"/>
  <c r="E102" i="11"/>
  <c r="E94" i="11"/>
  <c r="E86" i="11"/>
  <c r="E78" i="11"/>
  <c r="E70" i="11"/>
  <c r="E62" i="11"/>
  <c r="E54" i="11"/>
  <c r="E46" i="11"/>
  <c r="E38" i="11"/>
  <c r="E30" i="11"/>
  <c r="E22" i="11"/>
  <c r="E14" i="11"/>
  <c r="E6" i="11"/>
  <c r="G123" i="11"/>
  <c r="G115" i="11"/>
  <c r="G107" i="11"/>
  <c r="G99" i="11"/>
  <c r="G91" i="11"/>
  <c r="G83" i="11"/>
  <c r="G75" i="11"/>
  <c r="G67" i="11"/>
  <c r="G59" i="11"/>
  <c r="G51" i="11"/>
  <c r="G43" i="11"/>
  <c r="G35" i="11"/>
  <c r="G27" i="11"/>
  <c r="G19" i="11"/>
  <c r="G11" i="11"/>
  <c r="G60" i="11"/>
  <c r="E125" i="11"/>
  <c r="E117" i="11"/>
  <c r="E109" i="11"/>
  <c r="E101" i="11"/>
  <c r="E93" i="11"/>
  <c r="E85" i="11"/>
  <c r="E77" i="11"/>
  <c r="E69" i="11"/>
  <c r="E61" i="11"/>
  <c r="E53" i="11"/>
  <c r="E45" i="11"/>
  <c r="E37" i="11"/>
  <c r="E29" i="11"/>
  <c r="E21" i="11"/>
  <c r="E13" i="11"/>
  <c r="E5" i="11"/>
  <c r="G122" i="11"/>
  <c r="G114" i="11"/>
  <c r="G106" i="11"/>
  <c r="G98" i="11"/>
  <c r="G90" i="11"/>
  <c r="G82" i="11"/>
  <c r="G74" i="11"/>
  <c r="G66" i="11"/>
  <c r="G58" i="11"/>
  <c r="G50" i="11"/>
  <c r="G42" i="11"/>
  <c r="G34" i="11"/>
  <c r="G26" i="11"/>
  <c r="G18" i="11"/>
  <c r="G10" i="11"/>
  <c r="G113" i="11"/>
  <c r="G97" i="11"/>
  <c r="G89" i="11"/>
  <c r="G81" i="11"/>
  <c r="G73" i="11"/>
  <c r="G65" i="11"/>
  <c r="G57" i="11"/>
  <c r="G41" i="11"/>
  <c r="G33" i="11"/>
  <c r="G25" i="11"/>
  <c r="G17" i="11"/>
  <c r="G9" i="11"/>
  <c r="G105" i="11"/>
  <c r="E123" i="11"/>
  <c r="E115" i="11"/>
  <c r="E107" i="11"/>
  <c r="E99" i="11"/>
  <c r="E91" i="11"/>
  <c r="E83" i="11"/>
  <c r="E75" i="11"/>
  <c r="E67" i="11"/>
  <c r="E59" i="11"/>
  <c r="E51" i="11"/>
  <c r="E43" i="11"/>
  <c r="E35" i="11"/>
  <c r="E27" i="11"/>
  <c r="E19" i="11"/>
  <c r="E11" i="11"/>
  <c r="G120" i="11"/>
  <c r="G112" i="11"/>
  <c r="G104" i="11"/>
  <c r="G96" i="11"/>
  <c r="G88" i="11"/>
  <c r="G80" i="11"/>
  <c r="G72" i="11"/>
  <c r="G64" i="11"/>
  <c r="G56" i="11"/>
  <c r="G48" i="11"/>
  <c r="G40" i="11"/>
  <c r="G32" i="11"/>
  <c r="G24" i="11"/>
  <c r="G16" i="11"/>
  <c r="G8" i="11"/>
  <c r="G121" i="11"/>
  <c r="G49" i="11"/>
  <c r="E122" i="11"/>
  <c r="E114" i="11"/>
  <c r="E106" i="11"/>
  <c r="E98" i="11"/>
  <c r="E90" i="11"/>
  <c r="E82" i="11"/>
  <c r="E74" i="11"/>
  <c r="E66" i="11"/>
  <c r="E58" i="11"/>
  <c r="E50" i="11"/>
  <c r="E42" i="11"/>
  <c r="E34" i="11"/>
  <c r="E26" i="11"/>
  <c r="E18" i="11"/>
  <c r="E10" i="11"/>
  <c r="G127" i="11"/>
  <c r="G119" i="11"/>
  <c r="G111" i="11"/>
  <c r="G103" i="11"/>
  <c r="G95" i="11"/>
  <c r="G87" i="11"/>
  <c r="G79" i="11"/>
  <c r="G71" i="11"/>
  <c r="G63" i="11"/>
  <c r="G55" i="11"/>
  <c r="G47" i="11"/>
  <c r="G39" i="11"/>
  <c r="G31" i="11"/>
  <c r="G23" i="11"/>
  <c r="G15" i="11"/>
  <c r="G7" i="11"/>
  <c r="G126" i="11"/>
  <c r="G118" i="11"/>
  <c r="G102" i="11"/>
  <c r="G94" i="11"/>
  <c r="G86" i="11"/>
  <c r="G78" i="11"/>
  <c r="G70" i="11"/>
  <c r="G62" i="11"/>
  <c r="G54" i="11"/>
  <c r="G46" i="11"/>
  <c r="G38" i="11"/>
  <c r="G30" i="11"/>
  <c r="G22" i="11"/>
  <c r="G14" i="11"/>
  <c r="G110" i="11"/>
  <c r="E120" i="11"/>
  <c r="E112" i="11"/>
  <c r="E104" i="11"/>
  <c r="E96" i="11"/>
  <c r="E88" i="11"/>
  <c r="E80" i="11"/>
  <c r="E72" i="11"/>
  <c r="E64" i="11"/>
  <c r="E56" i="11"/>
  <c r="E48" i="11"/>
  <c r="E40" i="11"/>
  <c r="E32" i="11"/>
  <c r="E24" i="11"/>
  <c r="E16" i="11"/>
  <c r="G125" i="11"/>
  <c r="G117" i="11"/>
  <c r="G109" i="11"/>
  <c r="G101" i="11"/>
  <c r="G93" i="11"/>
  <c r="G85" i="11"/>
  <c r="G77" i="11"/>
  <c r="G69" i="11"/>
  <c r="G61" i="11"/>
  <c r="G53" i="11"/>
  <c r="G45" i="11"/>
  <c r="G37" i="11"/>
  <c r="G29" i="11"/>
  <c r="G21" i="11"/>
  <c r="G13" i="11"/>
  <c r="G5" i="11"/>
  <c r="G128" i="11" s="1"/>
  <c r="E128" i="11" l="1"/>
  <c r="C183" i="12"/>
  <c r="C128" i="11"/>
  <c r="G183" i="12"/>
  <c r="B258" i="54"/>
  <c r="D256" i="54"/>
  <c r="D255" i="54"/>
  <c r="D254" i="54"/>
  <c r="D253" i="54"/>
  <c r="D252" i="54"/>
  <c r="D251" i="54"/>
  <c r="D250" i="54"/>
  <c r="D249" i="54"/>
  <c r="D248" i="54"/>
  <c r="D247" i="54"/>
  <c r="D246" i="54"/>
  <c r="D245" i="54"/>
  <c r="D244" i="54"/>
  <c r="D243" i="54"/>
  <c r="D242" i="54"/>
  <c r="D241" i="54"/>
  <c r="D240" i="54"/>
  <c r="D239" i="54"/>
  <c r="D238" i="54"/>
  <c r="D237" i="54"/>
  <c r="D236" i="54"/>
  <c r="D235" i="54"/>
  <c r="D234" i="54"/>
  <c r="D233" i="54"/>
  <c r="D232" i="54"/>
  <c r="D231" i="54"/>
  <c r="D230" i="54"/>
  <c r="D229" i="54"/>
  <c r="D228" i="54"/>
  <c r="D227" i="54"/>
  <c r="D226" i="54"/>
  <c r="D225" i="54"/>
  <c r="D224" i="54"/>
  <c r="D223" i="54"/>
  <c r="D222" i="54"/>
  <c r="D221" i="54"/>
  <c r="D220" i="54"/>
  <c r="D219" i="54"/>
  <c r="D218" i="54"/>
  <c r="D217" i="54"/>
  <c r="D216" i="54"/>
  <c r="D215" i="54"/>
  <c r="D214" i="54"/>
  <c r="D213" i="54"/>
  <c r="D212" i="54"/>
  <c r="D211" i="54"/>
  <c r="D210" i="54"/>
  <c r="D209" i="54"/>
  <c r="D208" i="54"/>
  <c r="D207" i="54"/>
  <c r="D206" i="54"/>
  <c r="D205" i="54"/>
  <c r="D204" i="54"/>
  <c r="D203" i="54"/>
  <c r="D202" i="54"/>
  <c r="D201" i="54"/>
  <c r="D200" i="54"/>
  <c r="D199" i="54"/>
  <c r="D198" i="54"/>
  <c r="D197" i="54"/>
  <c r="D196" i="54"/>
  <c r="D195" i="54"/>
  <c r="D194" i="54"/>
  <c r="D193" i="54"/>
  <c r="D192" i="54"/>
  <c r="D191" i="54"/>
  <c r="D190" i="54"/>
  <c r="D189" i="54"/>
  <c r="D188" i="54"/>
  <c r="D187" i="54"/>
  <c r="D186" i="54"/>
  <c r="D185" i="54"/>
  <c r="D184" i="54"/>
  <c r="D183" i="54"/>
  <c r="D182" i="54"/>
  <c r="D181" i="54"/>
  <c r="D180" i="54"/>
  <c r="D179" i="54"/>
  <c r="D178" i="54"/>
  <c r="D177" i="54"/>
  <c r="D176" i="54"/>
  <c r="D175" i="54"/>
  <c r="D174" i="54"/>
  <c r="D173" i="54"/>
  <c r="D172" i="54"/>
  <c r="D171" i="54"/>
  <c r="D170" i="54"/>
  <c r="D169" i="54"/>
  <c r="D168" i="54"/>
  <c r="D167" i="54"/>
  <c r="D166" i="54"/>
  <c r="D165" i="54"/>
  <c r="D164" i="54"/>
  <c r="D163" i="54"/>
  <c r="D162" i="54"/>
  <c r="D161" i="54"/>
  <c r="D160" i="54"/>
  <c r="D159" i="54"/>
  <c r="D158" i="54"/>
  <c r="D157" i="54"/>
  <c r="D156" i="54"/>
  <c r="D155" i="54"/>
  <c r="D154" i="54"/>
  <c r="D153" i="54"/>
  <c r="D152" i="54"/>
  <c r="D151" i="54"/>
  <c r="D150" i="54"/>
  <c r="D149" i="54"/>
  <c r="D148" i="54"/>
  <c r="D147" i="54"/>
  <c r="D146" i="54"/>
  <c r="D145" i="54"/>
  <c r="D144" i="54"/>
  <c r="D143" i="54"/>
  <c r="D142" i="54"/>
  <c r="D141" i="54"/>
  <c r="D140" i="54"/>
  <c r="D139" i="54"/>
  <c r="D138" i="54"/>
  <c r="D137" i="54"/>
  <c r="D136" i="54"/>
  <c r="D135" i="54"/>
  <c r="D134" i="54"/>
  <c r="D133" i="54"/>
  <c r="D132" i="54"/>
  <c r="D131" i="54"/>
  <c r="D130" i="54"/>
  <c r="D129" i="54"/>
  <c r="D128" i="54"/>
  <c r="D127" i="54"/>
  <c r="D126" i="54"/>
  <c r="D125" i="54"/>
  <c r="D124" i="54"/>
  <c r="D123" i="54"/>
  <c r="D122" i="54"/>
  <c r="D121" i="54"/>
  <c r="D120" i="54"/>
  <c r="D119" i="54"/>
  <c r="D118" i="54"/>
  <c r="D117" i="54"/>
  <c r="D116" i="54"/>
  <c r="D115" i="54"/>
  <c r="D114" i="54"/>
  <c r="D113" i="54"/>
  <c r="D112" i="54"/>
  <c r="D111" i="54"/>
  <c r="D110" i="54"/>
  <c r="D109" i="54"/>
  <c r="D108" i="54"/>
  <c r="D107" i="54"/>
  <c r="D106" i="54"/>
  <c r="D105" i="54"/>
  <c r="D104" i="54"/>
  <c r="D103" i="54"/>
  <c r="D102" i="54"/>
  <c r="D101" i="54"/>
  <c r="D100" i="54"/>
  <c r="D99" i="54"/>
  <c r="D98" i="54"/>
  <c r="D97" i="54"/>
  <c r="D96" i="54"/>
  <c r="D95" i="54"/>
  <c r="D94" i="54"/>
  <c r="D93" i="54"/>
  <c r="D92" i="54"/>
  <c r="D91" i="54"/>
  <c r="D90" i="54"/>
  <c r="D89" i="54"/>
  <c r="D88" i="54"/>
  <c r="D87" i="54"/>
  <c r="D86" i="54"/>
  <c r="D85" i="54"/>
  <c r="D84" i="54"/>
  <c r="D83" i="54"/>
  <c r="D82" i="54"/>
  <c r="D81" i="54"/>
  <c r="D80" i="54"/>
  <c r="D79" i="54"/>
  <c r="D78" i="54"/>
  <c r="D77" i="54"/>
  <c r="D76" i="54"/>
  <c r="D75" i="54"/>
  <c r="D74" i="54"/>
  <c r="D73" i="54"/>
  <c r="D72" i="54"/>
  <c r="D71" i="54"/>
  <c r="D70" i="54"/>
  <c r="D69" i="54"/>
  <c r="D68" i="54"/>
  <c r="D67" i="54"/>
  <c r="D66" i="54"/>
  <c r="D65" i="54"/>
  <c r="D64" i="54"/>
  <c r="D63" i="54"/>
  <c r="D62" i="54"/>
  <c r="D61" i="54"/>
  <c r="D60" i="54"/>
  <c r="D59" i="54"/>
  <c r="D58" i="54"/>
  <c r="D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8" i="54"/>
  <c r="D7" i="54"/>
  <c r="D6" i="54"/>
  <c r="D5" i="54"/>
  <c r="D4" i="54"/>
  <c r="D3" i="54"/>
  <c r="D173" i="52"/>
  <c r="D172" i="52"/>
  <c r="D171" i="52"/>
  <c r="D170" i="52"/>
  <c r="D169" i="52"/>
  <c r="D168" i="52"/>
  <c r="D167" i="52"/>
  <c r="D166" i="52"/>
  <c r="D165" i="52"/>
  <c r="D164" i="52"/>
  <c r="D163" i="52"/>
  <c r="D162" i="52"/>
  <c r="D161" i="52"/>
  <c r="D160" i="52"/>
  <c r="D159" i="52"/>
  <c r="D158" i="52"/>
  <c r="D157" i="52"/>
  <c r="D156" i="52"/>
  <c r="D155" i="52"/>
  <c r="D154" i="52"/>
  <c r="D153" i="52"/>
  <c r="D152" i="52"/>
  <c r="D151" i="52"/>
  <c r="D150" i="52"/>
  <c r="D149" i="52"/>
  <c r="D148" i="52"/>
  <c r="D147" i="52"/>
  <c r="D146" i="52"/>
  <c r="D145" i="52"/>
  <c r="D144" i="52"/>
  <c r="D143" i="52"/>
  <c r="D142" i="52"/>
  <c r="D141" i="52"/>
  <c r="D140" i="52"/>
  <c r="D139" i="52"/>
  <c r="D138" i="52"/>
  <c r="D137" i="52"/>
  <c r="D136" i="52"/>
  <c r="D135" i="52"/>
  <c r="D134" i="52"/>
  <c r="D133" i="52"/>
  <c r="D132" i="52"/>
  <c r="D131" i="52"/>
  <c r="D130" i="52"/>
  <c r="D129" i="52"/>
  <c r="D128" i="52"/>
  <c r="D127" i="52"/>
  <c r="D126" i="52"/>
  <c r="D125" i="52"/>
  <c r="D124" i="52"/>
  <c r="D123" i="52"/>
  <c r="D122" i="52"/>
  <c r="D121" i="52"/>
  <c r="D120" i="52"/>
  <c r="D119" i="52"/>
  <c r="D118" i="52"/>
  <c r="D117" i="52"/>
  <c r="D116" i="52"/>
  <c r="D115" i="52"/>
  <c r="D114" i="52"/>
  <c r="D113" i="52"/>
  <c r="D112" i="52"/>
  <c r="D111" i="52"/>
  <c r="D110" i="52"/>
  <c r="D109" i="52"/>
  <c r="D108" i="52"/>
  <c r="D107" i="52"/>
  <c r="D106" i="52"/>
  <c r="D105" i="52"/>
  <c r="D104" i="52"/>
  <c r="D103" i="52"/>
  <c r="D102" i="52"/>
  <c r="D101" i="52"/>
  <c r="D100" i="52"/>
  <c r="D99" i="52"/>
  <c r="D98" i="52"/>
  <c r="D97" i="52"/>
  <c r="D96" i="52"/>
  <c r="D95" i="52"/>
  <c r="D94" i="52"/>
  <c r="D93" i="52"/>
  <c r="D92" i="52"/>
  <c r="D91" i="52"/>
  <c r="D90" i="52"/>
  <c r="D89" i="52"/>
  <c r="D88" i="52"/>
  <c r="D87" i="52"/>
  <c r="D86" i="52"/>
  <c r="D85" i="52"/>
  <c r="D84" i="52"/>
  <c r="D83" i="52"/>
  <c r="D82" i="52"/>
  <c r="D81" i="52"/>
  <c r="D80" i="52"/>
  <c r="D79" i="52"/>
  <c r="D78" i="52"/>
  <c r="D77" i="52"/>
  <c r="D76" i="52"/>
  <c r="D75" i="52"/>
  <c r="D74" i="52"/>
  <c r="D73" i="52"/>
  <c r="D72" i="52"/>
  <c r="D71" i="52"/>
  <c r="D70" i="52"/>
  <c r="D69" i="52"/>
  <c r="D68" i="52"/>
  <c r="D67" i="52"/>
  <c r="D66" i="52"/>
  <c r="D65" i="52"/>
  <c r="D64" i="52"/>
  <c r="D63" i="52"/>
  <c r="D62" i="52"/>
  <c r="D61" i="52"/>
  <c r="D60" i="52"/>
  <c r="D59" i="52"/>
  <c r="D58" i="52"/>
  <c r="D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8" i="52"/>
  <c r="D7" i="52"/>
  <c r="D6" i="52"/>
  <c r="D5" i="52"/>
  <c r="D4" i="52"/>
  <c r="D3" i="9"/>
  <c r="D4" i="9"/>
  <c r="D5" i="9"/>
  <c r="D6" i="9"/>
  <c r="D7" i="9"/>
  <c r="D8" i="9"/>
  <c r="D9" i="9"/>
  <c r="D10" i="9"/>
  <c r="D11" i="9"/>
  <c r="D12" i="9"/>
  <c r="D13" i="9"/>
  <c r="D14" i="9"/>
  <c r="F14" i="8"/>
  <c r="G6" i="8" s="1"/>
  <c r="D14" i="8"/>
  <c r="E12" i="8" s="1"/>
  <c r="G9" i="8"/>
  <c r="G10" i="8"/>
  <c r="E5" i="8"/>
  <c r="E7" i="8"/>
  <c r="E8" i="8"/>
  <c r="E9" i="8"/>
  <c r="E10" i="8"/>
  <c r="E11" i="8"/>
  <c r="H12" i="8"/>
  <c r="H11" i="8"/>
  <c r="H10" i="8"/>
  <c r="H7" i="8"/>
  <c r="B13" i="7"/>
  <c r="C12" i="7" s="1"/>
  <c r="D13" i="7"/>
  <c r="E9" i="7" s="1"/>
  <c r="F13" i="7"/>
  <c r="E7" i="7"/>
  <c r="C8" i="7"/>
  <c r="C9" i="7"/>
  <c r="C10" i="7"/>
  <c r="C11" i="7"/>
  <c r="D13" i="6"/>
  <c r="E11" i="6" s="1"/>
  <c r="B13" i="6"/>
  <c r="C12" i="6" s="1"/>
  <c r="H13" i="6"/>
  <c r="E11" i="55"/>
  <c r="D11" i="55"/>
  <c r="E10" i="55"/>
  <c r="D10" i="55"/>
  <c r="E9" i="55"/>
  <c r="D9" i="55"/>
  <c r="E8" i="55"/>
  <c r="D8" i="55"/>
  <c r="E7" i="55"/>
  <c r="D7" i="55"/>
  <c r="E6" i="55"/>
  <c r="D6" i="55"/>
  <c r="E5" i="55"/>
  <c r="D5" i="55"/>
  <c r="E4" i="55"/>
  <c r="D4" i="55"/>
  <c r="E3" i="55"/>
  <c r="D3" i="55"/>
  <c r="D14" i="4"/>
  <c r="E12" i="4"/>
  <c r="E11" i="4"/>
  <c r="D11" i="4"/>
  <c r="E10" i="4"/>
  <c r="D10" i="4"/>
  <c r="E9" i="4"/>
  <c r="D9" i="4"/>
  <c r="E8" i="4"/>
  <c r="D8" i="4"/>
  <c r="E7" i="4"/>
  <c r="D7" i="4"/>
  <c r="E6" i="4"/>
  <c r="D6" i="4"/>
  <c r="E5" i="4"/>
  <c r="D5" i="4"/>
  <c r="E4" i="4"/>
  <c r="D4" i="4"/>
  <c r="E3" i="4"/>
  <c r="D3" i="4"/>
  <c r="H275" i="2"/>
  <c r="C5" i="2" s="1"/>
  <c r="G275" i="2"/>
  <c r="B5" i="2" s="1"/>
  <c r="C275" i="2"/>
  <c r="B275" i="2"/>
  <c r="B4" i="2" s="1"/>
  <c r="B6" i="2" s="1"/>
  <c r="G6" i="15"/>
  <c r="G5" i="15"/>
  <c r="C4" i="2" l="1"/>
  <c r="E4" i="2" s="1"/>
  <c r="D175" i="52"/>
  <c r="G12" i="7"/>
  <c r="G4" i="7"/>
  <c r="G13" i="7" s="1"/>
  <c r="G6" i="7"/>
  <c r="G7" i="7"/>
  <c r="G9" i="7"/>
  <c r="G10" i="7"/>
  <c r="G11" i="7"/>
  <c r="D5" i="2"/>
  <c r="E5" i="7"/>
  <c r="I275" i="2"/>
  <c r="C7" i="7"/>
  <c r="E6" i="7"/>
  <c r="E4" i="7"/>
  <c r="G11" i="8"/>
  <c r="H14" i="8"/>
  <c r="E12" i="7"/>
  <c r="E8" i="7"/>
  <c r="G4" i="8"/>
  <c r="G10" i="6"/>
  <c r="G12" i="6"/>
  <c r="G8" i="6"/>
  <c r="G6" i="6"/>
  <c r="D258" i="54"/>
  <c r="G8" i="8"/>
  <c r="G7" i="8"/>
  <c r="G13" i="8"/>
  <c r="G5" i="8"/>
  <c r="G12" i="8"/>
  <c r="E4" i="8"/>
  <c r="E6" i="8"/>
  <c r="E13" i="8"/>
  <c r="C4" i="7"/>
  <c r="C5" i="7"/>
  <c r="C6" i="7"/>
  <c r="E11" i="7"/>
  <c r="E10" i="7"/>
  <c r="G8" i="7"/>
  <c r="G5" i="7"/>
  <c r="G11" i="6"/>
  <c r="C10" i="6"/>
  <c r="E4" i="6"/>
  <c r="C6" i="6"/>
  <c r="E10" i="6"/>
  <c r="C4" i="6"/>
  <c r="C8" i="6"/>
  <c r="E6" i="6"/>
  <c r="E8" i="6"/>
  <c r="E12" i="6"/>
  <c r="C5" i="6"/>
  <c r="C7" i="6"/>
  <c r="C9" i="6"/>
  <c r="C11" i="6"/>
  <c r="E5" i="6"/>
  <c r="E7" i="6"/>
  <c r="E9" i="6"/>
  <c r="G7" i="6"/>
  <c r="G9" i="6"/>
  <c r="E5" i="2"/>
  <c r="C6" i="2"/>
  <c r="D4" i="2"/>
  <c r="F268" i="14"/>
  <c r="G245" i="14" s="1"/>
  <c r="D268" i="14"/>
  <c r="E260" i="14" s="1"/>
  <c r="B268" i="14"/>
  <c r="C231" i="14" s="1"/>
  <c r="G266" i="14"/>
  <c r="G265" i="14"/>
  <c r="I263" i="14"/>
  <c r="H263" i="14"/>
  <c r="G263" i="14"/>
  <c r="E263" i="14"/>
  <c r="G260" i="14"/>
  <c r="H258" i="14"/>
  <c r="G258" i="14"/>
  <c r="I255" i="14"/>
  <c r="H254" i="14"/>
  <c r="I253" i="14"/>
  <c r="G252" i="14"/>
  <c r="I251" i="14"/>
  <c r="G251" i="14"/>
  <c r="G249" i="14"/>
  <c r="H248" i="14"/>
  <c r="I247" i="14"/>
  <c r="H247" i="14"/>
  <c r="G247" i="14"/>
  <c r="H246" i="14"/>
  <c r="I244" i="14"/>
  <c r="H244" i="14"/>
  <c r="H243" i="14"/>
  <c r="G243" i="14"/>
  <c r="E243" i="14"/>
  <c r="I241" i="14"/>
  <c r="H241" i="14"/>
  <c r="G241" i="14"/>
  <c r="H240" i="14"/>
  <c r="I239" i="14"/>
  <c r="G239" i="14"/>
  <c r="E239" i="14"/>
  <c r="I238" i="14"/>
  <c r="H238" i="14"/>
  <c r="G238" i="14"/>
  <c r="I237" i="14"/>
  <c r="H237" i="14"/>
  <c r="G237" i="14"/>
  <c r="I236" i="14"/>
  <c r="H236" i="14"/>
  <c r="I235" i="14"/>
  <c r="H235" i="14"/>
  <c r="I234" i="14"/>
  <c r="H234" i="14"/>
  <c r="G234" i="14"/>
  <c r="I232" i="14"/>
  <c r="H232" i="14"/>
  <c r="G232" i="14"/>
  <c r="I231" i="14"/>
  <c r="H231" i="14"/>
  <c r="G231" i="14"/>
  <c r="I230" i="14"/>
  <c r="I229" i="14"/>
  <c r="H229" i="14"/>
  <c r="G229" i="14"/>
  <c r="E229" i="14"/>
  <c r="C229" i="14"/>
  <c r="I228" i="14"/>
  <c r="H228" i="14"/>
  <c r="I227" i="14"/>
  <c r="H227" i="14"/>
  <c r="G227" i="14"/>
  <c r="I226" i="14"/>
  <c r="H226" i="14"/>
  <c r="G226" i="14"/>
  <c r="I225" i="14"/>
  <c r="H225" i="14"/>
  <c r="G225" i="14"/>
  <c r="H224" i="14"/>
  <c r="G224" i="14"/>
  <c r="E224" i="14"/>
  <c r="I223" i="14"/>
  <c r="H223" i="14"/>
  <c r="G223" i="14"/>
  <c r="I222" i="14"/>
  <c r="H222" i="14"/>
  <c r="G222" i="14"/>
  <c r="I221" i="14"/>
  <c r="H221" i="14"/>
  <c r="G221" i="14"/>
  <c r="H220" i="14"/>
  <c r="G220" i="14"/>
  <c r="I219" i="14"/>
  <c r="H219" i="14"/>
  <c r="G219" i="14"/>
  <c r="E219" i="14"/>
  <c r="I218" i="14"/>
  <c r="H218" i="14"/>
  <c r="G218" i="14"/>
  <c r="I217" i="14"/>
  <c r="H217" i="14"/>
  <c r="G217" i="14"/>
  <c r="I216" i="14"/>
  <c r="H216" i="14"/>
  <c r="G216" i="14"/>
  <c r="I215" i="14"/>
  <c r="H215" i="14"/>
  <c r="G215" i="14"/>
  <c r="I214" i="14"/>
  <c r="H214" i="14"/>
  <c r="G214" i="14"/>
  <c r="E214" i="14"/>
  <c r="I213" i="14"/>
  <c r="H213" i="14"/>
  <c r="G213" i="14"/>
  <c r="I212" i="14"/>
  <c r="H212" i="14"/>
  <c r="G212" i="14"/>
  <c r="I211" i="14"/>
  <c r="H211" i="14"/>
  <c r="G211" i="14"/>
  <c r="E211" i="14"/>
  <c r="I210" i="14"/>
  <c r="H210" i="14"/>
  <c r="G210" i="14"/>
  <c r="I209" i="14"/>
  <c r="H209" i="14"/>
  <c r="G209" i="14"/>
  <c r="I208" i="14"/>
  <c r="H208" i="14"/>
  <c r="G208" i="14"/>
  <c r="E208" i="14"/>
  <c r="I207" i="14"/>
  <c r="H207" i="14"/>
  <c r="G207" i="14"/>
  <c r="I206" i="14"/>
  <c r="H206" i="14"/>
  <c r="G206" i="14"/>
  <c r="I205" i="14"/>
  <c r="H205" i="14"/>
  <c r="G205" i="14"/>
  <c r="I204" i="14"/>
  <c r="H204" i="14"/>
  <c r="G204" i="14"/>
  <c r="I203" i="14"/>
  <c r="H203" i="14"/>
  <c r="G203" i="14"/>
  <c r="E203" i="14"/>
  <c r="I202" i="14"/>
  <c r="H202" i="14"/>
  <c r="G202" i="14"/>
  <c r="I201" i="14"/>
  <c r="H201" i="14"/>
  <c r="G201" i="14"/>
  <c r="I200" i="14"/>
  <c r="H200" i="14"/>
  <c r="G200" i="14"/>
  <c r="E200" i="14"/>
  <c r="I199" i="14"/>
  <c r="H199" i="14"/>
  <c r="G199" i="14"/>
  <c r="I198" i="14"/>
  <c r="H198" i="14"/>
  <c r="G198" i="14"/>
  <c r="E198" i="14"/>
  <c r="I197" i="14"/>
  <c r="H197" i="14"/>
  <c r="G197" i="14"/>
  <c r="I196" i="14"/>
  <c r="H196" i="14"/>
  <c r="G196" i="14"/>
  <c r="I195" i="14"/>
  <c r="H195" i="14"/>
  <c r="G195" i="14"/>
  <c r="E195" i="14"/>
  <c r="C195" i="14"/>
  <c r="I194" i="14"/>
  <c r="H194" i="14"/>
  <c r="G194" i="14"/>
  <c r="I193" i="14"/>
  <c r="H193" i="14"/>
  <c r="G193" i="14"/>
  <c r="I192" i="14"/>
  <c r="H192" i="14"/>
  <c r="G192" i="14"/>
  <c r="E192" i="14"/>
  <c r="I191" i="14"/>
  <c r="H191" i="14"/>
  <c r="G191" i="14"/>
  <c r="I190" i="14"/>
  <c r="H190" i="14"/>
  <c r="G190" i="14"/>
  <c r="E190" i="14"/>
  <c r="I189" i="14"/>
  <c r="H189" i="14"/>
  <c r="G189" i="14"/>
  <c r="I188" i="14"/>
  <c r="H188" i="14"/>
  <c r="G188" i="14"/>
  <c r="I187" i="14"/>
  <c r="H187" i="14"/>
  <c r="G187" i="14"/>
  <c r="E187" i="14"/>
  <c r="I186" i="14"/>
  <c r="H186" i="14"/>
  <c r="G186" i="14"/>
  <c r="I185" i="14"/>
  <c r="H185" i="14"/>
  <c r="G185" i="14"/>
  <c r="I184" i="14"/>
  <c r="H184" i="14"/>
  <c r="G184" i="14"/>
  <c r="E184" i="14"/>
  <c r="I183" i="14"/>
  <c r="H183" i="14"/>
  <c r="G183" i="14"/>
  <c r="I182" i="14"/>
  <c r="H182" i="14"/>
  <c r="G182" i="14"/>
  <c r="E182" i="14"/>
  <c r="I181" i="14"/>
  <c r="H181" i="14"/>
  <c r="G181" i="14"/>
  <c r="I180" i="14"/>
  <c r="G180" i="14"/>
  <c r="I179" i="14"/>
  <c r="H179" i="14"/>
  <c r="G179" i="14"/>
  <c r="E179" i="14"/>
  <c r="I178" i="14"/>
  <c r="H178" i="14"/>
  <c r="G178" i="14"/>
  <c r="I177" i="14"/>
  <c r="H177" i="14"/>
  <c r="G177" i="14"/>
  <c r="E177" i="14"/>
  <c r="I176" i="14"/>
  <c r="H176" i="14"/>
  <c r="G176" i="14"/>
  <c r="I175" i="14"/>
  <c r="H175" i="14"/>
  <c r="G175" i="14"/>
  <c r="I174" i="14"/>
  <c r="H174" i="14"/>
  <c r="G174" i="14"/>
  <c r="E174" i="14"/>
  <c r="I173" i="14"/>
  <c r="H173" i="14"/>
  <c r="G173" i="14"/>
  <c r="I172" i="14"/>
  <c r="H172" i="14"/>
  <c r="G172" i="14"/>
  <c r="H171" i="14"/>
  <c r="G171" i="14"/>
  <c r="I170" i="14"/>
  <c r="H170" i="14"/>
  <c r="G170" i="14"/>
  <c r="I169" i="14"/>
  <c r="H169" i="14"/>
  <c r="G169" i="14"/>
  <c r="E169" i="14"/>
  <c r="I168" i="14"/>
  <c r="H168" i="14"/>
  <c r="G168" i="14"/>
  <c r="I167" i="14"/>
  <c r="H167" i="14"/>
  <c r="G167" i="14"/>
  <c r="I166" i="14"/>
  <c r="H166" i="14"/>
  <c r="G166" i="14"/>
  <c r="E166" i="14"/>
  <c r="H165" i="14"/>
  <c r="G165" i="14"/>
  <c r="I164" i="14"/>
  <c r="G164" i="14"/>
  <c r="E164" i="14"/>
  <c r="I163" i="14"/>
  <c r="H163" i="14"/>
  <c r="G163" i="14"/>
  <c r="I162" i="14"/>
  <c r="H162" i="14"/>
  <c r="G162" i="14"/>
  <c r="E162" i="14"/>
  <c r="I161" i="14"/>
  <c r="H161" i="14"/>
  <c r="G161" i="14"/>
  <c r="I160" i="14"/>
  <c r="H160" i="14"/>
  <c r="G160" i="14"/>
  <c r="I159" i="14"/>
  <c r="H159" i="14"/>
  <c r="G159" i="14"/>
  <c r="E159" i="14"/>
  <c r="I158" i="14"/>
  <c r="H158" i="14"/>
  <c r="G158" i="14"/>
  <c r="I157" i="14"/>
  <c r="H157" i="14"/>
  <c r="G157" i="14"/>
  <c r="I156" i="14"/>
  <c r="H156" i="14"/>
  <c r="G156" i="14"/>
  <c r="E156" i="14"/>
  <c r="I155" i="14"/>
  <c r="H155" i="14"/>
  <c r="G155" i="14"/>
  <c r="I154" i="14"/>
  <c r="H154" i="14"/>
  <c r="G154" i="14"/>
  <c r="E154" i="14"/>
  <c r="I153" i="14"/>
  <c r="H153" i="14"/>
  <c r="G153" i="14"/>
  <c r="I152" i="14"/>
  <c r="H152" i="14"/>
  <c r="G152" i="14"/>
  <c r="I151" i="14"/>
  <c r="H151" i="14"/>
  <c r="G151" i="14"/>
  <c r="E151" i="14"/>
  <c r="C151" i="14"/>
  <c r="I150" i="14"/>
  <c r="H150" i="14"/>
  <c r="G150" i="14"/>
  <c r="I149" i="14"/>
  <c r="H149" i="14"/>
  <c r="G149" i="14"/>
  <c r="I148" i="14"/>
  <c r="H148" i="14"/>
  <c r="G148" i="14"/>
  <c r="E148" i="14"/>
  <c r="I147" i="14"/>
  <c r="H147" i="14"/>
  <c r="G147" i="14"/>
  <c r="I146" i="14"/>
  <c r="H146" i="14"/>
  <c r="G146" i="14"/>
  <c r="E146" i="14"/>
  <c r="I145" i="14"/>
  <c r="H145" i="14"/>
  <c r="G145" i="14"/>
  <c r="I144" i="14"/>
  <c r="H144" i="14"/>
  <c r="G144" i="14"/>
  <c r="I143" i="14"/>
  <c r="H143" i="14"/>
  <c r="G143" i="14"/>
  <c r="E143" i="14"/>
  <c r="I142" i="14"/>
  <c r="H142" i="14"/>
  <c r="G142" i="14"/>
  <c r="I141" i="14"/>
  <c r="H141" i="14"/>
  <c r="G141" i="14"/>
  <c r="I140" i="14"/>
  <c r="H140" i="14"/>
  <c r="G140" i="14"/>
  <c r="E140" i="14"/>
  <c r="I139" i="14"/>
  <c r="H139" i="14"/>
  <c r="G139" i="14"/>
  <c r="I138" i="14"/>
  <c r="H138" i="14"/>
  <c r="G138" i="14"/>
  <c r="E138" i="14"/>
  <c r="I137" i="14"/>
  <c r="H137" i="14"/>
  <c r="G137" i="14"/>
  <c r="I136" i="14"/>
  <c r="H136" i="14"/>
  <c r="G136" i="14"/>
  <c r="I135" i="14"/>
  <c r="H135" i="14"/>
  <c r="G135" i="14"/>
  <c r="E135" i="14"/>
  <c r="I134" i="14"/>
  <c r="H134" i="14"/>
  <c r="G134" i="14"/>
  <c r="I133" i="14"/>
  <c r="H133" i="14"/>
  <c r="G133" i="14"/>
  <c r="I132" i="14"/>
  <c r="H132" i="14"/>
  <c r="G132" i="14"/>
  <c r="E132" i="14"/>
  <c r="H131" i="14"/>
  <c r="G131" i="14"/>
  <c r="I130" i="14"/>
  <c r="H130" i="14"/>
  <c r="G130" i="14"/>
  <c r="E130" i="14"/>
  <c r="C130" i="14"/>
  <c r="I129" i="14"/>
  <c r="H129" i="14"/>
  <c r="G129" i="14"/>
  <c r="I128" i="14"/>
  <c r="H128" i="14"/>
  <c r="G128" i="14"/>
  <c r="I127" i="14"/>
  <c r="H127" i="14"/>
  <c r="G127" i="14"/>
  <c r="E127" i="14"/>
  <c r="I126" i="14"/>
  <c r="H126" i="14"/>
  <c r="G126" i="14"/>
  <c r="I125" i="14"/>
  <c r="H125" i="14"/>
  <c r="G125" i="14"/>
  <c r="E125" i="14"/>
  <c r="I124" i="14"/>
  <c r="H124" i="14"/>
  <c r="G124" i="14"/>
  <c r="I123" i="14"/>
  <c r="H123" i="14"/>
  <c r="G123" i="14"/>
  <c r="I122" i="14"/>
  <c r="H122" i="14"/>
  <c r="G122" i="14"/>
  <c r="E122" i="14"/>
  <c r="I121" i="14"/>
  <c r="H121" i="14"/>
  <c r="G121" i="14"/>
  <c r="I120" i="14"/>
  <c r="H120" i="14"/>
  <c r="G120" i="14"/>
  <c r="I119" i="14"/>
  <c r="G119" i="14"/>
  <c r="I118" i="14"/>
  <c r="H118" i="14"/>
  <c r="G118" i="14"/>
  <c r="I117" i="14"/>
  <c r="H117" i="14"/>
  <c r="G117" i="14"/>
  <c r="E117" i="14"/>
  <c r="I116" i="14"/>
  <c r="H116" i="14"/>
  <c r="G116" i="14"/>
  <c r="I115" i="14"/>
  <c r="H115" i="14"/>
  <c r="G115" i="14"/>
  <c r="I114" i="14"/>
  <c r="H114" i="14"/>
  <c r="G114" i="14"/>
  <c r="E114" i="14"/>
  <c r="C114" i="14"/>
  <c r="I113" i="14"/>
  <c r="H113" i="14"/>
  <c r="G113" i="14"/>
  <c r="I112" i="14"/>
  <c r="H112" i="14"/>
  <c r="G112" i="14"/>
  <c r="E112" i="14"/>
  <c r="I111" i="14"/>
  <c r="H111" i="14"/>
  <c r="G111" i="14"/>
  <c r="I110" i="14"/>
  <c r="H110" i="14"/>
  <c r="G110" i="14"/>
  <c r="I109" i="14"/>
  <c r="H109" i="14"/>
  <c r="G109" i="14"/>
  <c r="E109" i="14"/>
  <c r="I108" i="14"/>
  <c r="H108" i="14"/>
  <c r="G108" i="14"/>
  <c r="I107" i="14"/>
  <c r="H107" i="14"/>
  <c r="G107" i="14"/>
  <c r="I106" i="14"/>
  <c r="H106" i="14"/>
  <c r="G106" i="14"/>
  <c r="E106" i="14"/>
  <c r="I105" i="14"/>
  <c r="H105" i="14"/>
  <c r="G105" i="14"/>
  <c r="I104" i="14"/>
  <c r="H104" i="14"/>
  <c r="G104" i="14"/>
  <c r="E104" i="14"/>
  <c r="I103" i="14"/>
  <c r="H103" i="14"/>
  <c r="G103" i="14"/>
  <c r="I102" i="14"/>
  <c r="H102" i="14"/>
  <c r="G102" i="14"/>
  <c r="I101" i="14"/>
  <c r="H101" i="14"/>
  <c r="G101" i="14"/>
  <c r="E101" i="14"/>
  <c r="I100" i="14"/>
  <c r="H100" i="14"/>
  <c r="G100" i="14"/>
  <c r="I99" i="14"/>
  <c r="H99" i="14"/>
  <c r="G99" i="14"/>
  <c r="I98" i="14"/>
  <c r="H98" i="14"/>
  <c r="G98" i="14"/>
  <c r="E98" i="14"/>
  <c r="I97" i="14"/>
  <c r="H97" i="14"/>
  <c r="G97" i="14"/>
  <c r="I96" i="14"/>
  <c r="H96" i="14"/>
  <c r="G96" i="14"/>
  <c r="E96" i="14"/>
  <c r="I95" i="14"/>
  <c r="H95" i="14"/>
  <c r="G95" i="14"/>
  <c r="I94" i="14"/>
  <c r="H94" i="14"/>
  <c r="G94" i="14"/>
  <c r="I93" i="14"/>
  <c r="H93" i="14"/>
  <c r="G93" i="14"/>
  <c r="E93" i="14"/>
  <c r="I92" i="14"/>
  <c r="H92" i="14"/>
  <c r="G92" i="14"/>
  <c r="I91" i="14"/>
  <c r="H91" i="14"/>
  <c r="G91" i="14"/>
  <c r="G90" i="14"/>
  <c r="G89" i="14"/>
  <c r="E89" i="14"/>
  <c r="I88" i="14"/>
  <c r="H88" i="14"/>
  <c r="G88" i="14"/>
  <c r="I87" i="14"/>
  <c r="H87" i="14"/>
  <c r="G87" i="14"/>
  <c r="I86" i="14"/>
  <c r="H86" i="14"/>
  <c r="G86" i="14"/>
  <c r="E86" i="14"/>
  <c r="C86" i="14"/>
  <c r="I85" i="14"/>
  <c r="H85" i="14"/>
  <c r="G85" i="14"/>
  <c r="I84" i="14"/>
  <c r="H84" i="14"/>
  <c r="G84" i="14"/>
  <c r="E84" i="14"/>
  <c r="I83" i="14"/>
  <c r="G83" i="14"/>
  <c r="G82" i="14"/>
  <c r="E82" i="14"/>
  <c r="I81" i="14"/>
  <c r="H81" i="14"/>
  <c r="G81" i="14"/>
  <c r="I80" i="14"/>
  <c r="H80" i="14"/>
  <c r="G80" i="14"/>
  <c r="I79" i="14"/>
  <c r="H79" i="14"/>
  <c r="G79" i="14"/>
  <c r="E79" i="14"/>
  <c r="I78" i="14"/>
  <c r="H78" i="14"/>
  <c r="G78" i="14"/>
  <c r="I77" i="14"/>
  <c r="G77" i="14"/>
  <c r="E77" i="14"/>
  <c r="C77" i="14"/>
  <c r="H76" i="14"/>
  <c r="G76" i="14"/>
  <c r="I75" i="14"/>
  <c r="H75" i="14"/>
  <c r="G75" i="14"/>
  <c r="E75" i="14"/>
  <c r="G74" i="14"/>
  <c r="H73" i="14"/>
  <c r="G73" i="14"/>
  <c r="E73" i="14"/>
  <c r="H72" i="14"/>
  <c r="G72" i="14"/>
  <c r="I71" i="14"/>
  <c r="G71" i="14"/>
  <c r="E71" i="14"/>
  <c r="H70" i="14"/>
  <c r="G70" i="14"/>
  <c r="H69" i="14"/>
  <c r="G69" i="14"/>
  <c r="E69" i="14"/>
  <c r="I68" i="14"/>
  <c r="H68" i="14"/>
  <c r="G68" i="14"/>
  <c r="I67" i="14"/>
  <c r="H67" i="14"/>
  <c r="G67" i="14"/>
  <c r="I66" i="14"/>
  <c r="H66" i="14"/>
  <c r="G66" i="14"/>
  <c r="E66" i="14"/>
  <c r="I65" i="14"/>
  <c r="H65" i="14"/>
  <c r="G65" i="14"/>
  <c r="I64" i="14"/>
  <c r="H64" i="14"/>
  <c r="G64" i="14"/>
  <c r="E64" i="14"/>
  <c r="I63" i="14"/>
  <c r="H63" i="14"/>
  <c r="G63" i="14"/>
  <c r="I62" i="14"/>
  <c r="H62" i="14"/>
  <c r="G62" i="14"/>
  <c r="G61" i="14"/>
  <c r="I60" i="14"/>
  <c r="H60" i="14"/>
  <c r="G60" i="14"/>
  <c r="I59" i="14"/>
  <c r="H59" i="14"/>
  <c r="G59" i="14"/>
  <c r="E59" i="14"/>
  <c r="I58" i="14"/>
  <c r="G58" i="14"/>
  <c r="I57" i="14"/>
  <c r="H57" i="14"/>
  <c r="G57" i="14"/>
  <c r="E57" i="14"/>
  <c r="G56" i="14"/>
  <c r="I55" i="14"/>
  <c r="H55" i="14"/>
  <c r="G55" i="14"/>
  <c r="E55" i="14"/>
  <c r="I54" i="14"/>
  <c r="H54" i="14"/>
  <c r="G54" i="14"/>
  <c r="I53" i="14"/>
  <c r="H53" i="14"/>
  <c r="G53" i="14"/>
  <c r="I52" i="14"/>
  <c r="H52" i="14"/>
  <c r="G52" i="14"/>
  <c r="E52" i="14"/>
  <c r="I51" i="14"/>
  <c r="H51" i="14"/>
  <c r="G51" i="14"/>
  <c r="I50" i="14"/>
  <c r="H50" i="14"/>
  <c r="G50" i="14"/>
  <c r="I49" i="14"/>
  <c r="H49" i="14"/>
  <c r="G49" i="14"/>
  <c r="E49" i="14"/>
  <c r="C49" i="14"/>
  <c r="I48" i="14"/>
  <c r="H48" i="14"/>
  <c r="G48" i="14"/>
  <c r="I47" i="14"/>
  <c r="H47" i="14"/>
  <c r="G47" i="14"/>
  <c r="E47" i="14"/>
  <c r="I46" i="14"/>
  <c r="H46" i="14"/>
  <c r="G46" i="14"/>
  <c r="G45" i="14"/>
  <c r="E45" i="14"/>
  <c r="I44" i="14"/>
  <c r="H44" i="14"/>
  <c r="G44" i="14"/>
  <c r="I43" i="14"/>
  <c r="H43" i="14"/>
  <c r="G43" i="14"/>
  <c r="I42" i="14"/>
  <c r="G42" i="14"/>
  <c r="E42" i="14"/>
  <c r="I41" i="14"/>
  <c r="H41" i="14"/>
  <c r="G41" i="14"/>
  <c r="I40" i="14"/>
  <c r="H40" i="14"/>
  <c r="G40" i="14"/>
  <c r="E40" i="14"/>
  <c r="I39" i="14"/>
  <c r="H39" i="14"/>
  <c r="G39" i="14"/>
  <c r="I38" i="14"/>
  <c r="H38" i="14"/>
  <c r="G38" i="14"/>
  <c r="I37" i="14"/>
  <c r="H37" i="14"/>
  <c r="G37" i="14"/>
  <c r="E37" i="14"/>
  <c r="C37" i="14"/>
  <c r="I36" i="14"/>
  <c r="H36" i="14"/>
  <c r="G36" i="14"/>
  <c r="I35" i="14"/>
  <c r="H35" i="14"/>
  <c r="G35" i="14"/>
  <c r="I34" i="14"/>
  <c r="H34" i="14"/>
  <c r="G34" i="14"/>
  <c r="E34" i="14"/>
  <c r="I33" i="14"/>
  <c r="H33" i="14"/>
  <c r="G33" i="14"/>
  <c r="I32" i="14"/>
  <c r="H32" i="14"/>
  <c r="G32" i="14"/>
  <c r="E32" i="14"/>
  <c r="I31" i="14"/>
  <c r="H31" i="14"/>
  <c r="G31" i="14"/>
  <c r="I30" i="14"/>
  <c r="H30" i="14"/>
  <c r="G30" i="14"/>
  <c r="I29" i="14"/>
  <c r="H29" i="14"/>
  <c r="G29" i="14"/>
  <c r="E29" i="14"/>
  <c r="I28" i="14"/>
  <c r="H28" i="14"/>
  <c r="G28" i="14"/>
  <c r="I27" i="14"/>
  <c r="H27" i="14"/>
  <c r="G27" i="14"/>
  <c r="I26" i="14"/>
  <c r="H26" i="14"/>
  <c r="G26" i="14"/>
  <c r="E26" i="14"/>
  <c r="C26" i="14"/>
  <c r="I25" i="14"/>
  <c r="H25" i="14"/>
  <c r="G25" i="14"/>
  <c r="I24" i="14"/>
  <c r="H24" i="14"/>
  <c r="G24" i="14"/>
  <c r="E24" i="14"/>
  <c r="I23" i="14"/>
  <c r="H23" i="14"/>
  <c r="G23" i="14"/>
  <c r="I22" i="14"/>
  <c r="H22" i="14"/>
  <c r="G22" i="14"/>
  <c r="I21" i="14"/>
  <c r="H21" i="14"/>
  <c r="G21" i="14"/>
  <c r="E21" i="14"/>
  <c r="C21" i="14"/>
  <c r="I20" i="14"/>
  <c r="H20" i="14"/>
  <c r="G20" i="14"/>
  <c r="I19" i="14"/>
  <c r="H19" i="14"/>
  <c r="G19" i="14"/>
  <c r="H18" i="14"/>
  <c r="G18" i="14"/>
  <c r="I17" i="14"/>
  <c r="H17" i="14"/>
  <c r="G17" i="14"/>
  <c r="I16" i="14"/>
  <c r="H16" i="14"/>
  <c r="G16" i="14"/>
  <c r="E16" i="14"/>
  <c r="C16" i="14"/>
  <c r="I15" i="14"/>
  <c r="H15" i="14"/>
  <c r="G15" i="14"/>
  <c r="I14" i="14"/>
  <c r="H14" i="14"/>
  <c r="G14" i="14"/>
  <c r="I13" i="14"/>
  <c r="H13" i="14"/>
  <c r="G13" i="14"/>
  <c r="E13" i="14"/>
  <c r="I12" i="14"/>
  <c r="H12" i="14"/>
  <c r="G12" i="14"/>
  <c r="I11" i="14"/>
  <c r="H11" i="14"/>
  <c r="G11" i="14"/>
  <c r="E11" i="14"/>
  <c r="H10" i="14"/>
  <c r="G10" i="14"/>
  <c r="I9" i="14"/>
  <c r="H9" i="14"/>
  <c r="G9" i="14"/>
  <c r="I8" i="14"/>
  <c r="H8" i="14"/>
  <c r="G8" i="14"/>
  <c r="E8" i="14"/>
  <c r="I7" i="14"/>
  <c r="H7" i="14"/>
  <c r="G7" i="14"/>
  <c r="I6" i="14"/>
  <c r="H6" i="14"/>
  <c r="G6" i="14"/>
  <c r="E6" i="14"/>
  <c r="I5" i="14"/>
  <c r="H5" i="14"/>
  <c r="G5" i="14"/>
  <c r="I4" i="14"/>
  <c r="G4" i="14"/>
  <c r="D264" i="15"/>
  <c r="E257" i="15" s="1"/>
  <c r="B264" i="15"/>
  <c r="C246" i="15" s="1"/>
  <c r="G260" i="15"/>
  <c r="C260" i="15"/>
  <c r="G259" i="15"/>
  <c r="G258" i="15"/>
  <c r="G257" i="15"/>
  <c r="G256" i="15"/>
  <c r="E256" i="15"/>
  <c r="G255" i="15"/>
  <c r="C255" i="15"/>
  <c r="G254" i="15"/>
  <c r="G253" i="15"/>
  <c r="E253" i="15"/>
  <c r="G252" i="15"/>
  <c r="G251" i="15"/>
  <c r="G249" i="15"/>
  <c r="G247" i="15"/>
  <c r="G246" i="15"/>
  <c r="G245" i="15"/>
  <c r="G244" i="15"/>
  <c r="G242" i="15"/>
  <c r="E242" i="15"/>
  <c r="G241" i="15"/>
  <c r="G240" i="15"/>
  <c r="G239" i="15"/>
  <c r="G238" i="15"/>
  <c r="G237" i="15"/>
  <c r="G236" i="15"/>
  <c r="E236" i="15"/>
  <c r="E235" i="15"/>
  <c r="G234" i="15"/>
  <c r="C234" i="15"/>
  <c r="G233" i="15"/>
  <c r="G232" i="15"/>
  <c r="E231" i="15"/>
  <c r="G229" i="15"/>
  <c r="E229" i="15"/>
  <c r="G228" i="15"/>
  <c r="G227" i="15"/>
  <c r="E227" i="15"/>
  <c r="G225" i="15"/>
  <c r="G224" i="15"/>
  <c r="G223" i="15"/>
  <c r="E223" i="15"/>
  <c r="C223" i="15"/>
  <c r="G222" i="15"/>
  <c r="C221" i="15"/>
  <c r="G220" i="15"/>
  <c r="E220" i="15"/>
  <c r="E218" i="15"/>
  <c r="G217" i="15"/>
  <c r="G216" i="15"/>
  <c r="G215" i="15"/>
  <c r="G214" i="15"/>
  <c r="C214" i="15"/>
  <c r="G213" i="15"/>
  <c r="G212" i="15"/>
  <c r="E212" i="15"/>
  <c r="G210" i="15"/>
  <c r="E210" i="15"/>
  <c r="G209" i="15"/>
  <c r="G208" i="15"/>
  <c r="G207" i="15"/>
  <c r="C207" i="15"/>
  <c r="G206" i="15"/>
  <c r="G205" i="15"/>
  <c r="C205" i="15"/>
  <c r="C204" i="15"/>
  <c r="G203" i="15"/>
  <c r="G202" i="15"/>
  <c r="E202" i="15"/>
  <c r="G201" i="15"/>
  <c r="G200" i="15"/>
  <c r="E200" i="15"/>
  <c r="G199" i="15"/>
  <c r="E198" i="15"/>
  <c r="C198" i="15"/>
  <c r="G197" i="15"/>
  <c r="G196" i="15"/>
  <c r="G195" i="15"/>
  <c r="E195" i="15"/>
  <c r="G194" i="15"/>
  <c r="G193" i="15"/>
  <c r="E193" i="15"/>
  <c r="G192" i="15"/>
  <c r="E192" i="15"/>
  <c r="G191" i="15"/>
  <c r="G190" i="15"/>
  <c r="E190" i="15"/>
  <c r="G188" i="15"/>
  <c r="E188" i="15"/>
  <c r="G186" i="15"/>
  <c r="E186" i="15"/>
  <c r="C186" i="15"/>
  <c r="G185" i="15"/>
  <c r="E185" i="15"/>
  <c r="G184" i="15"/>
  <c r="C184" i="15"/>
  <c r="G183" i="15"/>
  <c r="E183" i="15"/>
  <c r="C183" i="15"/>
  <c r="G182" i="15"/>
  <c r="G181" i="15"/>
  <c r="E181" i="15"/>
  <c r="G180" i="15"/>
  <c r="C180" i="15"/>
  <c r="G179" i="15"/>
  <c r="G178" i="15"/>
  <c r="G177" i="15"/>
  <c r="G176" i="15"/>
  <c r="G175" i="15"/>
  <c r="G174" i="15"/>
  <c r="G173" i="15"/>
  <c r="G172" i="15"/>
  <c r="E172" i="15"/>
  <c r="G171" i="15"/>
  <c r="E170" i="15"/>
  <c r="G169" i="15"/>
  <c r="E169" i="15"/>
  <c r="C169" i="15"/>
  <c r="G168" i="15"/>
  <c r="G167" i="15"/>
  <c r="E167" i="15"/>
  <c r="C167" i="15"/>
  <c r="G166" i="15"/>
  <c r="E165" i="15"/>
  <c r="C165" i="15"/>
  <c r="G164" i="15"/>
  <c r="E164" i="15"/>
  <c r="C164" i="15"/>
  <c r="G162" i="15"/>
  <c r="E162" i="15"/>
  <c r="C162" i="15"/>
  <c r="G160" i="15"/>
  <c r="E160" i="15"/>
  <c r="C160" i="15"/>
  <c r="G159" i="15"/>
  <c r="G158" i="15"/>
  <c r="E158" i="15"/>
  <c r="E157" i="15"/>
  <c r="E156" i="15"/>
  <c r="C156" i="15"/>
  <c r="E155" i="15"/>
  <c r="C155" i="15"/>
  <c r="G153" i="15"/>
  <c r="C153" i="15"/>
  <c r="G152" i="15"/>
  <c r="G151" i="15"/>
  <c r="E151" i="15"/>
  <c r="G150" i="15"/>
  <c r="E150" i="15"/>
  <c r="E149" i="15"/>
  <c r="C149" i="15"/>
  <c r="G148" i="15"/>
  <c r="E148" i="15"/>
  <c r="G147" i="15"/>
  <c r="E147" i="15"/>
  <c r="G145" i="15"/>
  <c r="E145" i="15"/>
  <c r="G144" i="15"/>
  <c r="E144" i="15"/>
  <c r="C144" i="15"/>
  <c r="G143" i="15"/>
  <c r="G142" i="15"/>
  <c r="E142" i="15"/>
  <c r="C142" i="15"/>
  <c r="G140" i="15"/>
  <c r="E140" i="15"/>
  <c r="C140" i="15"/>
  <c r="G138" i="15"/>
  <c r="E138" i="15"/>
  <c r="E136" i="15"/>
  <c r="C136" i="15"/>
  <c r="G135" i="15"/>
  <c r="G134" i="15"/>
  <c r="E134" i="15"/>
  <c r="G133" i="15"/>
  <c r="E132" i="15"/>
  <c r="E131" i="15"/>
  <c r="C131" i="15"/>
  <c r="G130" i="15"/>
  <c r="E130" i="15"/>
  <c r="C130" i="15"/>
  <c r="G129" i="15"/>
  <c r="G128" i="15"/>
  <c r="E128" i="15"/>
  <c r="E127" i="15"/>
  <c r="G126" i="15"/>
  <c r="G125" i="15"/>
  <c r="E125" i="15"/>
  <c r="G124" i="15"/>
  <c r="E124" i="15"/>
  <c r="G122" i="15"/>
  <c r="E122" i="15"/>
  <c r="C122" i="15"/>
  <c r="G120" i="15"/>
  <c r="E120" i="15"/>
  <c r="C120" i="15"/>
  <c r="G118" i="15"/>
  <c r="E118" i="15"/>
  <c r="C118" i="15"/>
  <c r="G117" i="15"/>
  <c r="G116" i="15"/>
  <c r="E116" i="15"/>
  <c r="G115" i="15"/>
  <c r="C115" i="15"/>
  <c r="G114" i="15"/>
  <c r="E114" i="15"/>
  <c r="G113" i="15"/>
  <c r="C113" i="15"/>
  <c r="G112" i="15"/>
  <c r="G111" i="15"/>
  <c r="E111" i="15"/>
  <c r="G110" i="15"/>
  <c r="G109" i="15"/>
  <c r="C109" i="15"/>
  <c r="E108" i="15"/>
  <c r="E107" i="15"/>
  <c r="C107" i="15"/>
  <c r="G106" i="15"/>
  <c r="G105" i="15"/>
  <c r="C105" i="15"/>
  <c r="G104" i="15"/>
  <c r="G103" i="15"/>
  <c r="G102" i="15"/>
  <c r="E102" i="15"/>
  <c r="C102" i="15"/>
  <c r="G101" i="15"/>
  <c r="G100" i="15"/>
  <c r="E100" i="15"/>
  <c r="C100" i="15"/>
  <c r="G99" i="15"/>
  <c r="E99" i="15"/>
  <c r="G98" i="15"/>
  <c r="E98" i="15"/>
  <c r="C98" i="15"/>
  <c r="E97" i="15"/>
  <c r="G96" i="15"/>
  <c r="G95" i="15"/>
  <c r="C95" i="15"/>
  <c r="G94" i="15"/>
  <c r="C94" i="15"/>
  <c r="G93" i="15"/>
  <c r="G92" i="15"/>
  <c r="C92" i="15"/>
  <c r="G91" i="15"/>
  <c r="G90" i="15"/>
  <c r="E90" i="15"/>
  <c r="G89" i="15"/>
  <c r="C89" i="15"/>
  <c r="G88" i="15"/>
  <c r="E88" i="15"/>
  <c r="E87" i="15"/>
  <c r="G86" i="15"/>
  <c r="E86" i="15"/>
  <c r="C86" i="15"/>
  <c r="G85" i="15"/>
  <c r="G83" i="15"/>
  <c r="E83" i="15"/>
  <c r="G82" i="15"/>
  <c r="E82" i="15"/>
  <c r="C82" i="15"/>
  <c r="G81" i="15"/>
  <c r="G79" i="15"/>
  <c r="E79" i="15"/>
  <c r="C79" i="15"/>
  <c r="G78" i="15"/>
  <c r="G77" i="15"/>
  <c r="E77" i="15"/>
  <c r="C77" i="15"/>
  <c r="G76" i="15"/>
  <c r="G75" i="15"/>
  <c r="E75" i="15"/>
  <c r="C75" i="15"/>
  <c r="G74" i="15"/>
  <c r="G73" i="15"/>
  <c r="E73" i="15"/>
  <c r="G72" i="15"/>
  <c r="C72" i="15"/>
  <c r="E71" i="15"/>
  <c r="E70" i="15"/>
  <c r="C70" i="15"/>
  <c r="G69" i="15"/>
  <c r="E68" i="15"/>
  <c r="E67" i="15"/>
  <c r="C67" i="15"/>
  <c r="G66" i="15"/>
  <c r="E66" i="15"/>
  <c r="C66" i="15"/>
  <c r="G65" i="15"/>
  <c r="G64" i="15"/>
  <c r="E64" i="15"/>
  <c r="G63" i="15"/>
  <c r="C63" i="15"/>
  <c r="G62" i="15"/>
  <c r="G61" i="15"/>
  <c r="C61" i="15"/>
  <c r="E60" i="15"/>
  <c r="C60" i="15"/>
  <c r="G59" i="15"/>
  <c r="G58" i="15"/>
  <c r="G57" i="15"/>
  <c r="E57" i="15"/>
  <c r="C57" i="15"/>
  <c r="G56" i="15"/>
  <c r="E55" i="15"/>
  <c r="G54" i="15"/>
  <c r="E54" i="15"/>
  <c r="G52" i="15"/>
  <c r="E52" i="15"/>
  <c r="G51" i="15"/>
  <c r="G50" i="15"/>
  <c r="E50" i="15"/>
  <c r="G49" i="15"/>
  <c r="C49" i="15"/>
  <c r="G48" i="15"/>
  <c r="G47" i="15"/>
  <c r="E47" i="15"/>
  <c r="G46" i="15"/>
  <c r="E46" i="15"/>
  <c r="G45" i="15"/>
  <c r="E45" i="15"/>
  <c r="C45" i="15"/>
  <c r="G44" i="15"/>
  <c r="E44" i="15"/>
  <c r="G43" i="15"/>
  <c r="E43" i="15"/>
  <c r="G42" i="15"/>
  <c r="E42" i="15"/>
  <c r="C42" i="15"/>
  <c r="G41" i="15"/>
  <c r="E41" i="15"/>
  <c r="G40" i="15"/>
  <c r="C40" i="15"/>
  <c r="G39" i="15"/>
  <c r="E38" i="15"/>
  <c r="C38" i="15"/>
  <c r="G37" i="15"/>
  <c r="G36" i="15"/>
  <c r="E36" i="15"/>
  <c r="C36" i="15"/>
  <c r="G35" i="15"/>
  <c r="E35" i="15"/>
  <c r="C35" i="15"/>
  <c r="G34" i="15"/>
  <c r="E34" i="15"/>
  <c r="G32" i="15"/>
  <c r="E32" i="15"/>
  <c r="C32" i="15"/>
  <c r="G31" i="15"/>
  <c r="E31" i="15"/>
  <c r="C31" i="15"/>
  <c r="G30" i="15"/>
  <c r="G29" i="15"/>
  <c r="E29" i="15"/>
  <c r="C29" i="15"/>
  <c r="G28" i="15"/>
  <c r="G27" i="15"/>
  <c r="E27" i="15"/>
  <c r="G26" i="15"/>
  <c r="E26" i="15"/>
  <c r="G25" i="15"/>
  <c r="C25" i="15"/>
  <c r="G24" i="15"/>
  <c r="E23" i="15"/>
  <c r="C23" i="15"/>
  <c r="G22" i="15"/>
  <c r="G21" i="15"/>
  <c r="E21" i="15"/>
  <c r="G20" i="15"/>
  <c r="E20" i="15"/>
  <c r="C20" i="15"/>
  <c r="G18" i="15"/>
  <c r="E18" i="15"/>
  <c r="C18" i="15"/>
  <c r="G17" i="15"/>
  <c r="G16" i="15"/>
  <c r="E16" i="15"/>
  <c r="C16" i="15"/>
  <c r="G15" i="15"/>
  <c r="G14" i="15"/>
  <c r="E14" i="15"/>
  <c r="C14" i="15"/>
  <c r="G13" i="15"/>
  <c r="G12" i="15"/>
  <c r="E12" i="15"/>
  <c r="C12" i="15"/>
  <c r="G11" i="15"/>
  <c r="G10" i="15"/>
  <c r="E10" i="15"/>
  <c r="C10" i="15"/>
  <c r="G9" i="15"/>
  <c r="E9" i="15"/>
  <c r="C9" i="15"/>
  <c r="G8" i="15"/>
  <c r="E8" i="15"/>
  <c r="G7" i="15"/>
  <c r="E7" i="15"/>
  <c r="C7" i="15"/>
  <c r="E5" i="15"/>
  <c r="C5" i="15"/>
  <c r="H267" i="13"/>
  <c r="H266" i="13"/>
  <c r="H265" i="13"/>
  <c r="H264" i="13"/>
  <c r="E264" i="13"/>
  <c r="H263" i="13"/>
  <c r="E263" i="13"/>
  <c r="H262" i="13"/>
  <c r="H261" i="13"/>
  <c r="H260" i="13"/>
  <c r="H259" i="13"/>
  <c r="H258" i="13"/>
  <c r="H257" i="13"/>
  <c r="H256" i="13"/>
  <c r="H255" i="13"/>
  <c r="H254" i="13"/>
  <c r="E254" i="13"/>
  <c r="H253" i="13"/>
  <c r="H252" i="13"/>
  <c r="H251" i="13"/>
  <c r="H250" i="13"/>
  <c r="H249" i="13"/>
  <c r="H248" i="13"/>
  <c r="H247" i="13"/>
  <c r="E247" i="13"/>
  <c r="H246" i="13"/>
  <c r="H245" i="13"/>
  <c r="H244" i="13"/>
  <c r="E244" i="13"/>
  <c r="H243" i="13"/>
  <c r="H242" i="13"/>
  <c r="H241" i="13"/>
  <c r="H240" i="13"/>
  <c r="H239" i="13"/>
  <c r="H238" i="13"/>
  <c r="E238" i="13"/>
  <c r="H237" i="13"/>
  <c r="H236" i="13"/>
  <c r="H235" i="13"/>
  <c r="H234" i="13"/>
  <c r="E234" i="13"/>
  <c r="H233" i="13"/>
  <c r="H232" i="13"/>
  <c r="H231" i="13"/>
  <c r="H230" i="13"/>
  <c r="E230" i="13"/>
  <c r="H229" i="13"/>
  <c r="H228" i="13"/>
  <c r="H227" i="13"/>
  <c r="E227" i="13"/>
  <c r="H226" i="13"/>
  <c r="H225" i="13"/>
  <c r="E225" i="13"/>
  <c r="H224" i="13"/>
  <c r="H223" i="13"/>
  <c r="H222" i="13"/>
  <c r="E222" i="13"/>
  <c r="H221" i="13"/>
  <c r="H220" i="13"/>
  <c r="E220" i="13"/>
  <c r="H219" i="13"/>
  <c r="H218" i="13"/>
  <c r="H217" i="13"/>
  <c r="H216" i="13"/>
  <c r="H215" i="13"/>
  <c r="H214" i="13"/>
  <c r="E214" i="13"/>
  <c r="H213" i="13"/>
  <c r="H212" i="13"/>
  <c r="H211" i="13"/>
  <c r="H210" i="13"/>
  <c r="H209" i="13"/>
  <c r="H208" i="13"/>
  <c r="H207" i="13"/>
  <c r="E207" i="13"/>
  <c r="H206" i="13"/>
  <c r="H205" i="13"/>
  <c r="E205" i="13"/>
  <c r="H204" i="13"/>
  <c r="H203" i="13"/>
  <c r="H202" i="13"/>
  <c r="E202" i="13"/>
  <c r="H201" i="13"/>
  <c r="H200" i="13"/>
  <c r="H199" i="13"/>
  <c r="H198" i="13"/>
  <c r="E198" i="13"/>
  <c r="H197" i="13"/>
  <c r="H196" i="13"/>
  <c r="E196" i="13"/>
  <c r="H195" i="13"/>
  <c r="H194" i="13"/>
  <c r="H193" i="13"/>
  <c r="H192" i="13"/>
  <c r="H191" i="13"/>
  <c r="H190" i="13"/>
  <c r="E190" i="13"/>
  <c r="H189" i="13"/>
  <c r="H188" i="13"/>
  <c r="E188" i="13"/>
  <c r="H187" i="13"/>
  <c r="H186" i="13"/>
  <c r="H185" i="13"/>
  <c r="H184" i="13"/>
  <c r="H183" i="13"/>
  <c r="H182" i="13"/>
  <c r="H181" i="13"/>
  <c r="E181" i="13"/>
  <c r="H180" i="13"/>
  <c r="H179" i="13"/>
  <c r="E179" i="13"/>
  <c r="H178" i="13"/>
  <c r="H177" i="13"/>
  <c r="E177" i="13"/>
  <c r="H176" i="13"/>
  <c r="E176" i="13"/>
  <c r="H175" i="13"/>
  <c r="H174" i="13"/>
  <c r="H173" i="13"/>
  <c r="E173" i="13"/>
  <c r="H172" i="13"/>
  <c r="H171" i="13"/>
  <c r="E171" i="13"/>
  <c r="H170" i="13"/>
  <c r="E170" i="13"/>
  <c r="H169" i="13"/>
  <c r="H168" i="13"/>
  <c r="E168" i="13"/>
  <c r="H167" i="13"/>
  <c r="H166" i="13"/>
  <c r="H165" i="13"/>
  <c r="H164" i="13"/>
  <c r="E164" i="13"/>
  <c r="H163" i="13"/>
  <c r="H162" i="13"/>
  <c r="E162" i="13"/>
  <c r="H161" i="13"/>
  <c r="H160" i="13"/>
  <c r="H159" i="13"/>
  <c r="H158" i="13"/>
  <c r="E158" i="13"/>
  <c r="H157" i="13"/>
  <c r="H156" i="13"/>
  <c r="E156" i="13"/>
  <c r="H155" i="13"/>
  <c r="E155" i="13"/>
  <c r="H154" i="13"/>
  <c r="H153" i="13"/>
  <c r="H152" i="13"/>
  <c r="H151" i="13"/>
  <c r="H150" i="13"/>
  <c r="H149" i="13"/>
  <c r="E149" i="13"/>
  <c r="H148" i="13"/>
  <c r="H147" i="13"/>
  <c r="H146" i="13"/>
  <c r="H145" i="13"/>
  <c r="H144" i="13"/>
  <c r="H143" i="13"/>
  <c r="E143" i="13"/>
  <c r="H142" i="13"/>
  <c r="H141" i="13"/>
  <c r="E141" i="13"/>
  <c r="H140" i="13"/>
  <c r="H139" i="13"/>
  <c r="H138" i="13"/>
  <c r="H137" i="13"/>
  <c r="E137" i="13"/>
  <c r="H136" i="13"/>
  <c r="H135" i="13"/>
  <c r="H134" i="13"/>
  <c r="E134" i="13"/>
  <c r="H133" i="13"/>
  <c r="H132" i="13"/>
  <c r="E132" i="13"/>
  <c r="H131" i="13"/>
  <c r="H130" i="13"/>
  <c r="H129" i="13"/>
  <c r="H128" i="13"/>
  <c r="H127" i="13"/>
  <c r="H126" i="13"/>
  <c r="E126" i="13"/>
  <c r="H125" i="13"/>
  <c r="E125" i="13"/>
  <c r="H124" i="13"/>
  <c r="H123" i="13"/>
  <c r="H122" i="13"/>
  <c r="H121" i="13"/>
  <c r="H120" i="13"/>
  <c r="E120" i="13"/>
  <c r="H119" i="13"/>
  <c r="H118" i="13"/>
  <c r="H117" i="13"/>
  <c r="H116" i="13"/>
  <c r="H115" i="13"/>
  <c r="H114" i="13"/>
  <c r="E114" i="13"/>
  <c r="H113" i="13"/>
  <c r="H112" i="13"/>
  <c r="E112" i="13"/>
  <c r="H111" i="13"/>
  <c r="H110" i="13"/>
  <c r="H109" i="13"/>
  <c r="H108" i="13"/>
  <c r="H107" i="13"/>
  <c r="H106" i="13"/>
  <c r="E106" i="13"/>
  <c r="H105" i="13"/>
  <c r="H104" i="13"/>
  <c r="E104" i="13"/>
  <c r="H103" i="13"/>
  <c r="H102" i="13"/>
  <c r="H101" i="13"/>
  <c r="H100" i="13"/>
  <c r="H99" i="13"/>
  <c r="H98" i="13"/>
  <c r="E98" i="13"/>
  <c r="H97" i="13"/>
  <c r="H96" i="13"/>
  <c r="E96" i="13"/>
  <c r="H95" i="13"/>
  <c r="H94" i="13"/>
  <c r="H93" i="13"/>
  <c r="H92" i="13"/>
  <c r="H91" i="13"/>
  <c r="H90" i="13"/>
  <c r="E90" i="13"/>
  <c r="H89" i="13"/>
  <c r="H88" i="13"/>
  <c r="E88" i="13"/>
  <c r="H87" i="13"/>
  <c r="E87" i="13"/>
  <c r="H86" i="13"/>
  <c r="H85" i="13"/>
  <c r="E85" i="13"/>
  <c r="H84" i="13"/>
  <c r="H83" i="13"/>
  <c r="H82" i="13"/>
  <c r="E82" i="13"/>
  <c r="H81" i="13"/>
  <c r="H80" i="13"/>
  <c r="H79" i="13"/>
  <c r="E79" i="13"/>
  <c r="H78" i="13"/>
  <c r="H77" i="13"/>
  <c r="E77" i="13"/>
  <c r="H76" i="13"/>
  <c r="E76" i="13"/>
  <c r="H75" i="13"/>
  <c r="E75" i="13"/>
  <c r="H74" i="13"/>
  <c r="H73" i="13"/>
  <c r="H72" i="13"/>
  <c r="H71" i="13"/>
  <c r="E71" i="13"/>
  <c r="H70" i="13"/>
  <c r="H69" i="13"/>
  <c r="H68" i="13"/>
  <c r="H67" i="13"/>
  <c r="H66" i="13"/>
  <c r="E66" i="13"/>
  <c r="H65" i="13"/>
  <c r="H64" i="13"/>
  <c r="E64" i="13"/>
  <c r="H63" i="13"/>
  <c r="E63" i="13"/>
  <c r="H62" i="13"/>
  <c r="H61" i="13"/>
  <c r="E61" i="13"/>
  <c r="H60" i="13"/>
  <c r="H59" i="13"/>
  <c r="E59" i="13"/>
  <c r="H58" i="13"/>
  <c r="H57" i="13"/>
  <c r="E57" i="13"/>
  <c r="H56" i="13"/>
  <c r="H55" i="13"/>
  <c r="H54" i="13"/>
  <c r="H53" i="13"/>
  <c r="E53" i="13"/>
  <c r="H52" i="13"/>
  <c r="E52" i="13"/>
  <c r="H51" i="13"/>
  <c r="E51" i="13"/>
  <c r="H50" i="13"/>
  <c r="E50" i="13"/>
  <c r="H49" i="13"/>
  <c r="H48" i="13"/>
  <c r="E48" i="13"/>
  <c r="H47" i="13"/>
  <c r="E47" i="13"/>
  <c r="H46" i="13"/>
  <c r="H45" i="13"/>
  <c r="E45" i="13"/>
  <c r="H44" i="13"/>
  <c r="H43" i="13"/>
  <c r="E43" i="13"/>
  <c r="H42" i="13"/>
  <c r="H41" i="13"/>
  <c r="E41" i="13"/>
  <c r="H40" i="13"/>
  <c r="H39" i="13"/>
  <c r="E39" i="13"/>
  <c r="H38" i="13"/>
  <c r="H37" i="13"/>
  <c r="E37" i="13"/>
  <c r="H36" i="13"/>
  <c r="E36" i="13"/>
  <c r="H35" i="13"/>
  <c r="H34" i="13"/>
  <c r="E34" i="13"/>
  <c r="H33" i="13"/>
  <c r="H32" i="13"/>
  <c r="H31" i="13"/>
  <c r="H30" i="13"/>
  <c r="E30" i="13"/>
  <c r="H29" i="13"/>
  <c r="H28" i="13"/>
  <c r="E28" i="13"/>
  <c r="H27" i="13"/>
  <c r="H26" i="13"/>
  <c r="H25" i="13"/>
  <c r="H24" i="13"/>
  <c r="H23" i="13"/>
  <c r="E23" i="13"/>
  <c r="H22" i="13"/>
  <c r="H21" i="13"/>
  <c r="H20" i="13"/>
  <c r="H19" i="13"/>
  <c r="E19" i="13"/>
  <c r="H18" i="13"/>
  <c r="H17" i="13"/>
  <c r="E17" i="13"/>
  <c r="H16" i="13"/>
  <c r="H15" i="13"/>
  <c r="E15" i="13"/>
  <c r="H14" i="13"/>
  <c r="H13" i="13"/>
  <c r="H12" i="13"/>
  <c r="E12" i="13"/>
  <c r="H11" i="13"/>
  <c r="E11" i="13"/>
  <c r="H9" i="13"/>
  <c r="H8" i="13"/>
  <c r="E8" i="13"/>
  <c r="H7" i="13"/>
  <c r="H6" i="13"/>
  <c r="E6" i="13"/>
  <c r="H5" i="13"/>
  <c r="H4" i="13"/>
  <c r="C176" i="15" l="1"/>
  <c r="C212" i="15"/>
  <c r="E215" i="15"/>
  <c r="E225" i="15"/>
  <c r="C229" i="15"/>
  <c r="C238" i="15"/>
  <c r="C242" i="15"/>
  <c r="E250" i="15"/>
  <c r="C66" i="14"/>
  <c r="C71" i="14"/>
  <c r="C79" i="14"/>
  <c r="C101" i="14"/>
  <c r="C184" i="14"/>
  <c r="C216" i="14"/>
  <c r="C221" i="14"/>
  <c r="E247" i="14"/>
  <c r="E13" i="7"/>
  <c r="C188" i="15"/>
  <c r="C191" i="15"/>
  <c r="E197" i="15"/>
  <c r="C201" i="15"/>
  <c r="E205" i="15"/>
  <c r="E221" i="15"/>
  <c r="C226" i="15"/>
  <c r="C239" i="15"/>
  <c r="C247" i="15"/>
  <c r="C252" i="15"/>
  <c r="C59" i="14"/>
  <c r="C106" i="14"/>
  <c r="C117" i="14"/>
  <c r="C122" i="14"/>
  <c r="C140" i="14"/>
  <c r="G14" i="8"/>
  <c r="C174" i="15"/>
  <c r="C178" i="15"/>
  <c r="C210" i="15"/>
  <c r="E213" i="15"/>
  <c r="E217" i="15"/>
  <c r="C227" i="15"/>
  <c r="C231" i="15"/>
  <c r="C235" i="15"/>
  <c r="E239" i="15"/>
  <c r="E247" i="15"/>
  <c r="C261" i="15"/>
  <c r="C8" i="14"/>
  <c r="C42" i="14"/>
  <c r="C82" i="14"/>
  <c r="C93" i="14"/>
  <c r="C203" i="14"/>
  <c r="E241" i="14"/>
  <c r="C13" i="14"/>
  <c r="C29" i="14"/>
  <c r="C52" i="14"/>
  <c r="C127" i="14"/>
  <c r="C192" i="14"/>
  <c r="C236" i="14"/>
  <c r="C245" i="14"/>
  <c r="C13" i="7"/>
  <c r="C232" i="15"/>
  <c r="C245" i="15"/>
  <c r="C258" i="15"/>
  <c r="C98" i="14"/>
  <c r="C109" i="14"/>
  <c r="C143" i="14"/>
  <c r="E236" i="14"/>
  <c r="E245" i="14"/>
  <c r="C249" i="14"/>
  <c r="E207" i="15"/>
  <c r="E214" i="15"/>
  <c r="C220" i="15"/>
  <c r="C228" i="15"/>
  <c r="E232" i="15"/>
  <c r="E241" i="15"/>
  <c r="E245" i="15"/>
  <c r="E249" i="15"/>
  <c r="E258" i="15"/>
  <c r="C34" i="14"/>
  <c r="C73" i="14"/>
  <c r="C132" i="14"/>
  <c r="C164" i="14"/>
  <c r="C169" i="14"/>
  <c r="C174" i="14"/>
  <c r="E206" i="14"/>
  <c r="G228" i="14"/>
  <c r="G230" i="14"/>
  <c r="G233" i="14"/>
  <c r="G236" i="14"/>
  <c r="E249" i="14"/>
  <c r="E258" i="14"/>
  <c r="E265" i="14"/>
  <c r="G13" i="6"/>
  <c r="E14" i="8"/>
  <c r="E13" i="6"/>
  <c r="C13" i="6"/>
  <c r="D6" i="2"/>
  <c r="C219" i="14"/>
  <c r="C226" i="14"/>
  <c r="C156" i="14"/>
  <c r="C179" i="14"/>
  <c r="C208" i="14"/>
  <c r="C224" i="14"/>
  <c r="C265" i="14"/>
  <c r="C263" i="14"/>
  <c r="C258" i="14"/>
  <c r="C247" i="14"/>
  <c r="C243" i="14"/>
  <c r="C241" i="14"/>
  <c r="C239" i="14"/>
  <c r="C214" i="14"/>
  <c r="C206" i="14"/>
  <c r="C198" i="14"/>
  <c r="C190" i="14"/>
  <c r="C182" i="14"/>
  <c r="C177" i="14"/>
  <c r="C162" i="14"/>
  <c r="C154" i="14"/>
  <c r="C146" i="14"/>
  <c r="C138" i="14"/>
  <c r="C125" i="14"/>
  <c r="C112" i="14"/>
  <c r="C104" i="14"/>
  <c r="C96" i="14"/>
  <c r="C84" i="14"/>
  <c r="C75" i="14"/>
  <c r="C64" i="14"/>
  <c r="C57" i="14"/>
  <c r="C55" i="14"/>
  <c r="C47" i="14"/>
  <c r="C45" i="14"/>
  <c r="C40" i="14"/>
  <c r="C32" i="14"/>
  <c r="C24" i="14"/>
  <c r="C11" i="14"/>
  <c r="C6" i="14"/>
  <c r="C213" i="14"/>
  <c r="C205" i="14"/>
  <c r="C124" i="14"/>
  <c r="C63" i="14"/>
  <c r="C46" i="14"/>
  <c r="C31" i="14"/>
  <c r="C260" i="14"/>
  <c r="C251" i="14"/>
  <c r="C234" i="14"/>
  <c r="C232" i="14"/>
  <c r="C227" i="14"/>
  <c r="C222" i="14"/>
  <c r="C217" i="14"/>
  <c r="C209" i="14"/>
  <c r="C201" i="14"/>
  <c r="C193" i="14"/>
  <c r="C185" i="14"/>
  <c r="C180" i="14"/>
  <c r="C172" i="14"/>
  <c r="C167" i="14"/>
  <c r="C157" i="14"/>
  <c r="C149" i="14"/>
  <c r="C141" i="14"/>
  <c r="C133" i="14"/>
  <c r="C128" i="14"/>
  <c r="C120" i="14"/>
  <c r="C115" i="14"/>
  <c r="C107" i="14"/>
  <c r="C99" i="14"/>
  <c r="C91" i="14"/>
  <c r="C87" i="14"/>
  <c r="C80" i="14"/>
  <c r="C67" i="14"/>
  <c r="C50" i="14"/>
  <c r="C35" i="14"/>
  <c r="C27" i="14"/>
  <c r="C19" i="14"/>
  <c r="C14" i="14"/>
  <c r="C9" i="14"/>
  <c r="C197" i="14"/>
  <c r="C176" i="14"/>
  <c r="C54" i="14"/>
  <c r="C256" i="14"/>
  <c r="C267" i="14"/>
  <c r="C255" i="14"/>
  <c r="C253" i="14"/>
  <c r="C237" i="14"/>
  <c r="C230" i="14"/>
  <c r="C220" i="14"/>
  <c r="C212" i="14"/>
  <c r="C204" i="14"/>
  <c r="C196" i="14"/>
  <c r="C188" i="14"/>
  <c r="C175" i="14"/>
  <c r="C170" i="14"/>
  <c r="C165" i="14"/>
  <c r="C160" i="14"/>
  <c r="C152" i="14"/>
  <c r="C144" i="14"/>
  <c r="C136" i="14"/>
  <c r="C131" i="14"/>
  <c r="C123" i="14"/>
  <c r="C118" i="14"/>
  <c r="C110" i="14"/>
  <c r="C102" i="14"/>
  <c r="C94" i="14"/>
  <c r="C62" i="14"/>
  <c r="C60" i="14"/>
  <c r="C53" i="14"/>
  <c r="C43" i="14"/>
  <c r="C38" i="14"/>
  <c r="C30" i="14"/>
  <c r="C22" i="14"/>
  <c r="C17" i="14"/>
  <c r="C4" i="14"/>
  <c r="C252" i="14"/>
  <c r="C181" i="14"/>
  <c r="C153" i="14"/>
  <c r="C145" i="14"/>
  <c r="C137" i="14"/>
  <c r="C119" i="14"/>
  <c r="C103" i="14"/>
  <c r="C18" i="14"/>
  <c r="C261" i="14"/>
  <c r="C254" i="14"/>
  <c r="C264" i="14"/>
  <c r="C262" i="14"/>
  <c r="C257" i="14"/>
  <c r="C248" i="14"/>
  <c r="C242" i="14"/>
  <c r="C225" i="14"/>
  <c r="C215" i="14"/>
  <c r="C207" i="14"/>
  <c r="C199" i="14"/>
  <c r="C191" i="14"/>
  <c r="C183" i="14"/>
  <c r="C178" i="14"/>
  <c r="C163" i="14"/>
  <c r="C155" i="14"/>
  <c r="C147" i="14"/>
  <c r="C139" i="14"/>
  <c r="C126" i="14"/>
  <c r="C113" i="14"/>
  <c r="C105" i="14"/>
  <c r="C97" i="14"/>
  <c r="C85" i="14"/>
  <c r="C78" i="14"/>
  <c r="C76" i="14"/>
  <c r="C74" i="14"/>
  <c r="C72" i="14"/>
  <c r="C70" i="14"/>
  <c r="C65" i="14"/>
  <c r="C58" i="14"/>
  <c r="C56" i="14"/>
  <c r="C48" i="14"/>
  <c r="C41" i="14"/>
  <c r="C33" i="14"/>
  <c r="C25" i="14"/>
  <c r="C12" i="14"/>
  <c r="C7" i="14"/>
  <c r="C266" i="14"/>
  <c r="C238" i="14"/>
  <c r="C161" i="14"/>
  <c r="C61" i="14"/>
  <c r="C44" i="14"/>
  <c r="C39" i="14"/>
  <c r="C23" i="14"/>
  <c r="C259" i="14"/>
  <c r="C250" i="14"/>
  <c r="C246" i="14"/>
  <c r="C244" i="14"/>
  <c r="C240" i="14"/>
  <c r="C235" i="14"/>
  <c r="C233" i="14"/>
  <c r="C228" i="14"/>
  <c r="C223" i="14"/>
  <c r="C218" i="14"/>
  <c r="C210" i="14"/>
  <c r="C202" i="14"/>
  <c r="C194" i="14"/>
  <c r="C186" i="14"/>
  <c r="C173" i="14"/>
  <c r="C168" i="14"/>
  <c r="C158" i="14"/>
  <c r="C150" i="14"/>
  <c r="C142" i="14"/>
  <c r="C134" i="14"/>
  <c r="C129" i="14"/>
  <c r="C121" i="14"/>
  <c r="C116" i="14"/>
  <c r="C108" i="14"/>
  <c r="C100" i="14"/>
  <c r="C92" i="14"/>
  <c r="C90" i="14"/>
  <c r="C88" i="14"/>
  <c r="C83" i="14"/>
  <c r="C81" i="14"/>
  <c r="C68" i="14"/>
  <c r="C51" i="14"/>
  <c r="C36" i="14"/>
  <c r="C28" i="14"/>
  <c r="C20" i="14"/>
  <c r="C15" i="14"/>
  <c r="C10" i="14"/>
  <c r="C189" i="14"/>
  <c r="C171" i="14"/>
  <c r="C111" i="14"/>
  <c r="C95" i="14"/>
  <c r="C5" i="14"/>
  <c r="C148" i="14"/>
  <c r="C159" i="14"/>
  <c r="C166" i="14"/>
  <c r="C200" i="14"/>
  <c r="C211" i="14"/>
  <c r="C69" i="14"/>
  <c r="C89" i="14"/>
  <c r="C135" i="14"/>
  <c r="C187" i="14"/>
  <c r="I268" i="14"/>
  <c r="E5" i="14"/>
  <c r="E18" i="14"/>
  <c r="E23" i="14"/>
  <c r="E31" i="14"/>
  <c r="E39" i="14"/>
  <c r="E44" i="14"/>
  <c r="E46" i="14"/>
  <c r="E54" i="14"/>
  <c r="E61" i="14"/>
  <c r="E63" i="14"/>
  <c r="E95" i="14"/>
  <c r="E103" i="14"/>
  <c r="E111" i="14"/>
  <c r="E119" i="14"/>
  <c r="E124" i="14"/>
  <c r="E137" i="14"/>
  <c r="E145" i="14"/>
  <c r="E153" i="14"/>
  <c r="E161" i="14"/>
  <c r="E171" i="14"/>
  <c r="E176" i="14"/>
  <c r="E181" i="14"/>
  <c r="E189" i="14"/>
  <c r="E197" i="14"/>
  <c r="E205" i="14"/>
  <c r="E213" i="14"/>
  <c r="E238" i="14"/>
  <c r="E252" i="14"/>
  <c r="G254" i="14"/>
  <c r="G256" i="14"/>
  <c r="G261" i="14"/>
  <c r="E266" i="14"/>
  <c r="E221" i="14"/>
  <c r="E231" i="14"/>
  <c r="E10" i="14"/>
  <c r="E15" i="14"/>
  <c r="E20" i="14"/>
  <c r="E28" i="14"/>
  <c r="E36" i="14"/>
  <c r="E51" i="14"/>
  <c r="E68" i="14"/>
  <c r="E81" i="14"/>
  <c r="E83" i="14"/>
  <c r="E88" i="14"/>
  <c r="E90" i="14"/>
  <c r="E92" i="14"/>
  <c r="E100" i="14"/>
  <c r="E108" i="14"/>
  <c r="E116" i="14"/>
  <c r="E121" i="14"/>
  <c r="E129" i="14"/>
  <c r="E134" i="14"/>
  <c r="E142" i="14"/>
  <c r="E150" i="14"/>
  <c r="E158" i="14"/>
  <c r="E168" i="14"/>
  <c r="E173" i="14"/>
  <c r="E186" i="14"/>
  <c r="E194" i="14"/>
  <c r="E202" i="14"/>
  <c r="E210" i="14"/>
  <c r="E218" i="14"/>
  <c r="E223" i="14"/>
  <c r="E228" i="14"/>
  <c r="E233" i="14"/>
  <c r="E235" i="14"/>
  <c r="E240" i="14"/>
  <c r="E244" i="14"/>
  <c r="E246" i="14"/>
  <c r="E250" i="14"/>
  <c r="E259" i="14"/>
  <c r="E261" i="14"/>
  <c r="E7" i="14"/>
  <c r="E12" i="14"/>
  <c r="E25" i="14"/>
  <c r="E33" i="14"/>
  <c r="E41" i="14"/>
  <c r="E48" i="14"/>
  <c r="E56" i="14"/>
  <c r="E58" i="14"/>
  <c r="E65" i="14"/>
  <c r="E70" i="14"/>
  <c r="E72" i="14"/>
  <c r="E74" i="14"/>
  <c r="E76" i="14"/>
  <c r="E78" i="14"/>
  <c r="E85" i="14"/>
  <c r="E97" i="14"/>
  <c r="E105" i="14"/>
  <c r="E113" i="14"/>
  <c r="E126" i="14"/>
  <c r="E139" i="14"/>
  <c r="E147" i="14"/>
  <c r="E155" i="14"/>
  <c r="E163" i="14"/>
  <c r="E178" i="14"/>
  <c r="E183" i="14"/>
  <c r="E191" i="14"/>
  <c r="E199" i="14"/>
  <c r="E207" i="14"/>
  <c r="E215" i="14"/>
  <c r="E225" i="14"/>
  <c r="G235" i="14"/>
  <c r="G240" i="14"/>
  <c r="E242" i="14"/>
  <c r="G244" i="14"/>
  <c r="G246" i="14"/>
  <c r="E248" i="14"/>
  <c r="G250" i="14"/>
  <c r="E257" i="14"/>
  <c r="G259" i="14"/>
  <c r="E262" i="14"/>
  <c r="E264" i="14"/>
  <c r="E216" i="14"/>
  <c r="E254" i="14"/>
  <c r="E4" i="14"/>
  <c r="E17" i="14"/>
  <c r="E22" i="14"/>
  <c r="E30" i="14"/>
  <c r="E38" i="14"/>
  <c r="E43" i="14"/>
  <c r="E53" i="14"/>
  <c r="E60" i="14"/>
  <c r="E62" i="14"/>
  <c r="E94" i="14"/>
  <c r="E102" i="14"/>
  <c r="E110" i="14"/>
  <c r="E118" i="14"/>
  <c r="E123" i="14"/>
  <c r="E131" i="14"/>
  <c r="E136" i="14"/>
  <c r="E144" i="14"/>
  <c r="E152" i="14"/>
  <c r="E160" i="14"/>
  <c r="E165" i="14"/>
  <c r="E170" i="14"/>
  <c r="E175" i="14"/>
  <c r="E188" i="14"/>
  <c r="E196" i="14"/>
  <c r="E204" i="14"/>
  <c r="E212" i="14"/>
  <c r="E220" i="14"/>
  <c r="E230" i="14"/>
  <c r="E237" i="14"/>
  <c r="G242" i="14"/>
  <c r="G248" i="14"/>
  <c r="E253" i="14"/>
  <c r="E255" i="14"/>
  <c r="G257" i="14"/>
  <c r="G262" i="14"/>
  <c r="G264" i="14"/>
  <c r="E267" i="14"/>
  <c r="H268" i="14"/>
  <c r="E226" i="14"/>
  <c r="E256" i="14"/>
  <c r="E9" i="14"/>
  <c r="E14" i="14"/>
  <c r="E19" i="14"/>
  <c r="E27" i="14"/>
  <c r="E35" i="14"/>
  <c r="E50" i="14"/>
  <c r="E67" i="14"/>
  <c r="E80" i="14"/>
  <c r="E87" i="14"/>
  <c r="E91" i="14"/>
  <c r="E99" i="14"/>
  <c r="E107" i="14"/>
  <c r="E115" i="14"/>
  <c r="E120" i="14"/>
  <c r="E128" i="14"/>
  <c r="E133" i="14"/>
  <c r="E141" i="14"/>
  <c r="E149" i="14"/>
  <c r="E157" i="14"/>
  <c r="E167" i="14"/>
  <c r="E172" i="14"/>
  <c r="E180" i="14"/>
  <c r="E185" i="14"/>
  <c r="E193" i="14"/>
  <c r="E201" i="14"/>
  <c r="E209" i="14"/>
  <c r="E217" i="14"/>
  <c r="E222" i="14"/>
  <c r="E227" i="14"/>
  <c r="E232" i="14"/>
  <c r="E234" i="14"/>
  <c r="E251" i="14"/>
  <c r="G253" i="14"/>
  <c r="G255" i="14"/>
  <c r="G267" i="14"/>
  <c r="C256" i="15"/>
  <c r="C39" i="15"/>
  <c r="C64" i="15"/>
  <c r="C88" i="15"/>
  <c r="C93" i="15"/>
  <c r="C103" i="15"/>
  <c r="C123" i="15"/>
  <c r="C128" i="15"/>
  <c r="C132" i="15"/>
  <c r="C218" i="15"/>
  <c r="C4" i="15"/>
  <c r="C11" i="15"/>
  <c r="C15" i="15"/>
  <c r="C19" i="15"/>
  <c r="C24" i="15"/>
  <c r="C28" i="15"/>
  <c r="C33" i="15"/>
  <c r="C37" i="15"/>
  <c r="C62" i="15"/>
  <c r="C85" i="15"/>
  <c r="C135" i="15"/>
  <c r="C139" i="15"/>
  <c r="C152" i="15"/>
  <c r="C179" i="15"/>
  <c r="C251" i="15"/>
  <c r="E259" i="15"/>
  <c r="E4" i="15"/>
  <c r="C6" i="15"/>
  <c r="E11" i="15"/>
  <c r="E13" i="15"/>
  <c r="E15" i="15"/>
  <c r="C17" i="15"/>
  <c r="E19" i="15"/>
  <c r="C22" i="15"/>
  <c r="E24" i="15"/>
  <c r="E28" i="15"/>
  <c r="E33" i="15"/>
  <c r="E53" i="15"/>
  <c r="E56" i="15"/>
  <c r="C59" i="15"/>
  <c r="E62" i="15"/>
  <c r="C69" i="15"/>
  <c r="C76" i="15"/>
  <c r="C81" i="15"/>
  <c r="E85" i="15"/>
  <c r="E96" i="15"/>
  <c r="E104" i="15"/>
  <c r="C106" i="15"/>
  <c r="C112" i="15"/>
  <c r="C126" i="15"/>
  <c r="C133" i="15"/>
  <c r="E135" i="15"/>
  <c r="C137" i="15"/>
  <c r="E139" i="15"/>
  <c r="E141" i="15"/>
  <c r="E143" i="15"/>
  <c r="E152" i="15"/>
  <c r="E154" i="15"/>
  <c r="C166" i="15"/>
  <c r="C168" i="15"/>
  <c r="C171" i="15"/>
  <c r="C173" i="15"/>
  <c r="E177" i="15"/>
  <c r="E179" i="15"/>
  <c r="C187" i="15"/>
  <c r="C194" i="15"/>
  <c r="C203" i="15"/>
  <c r="C206" i="15"/>
  <c r="C208" i="15"/>
  <c r="C216" i="15"/>
  <c r="C219" i="15"/>
  <c r="C230" i="15"/>
  <c r="E233" i="15"/>
  <c r="C240" i="15"/>
  <c r="C244" i="15"/>
  <c r="E251" i="15"/>
  <c r="C259" i="15"/>
  <c r="C257" i="15"/>
  <c r="C250" i="15"/>
  <c r="C241" i="15"/>
  <c r="C233" i="15"/>
  <c r="C217" i="15"/>
  <c r="C215" i="15"/>
  <c r="C213" i="15"/>
  <c r="C211" i="15"/>
  <c r="C209" i="15"/>
  <c r="C202" i="15"/>
  <c r="C197" i="15"/>
  <c r="C195" i="15"/>
  <c r="C193" i="15"/>
  <c r="C181" i="15"/>
  <c r="C177" i="15"/>
  <c r="C172" i="15"/>
  <c r="C170" i="15"/>
  <c r="C158" i="15"/>
  <c r="C151" i="15"/>
  <c r="C143" i="15"/>
  <c r="C138" i="15"/>
  <c r="C127" i="15"/>
  <c r="C114" i="15"/>
  <c r="C110" i="15"/>
  <c r="C101" i="15"/>
  <c r="C99" i="15"/>
  <c r="C91" i="15"/>
  <c r="C87" i="15"/>
  <c r="C58" i="15"/>
  <c r="C56" i="15"/>
  <c r="C54" i="15"/>
  <c r="C52" i="15"/>
  <c r="C224" i="15"/>
  <c r="C161" i="15"/>
  <c r="C148" i="15"/>
  <c r="C141" i="15"/>
  <c r="C134" i="15"/>
  <c r="C125" i="15"/>
  <c r="C119" i="15"/>
  <c r="C111" i="15"/>
  <c r="C104" i="15"/>
  <c r="C97" i="15"/>
  <c r="C90" i="15"/>
  <c r="C47" i="15"/>
  <c r="C43" i="15"/>
  <c r="C41" i="15"/>
  <c r="C27" i="15"/>
  <c r="C21" i="15"/>
  <c r="C26" i="15"/>
  <c r="C48" i="15"/>
  <c r="C50" i="15"/>
  <c r="C55" i="15"/>
  <c r="C68" i="15"/>
  <c r="C73" i="15"/>
  <c r="C84" i="15"/>
  <c r="C116" i="15"/>
  <c r="C146" i="15"/>
  <c r="C150" i="15"/>
  <c r="C185" i="15"/>
  <c r="C196" i="15"/>
  <c r="C236" i="15"/>
  <c r="C248" i="15"/>
  <c r="C253" i="15"/>
  <c r="C13" i="15"/>
  <c r="C53" i="15"/>
  <c r="C80" i="15"/>
  <c r="C96" i="15"/>
  <c r="C121" i="15"/>
  <c r="C154" i="15"/>
  <c r="C163" i="15"/>
  <c r="C189" i="15"/>
  <c r="C199" i="15"/>
  <c r="C222" i="15"/>
  <c r="C243" i="15"/>
  <c r="E261" i="15"/>
  <c r="E254" i="15"/>
  <c r="E248" i="15"/>
  <c r="E238" i="15"/>
  <c r="E228" i="15"/>
  <c r="E226" i="15"/>
  <c r="E224" i="15"/>
  <c r="E222" i="15"/>
  <c r="E199" i="15"/>
  <c r="E191" i="15"/>
  <c r="E189" i="15"/>
  <c r="E184" i="15"/>
  <c r="E175" i="15"/>
  <c r="E146" i="15"/>
  <c r="E129" i="15"/>
  <c r="E123" i="15"/>
  <c r="E105" i="15"/>
  <c r="E103" i="15"/>
  <c r="E95" i="15"/>
  <c r="E93" i="15"/>
  <c r="E89" i="15"/>
  <c r="E84" i="15"/>
  <c r="E78" i="15"/>
  <c r="E72" i="15"/>
  <c r="E65" i="15"/>
  <c r="E48" i="15"/>
  <c r="E40" i="15"/>
  <c r="E260" i="15"/>
  <c r="E255" i="15"/>
  <c r="E252" i="15"/>
  <c r="E243" i="15"/>
  <c r="E240" i="15"/>
  <c r="E237" i="15"/>
  <c r="E234" i="15"/>
  <c r="E216" i="15"/>
  <c r="E209" i="15"/>
  <c r="E204" i="15"/>
  <c r="E201" i="15"/>
  <c r="E196" i="15"/>
  <c r="E187" i="15"/>
  <c r="E182" i="15"/>
  <c r="E180" i="15"/>
  <c r="E178" i="15"/>
  <c r="E176" i="15"/>
  <c r="E174" i="15"/>
  <c r="E163" i="15"/>
  <c r="E159" i="15"/>
  <c r="E153" i="15"/>
  <c r="E121" i="15"/>
  <c r="E117" i="15"/>
  <c r="E115" i="15"/>
  <c r="E113" i="15"/>
  <c r="E109" i="15"/>
  <c r="E101" i="15"/>
  <c r="E94" i="15"/>
  <c r="E92" i="15"/>
  <c r="E80" i="15"/>
  <c r="E76" i="15"/>
  <c r="E74" i="15"/>
  <c r="E63" i="15"/>
  <c r="E61" i="15"/>
  <c r="E58" i="15"/>
  <c r="E51" i="15"/>
  <c r="E49" i="15"/>
  <c r="E39" i="15"/>
  <c r="E37" i="15"/>
  <c r="E30" i="15"/>
  <c r="E25" i="15"/>
  <c r="E6" i="15"/>
  <c r="C8" i="15"/>
  <c r="E17" i="15"/>
  <c r="E22" i="15"/>
  <c r="C30" i="15"/>
  <c r="C34" i="15"/>
  <c r="C44" i="15"/>
  <c r="C46" i="15"/>
  <c r="C51" i="15"/>
  <c r="E59" i="15"/>
  <c r="C65" i="15"/>
  <c r="E69" i="15"/>
  <c r="C71" i="15"/>
  <c r="C74" i="15"/>
  <c r="C78" i="15"/>
  <c r="E81" i="15"/>
  <c r="C83" i="15"/>
  <c r="E91" i="15"/>
  <c r="E106" i="15"/>
  <c r="C108" i="15"/>
  <c r="E110" i="15"/>
  <c r="E112" i="15"/>
  <c r="C117" i="15"/>
  <c r="E119" i="15"/>
  <c r="C124" i="15"/>
  <c r="E126" i="15"/>
  <c r="C129" i="15"/>
  <c r="E133" i="15"/>
  <c r="E137" i="15"/>
  <c r="C145" i="15"/>
  <c r="C147" i="15"/>
  <c r="C157" i="15"/>
  <c r="C159" i="15"/>
  <c r="E161" i="15"/>
  <c r="E166" i="15"/>
  <c r="E168" i="15"/>
  <c r="E171" i="15"/>
  <c r="E173" i="15"/>
  <c r="C175" i="15"/>
  <c r="C182" i="15"/>
  <c r="C190" i="15"/>
  <c r="C192" i="15"/>
  <c r="E194" i="15"/>
  <c r="C200" i="15"/>
  <c r="E203" i="15"/>
  <c r="E206" i="15"/>
  <c r="E208" i="15"/>
  <c r="E211" i="15"/>
  <c r="E219" i="15"/>
  <c r="C225" i="15"/>
  <c r="E230" i="15"/>
  <c r="C237" i="15"/>
  <c r="E244" i="15"/>
  <c r="E246" i="15"/>
  <c r="C249" i="15"/>
  <c r="C254" i="15"/>
  <c r="G261" i="15"/>
  <c r="G243" i="15"/>
  <c r="G235" i="15"/>
  <c r="G230" i="15"/>
  <c r="G219" i="15"/>
  <c r="G204" i="15"/>
  <c r="G187" i="15"/>
  <c r="G165" i="15"/>
  <c r="G163" i="15"/>
  <c r="G161" i="15"/>
  <c r="G156" i="15"/>
  <c r="G154" i="15"/>
  <c r="G149" i="15"/>
  <c r="G141" i="15"/>
  <c r="G136" i="15"/>
  <c r="G132" i="15"/>
  <c r="G121" i="15"/>
  <c r="G119" i="15"/>
  <c r="G108" i="15"/>
  <c r="G97" i="15"/>
  <c r="G80" i="15"/>
  <c r="G70" i="15"/>
  <c r="G68" i="15"/>
  <c r="G60" i="15"/>
  <c r="G38" i="15"/>
  <c r="G23" i="15"/>
  <c r="G33" i="15"/>
  <c r="G53" i="15"/>
  <c r="G55" i="15"/>
  <c r="G67" i="15"/>
  <c r="G71" i="15"/>
  <c r="G84" i="15"/>
  <c r="G87" i="15"/>
  <c r="G107" i="15"/>
  <c r="G123" i="15"/>
  <c r="G127" i="15"/>
  <c r="G131" i="15"/>
  <c r="G137" i="15"/>
  <c r="G139" i="15"/>
  <c r="G146" i="15"/>
  <c r="G155" i="15"/>
  <c r="G157" i="15"/>
  <c r="G170" i="15"/>
  <c r="G189" i="15"/>
  <c r="G198" i="15"/>
  <c r="G211" i="15"/>
  <c r="G218" i="15"/>
  <c r="G221" i="15"/>
  <c r="G226" i="15"/>
  <c r="G231" i="15"/>
  <c r="G248" i="15"/>
  <c r="G250" i="15"/>
  <c r="E260" i="13"/>
  <c r="E258" i="13"/>
  <c r="E245" i="13"/>
  <c r="E243" i="13"/>
  <c r="E241" i="13"/>
  <c r="E239" i="13"/>
  <c r="E237" i="13"/>
  <c r="E235" i="13"/>
  <c r="E233" i="13"/>
  <c r="E231" i="13"/>
  <c r="E226" i="13"/>
  <c r="E219" i="13"/>
  <c r="E201" i="13"/>
  <c r="E189" i="13"/>
  <c r="E180" i="13"/>
  <c r="E175" i="13"/>
  <c r="E172" i="13"/>
  <c r="E163" i="13"/>
  <c r="E157" i="13"/>
  <c r="E154" i="13"/>
  <c r="E152" i="13"/>
  <c r="E150" i="13"/>
  <c r="E148" i="13"/>
  <c r="E142" i="13"/>
  <c r="E140" i="13"/>
  <c r="E116" i="13"/>
  <c r="E113" i="13"/>
  <c r="E111" i="13"/>
  <c r="E105" i="13"/>
  <c r="E102" i="13"/>
  <c r="E100" i="13"/>
  <c r="E256" i="13"/>
  <c r="E229" i="13"/>
  <c r="E224" i="13"/>
  <c r="E212" i="13"/>
  <c r="E210" i="13"/>
  <c r="E208" i="13"/>
  <c r="E194" i="13"/>
  <c r="E187" i="13"/>
  <c r="E185" i="13"/>
  <c r="E183" i="13"/>
  <c r="E160" i="13"/>
  <c r="E145" i="13"/>
  <c r="E138" i="13"/>
  <c r="E122" i="13"/>
  <c r="E119" i="13"/>
  <c r="E109" i="13"/>
  <c r="E78" i="13"/>
  <c r="E265" i="13"/>
  <c r="E251" i="13"/>
  <c r="E248" i="13"/>
  <c r="E228" i="13"/>
  <c r="E211" i="13"/>
  <c r="E204" i="13"/>
  <c r="E195" i="13"/>
  <c r="E161" i="13"/>
  <c r="E146" i="13"/>
  <c r="E131" i="13"/>
  <c r="E127" i="13"/>
  <c r="E123" i="13"/>
  <c r="E117" i="13"/>
  <c r="E103" i="13"/>
  <c r="E101" i="13"/>
  <c r="E99" i="13"/>
  <c r="E80" i="13"/>
  <c r="E72" i="13"/>
  <c r="E70" i="13"/>
  <c r="E62" i="13"/>
  <c r="E46" i="13"/>
  <c r="E32" i="13"/>
  <c r="E27" i="13"/>
  <c r="E24" i="13"/>
  <c r="E253" i="13"/>
  <c r="E240" i="13"/>
  <c r="E232" i="13"/>
  <c r="E215" i="13"/>
  <c r="E213" i="13"/>
  <c r="E197" i="13"/>
  <c r="E191" i="13"/>
  <c r="E182" i="13"/>
  <c r="E178" i="13"/>
  <c r="E165" i="13"/>
  <c r="E159" i="13"/>
  <c r="E153" i="13"/>
  <c r="E144" i="13"/>
  <c r="E133" i="13"/>
  <c r="E129" i="13"/>
  <c r="E121" i="13"/>
  <c r="E115" i="13"/>
  <c r="E97" i="13"/>
  <c r="E68" i="13"/>
  <c r="E65" i="13"/>
  <c r="E60" i="13"/>
  <c r="E54" i="13"/>
  <c r="E40" i="13"/>
  <c r="E35" i="13"/>
  <c r="E21" i="13"/>
  <c r="E18" i="13"/>
  <c r="E16" i="13"/>
  <c r="E262" i="13"/>
  <c r="E257" i="13"/>
  <c r="E255" i="13"/>
  <c r="E250" i="13"/>
  <c r="E217" i="13"/>
  <c r="E206" i="13"/>
  <c r="E199" i="13"/>
  <c r="E193" i="13"/>
  <c r="E184" i="13"/>
  <c r="E167" i="13"/>
  <c r="E135" i="13"/>
  <c r="E110" i="13"/>
  <c r="E108" i="13"/>
  <c r="E95" i="13"/>
  <c r="E93" i="13"/>
  <c r="E91" i="13"/>
  <c r="E89" i="13"/>
  <c r="E83" i="13"/>
  <c r="E73" i="13"/>
  <c r="E44" i="13"/>
  <c r="E33" i="13"/>
  <c r="E25" i="13"/>
  <c r="E13" i="13"/>
  <c r="E10" i="13"/>
  <c r="E55" i="13"/>
  <c r="E67" i="13"/>
  <c r="E69" i="13"/>
  <c r="E74" i="13"/>
  <c r="E86" i="13"/>
  <c r="E94" i="13"/>
  <c r="E107" i="13"/>
  <c r="E118" i="13"/>
  <c r="E136" i="13"/>
  <c r="E174" i="13"/>
  <c r="E242" i="13"/>
  <c r="E261" i="13"/>
  <c r="E223" i="13"/>
  <c r="E249" i="13"/>
  <c r="E252" i="13"/>
  <c r="E5" i="13"/>
  <c r="E7" i="13"/>
  <c r="E14" i="13"/>
  <c r="E20" i="13"/>
  <c r="E22" i="13"/>
  <c r="E26" i="13"/>
  <c r="E29" i="13"/>
  <c r="E31" i="13"/>
  <c r="E49" i="13"/>
  <c r="E81" i="13"/>
  <c r="E124" i="13"/>
  <c r="E130" i="13"/>
  <c r="E139" i="13"/>
  <c r="E147" i="13"/>
  <c r="E166" i="13"/>
  <c r="E169" i="13"/>
  <c r="E186" i="13"/>
  <c r="E200" i="13"/>
  <c r="E209" i="13"/>
  <c r="E221" i="13"/>
  <c r="E9" i="13"/>
  <c r="E38" i="13"/>
  <c r="E42" i="13"/>
  <c r="E56" i="13"/>
  <c r="E58" i="13"/>
  <c r="E84" i="13"/>
  <c r="E92" i="13"/>
  <c r="E128" i="13"/>
  <c r="E151" i="13"/>
  <c r="E192" i="13"/>
  <c r="E203" i="13"/>
  <c r="E216" i="13"/>
  <c r="E218" i="13"/>
  <c r="E236" i="13"/>
  <c r="E246" i="13"/>
  <c r="E259" i="13"/>
  <c r="J16" i="13" l="1"/>
  <c r="J24" i="13"/>
  <c r="J32" i="13"/>
  <c r="J40" i="13"/>
  <c r="J48" i="13"/>
  <c r="J56" i="13"/>
  <c r="J64" i="13"/>
  <c r="J72" i="13"/>
  <c r="J80" i="13"/>
  <c r="J88" i="13"/>
  <c r="J96" i="13"/>
  <c r="J104" i="13"/>
  <c r="J112" i="13"/>
  <c r="J120" i="13"/>
  <c r="J128" i="13"/>
  <c r="J136" i="13"/>
  <c r="J144" i="13"/>
  <c r="J152" i="13"/>
  <c r="J160" i="13"/>
  <c r="J168" i="13"/>
  <c r="J176" i="13"/>
  <c r="J184" i="13"/>
  <c r="J192" i="13"/>
  <c r="J200" i="13"/>
  <c r="J208" i="13"/>
  <c r="J216" i="13"/>
  <c r="J224" i="13"/>
  <c r="J232" i="13"/>
  <c r="J240" i="13"/>
  <c r="J248" i="13"/>
  <c r="J256" i="13"/>
  <c r="J264" i="13"/>
  <c r="J12" i="13"/>
  <c r="I7" i="13"/>
  <c r="I15" i="13"/>
  <c r="I23" i="13"/>
  <c r="I31" i="13"/>
  <c r="I39" i="13"/>
  <c r="I47" i="13"/>
  <c r="I55" i="13"/>
  <c r="I63" i="13"/>
  <c r="I71" i="13"/>
  <c r="I79" i="13"/>
  <c r="I87" i="13"/>
  <c r="I95" i="13"/>
  <c r="I103" i="13"/>
  <c r="I111" i="13"/>
  <c r="I119" i="13"/>
  <c r="I127" i="13"/>
  <c r="I135" i="13"/>
  <c r="I143" i="13"/>
  <c r="I151" i="13"/>
  <c r="I159" i="13"/>
  <c r="I167" i="13"/>
  <c r="I175" i="13"/>
  <c r="I183" i="13"/>
  <c r="I191" i="13"/>
  <c r="I199" i="13"/>
  <c r="I207" i="13"/>
  <c r="I215" i="13"/>
  <c r="I223" i="13"/>
  <c r="I231" i="13"/>
  <c r="I239" i="13"/>
  <c r="I247" i="13"/>
  <c r="I255" i="13"/>
  <c r="I263" i="13"/>
  <c r="I104" i="13"/>
  <c r="I152" i="13"/>
  <c r="I168" i="13"/>
  <c r="I184" i="13"/>
  <c r="I200" i="13"/>
  <c r="I216" i="13"/>
  <c r="I232" i="13"/>
  <c r="I248" i="13"/>
  <c r="I264" i="13"/>
  <c r="I217" i="13"/>
  <c r="I225" i="13"/>
  <c r="I249" i="13"/>
  <c r="I265" i="13"/>
  <c r="J38" i="13"/>
  <c r="J17" i="13"/>
  <c r="J25" i="13"/>
  <c r="J33" i="13"/>
  <c r="J41" i="13"/>
  <c r="J49" i="13"/>
  <c r="J57" i="13"/>
  <c r="J65" i="13"/>
  <c r="J73" i="13"/>
  <c r="J81" i="13"/>
  <c r="J89" i="13"/>
  <c r="J97" i="13"/>
  <c r="J105" i="13"/>
  <c r="J113" i="13"/>
  <c r="J121" i="13"/>
  <c r="J129" i="13"/>
  <c r="J137" i="13"/>
  <c r="J145" i="13"/>
  <c r="J153" i="13"/>
  <c r="J161" i="13"/>
  <c r="J169" i="13"/>
  <c r="J177" i="13"/>
  <c r="J185" i="13"/>
  <c r="J193" i="13"/>
  <c r="J201" i="13"/>
  <c r="J209" i="13"/>
  <c r="J217" i="13"/>
  <c r="J225" i="13"/>
  <c r="J233" i="13"/>
  <c r="J241" i="13"/>
  <c r="J249" i="13"/>
  <c r="J257" i="13"/>
  <c r="J265" i="13"/>
  <c r="J8" i="13"/>
  <c r="I8" i="13"/>
  <c r="I16" i="13"/>
  <c r="I24" i="13"/>
  <c r="I32" i="13"/>
  <c r="I40" i="13"/>
  <c r="I48" i="13"/>
  <c r="I56" i="13"/>
  <c r="I64" i="13"/>
  <c r="I72" i="13"/>
  <c r="I80" i="13"/>
  <c r="I88" i="13"/>
  <c r="I96" i="13"/>
  <c r="I112" i="13"/>
  <c r="I120" i="13"/>
  <c r="I128" i="13"/>
  <c r="I136" i="13"/>
  <c r="I144" i="13"/>
  <c r="I160" i="13"/>
  <c r="I176" i="13"/>
  <c r="I192" i="13"/>
  <c r="I208" i="13"/>
  <c r="I224" i="13"/>
  <c r="I240" i="13"/>
  <c r="I256" i="13"/>
  <c r="I209" i="13"/>
  <c r="I233" i="13"/>
  <c r="I257" i="13"/>
  <c r="J14" i="13"/>
  <c r="J86" i="13"/>
  <c r="J110" i="13"/>
  <c r="J134" i="13"/>
  <c r="J158" i="13"/>
  <c r="J18" i="13"/>
  <c r="J26" i="13"/>
  <c r="J34" i="13"/>
  <c r="J42" i="13"/>
  <c r="J50" i="13"/>
  <c r="J58" i="13"/>
  <c r="J66" i="13"/>
  <c r="J74" i="13"/>
  <c r="J82" i="13"/>
  <c r="J90" i="13"/>
  <c r="J98" i="13"/>
  <c r="J106" i="13"/>
  <c r="J114" i="13"/>
  <c r="J122" i="13"/>
  <c r="J130" i="13"/>
  <c r="J138" i="13"/>
  <c r="J146" i="13"/>
  <c r="J154" i="13"/>
  <c r="J162" i="13"/>
  <c r="J170" i="13"/>
  <c r="J178" i="13"/>
  <c r="J186" i="13"/>
  <c r="J194" i="13"/>
  <c r="J202" i="13"/>
  <c r="J210" i="13"/>
  <c r="J218" i="13"/>
  <c r="J226" i="13"/>
  <c r="J234" i="13"/>
  <c r="J242" i="13"/>
  <c r="J250" i="13"/>
  <c r="J258" i="13"/>
  <c r="J266" i="13"/>
  <c r="J5" i="13"/>
  <c r="I9" i="13"/>
  <c r="I17" i="13"/>
  <c r="I25" i="13"/>
  <c r="I33" i="13"/>
  <c r="I41" i="13"/>
  <c r="I49" i="13"/>
  <c r="I57" i="13"/>
  <c r="I65" i="13"/>
  <c r="I73" i="13"/>
  <c r="I81" i="13"/>
  <c r="I89" i="13"/>
  <c r="I97" i="13"/>
  <c r="I105" i="13"/>
  <c r="I113" i="13"/>
  <c r="I121" i="13"/>
  <c r="I129" i="13"/>
  <c r="I137" i="13"/>
  <c r="I145" i="13"/>
  <c r="I153" i="13"/>
  <c r="I161" i="13"/>
  <c r="I169" i="13"/>
  <c r="I177" i="13"/>
  <c r="I185" i="13"/>
  <c r="I193" i="13"/>
  <c r="I201" i="13"/>
  <c r="I241" i="13"/>
  <c r="J19" i="13"/>
  <c r="J27" i="13"/>
  <c r="J35" i="13"/>
  <c r="J43" i="13"/>
  <c r="J51" i="13"/>
  <c r="J59" i="13"/>
  <c r="J67" i="13"/>
  <c r="J75" i="13"/>
  <c r="J83" i="13"/>
  <c r="J91" i="13"/>
  <c r="J99" i="13"/>
  <c r="J107" i="13"/>
  <c r="J115" i="13"/>
  <c r="J123" i="13"/>
  <c r="J131" i="13"/>
  <c r="J139" i="13"/>
  <c r="J147" i="13"/>
  <c r="J155" i="13"/>
  <c r="J163" i="13"/>
  <c r="J171" i="13"/>
  <c r="J179" i="13"/>
  <c r="J187" i="13"/>
  <c r="J195" i="13"/>
  <c r="J203" i="13"/>
  <c r="J211" i="13"/>
  <c r="J219" i="13"/>
  <c r="J227" i="13"/>
  <c r="J235" i="13"/>
  <c r="J243" i="13"/>
  <c r="J251" i="13"/>
  <c r="J259" i="13"/>
  <c r="J267" i="13"/>
  <c r="J6" i="13"/>
  <c r="I10" i="13"/>
  <c r="I18" i="13"/>
  <c r="I26" i="13"/>
  <c r="I34" i="13"/>
  <c r="I42" i="13"/>
  <c r="I50" i="13"/>
  <c r="I58" i="13"/>
  <c r="I66" i="13"/>
  <c r="I74" i="13"/>
  <c r="I82" i="13"/>
  <c r="I90" i="13"/>
  <c r="I98" i="13"/>
  <c r="I106" i="13"/>
  <c r="I114" i="13"/>
  <c r="I122" i="13"/>
  <c r="I130" i="13"/>
  <c r="I138" i="13"/>
  <c r="I146" i="13"/>
  <c r="I154" i="13"/>
  <c r="I162" i="13"/>
  <c r="I170" i="13"/>
  <c r="I178" i="13"/>
  <c r="I186" i="13"/>
  <c r="I194" i="13"/>
  <c r="I202" i="13"/>
  <c r="I210" i="13"/>
  <c r="I218" i="13"/>
  <c r="I226" i="13"/>
  <c r="I234" i="13"/>
  <c r="I242" i="13"/>
  <c r="I250" i="13"/>
  <c r="I258" i="13"/>
  <c r="I266" i="13"/>
  <c r="I187" i="13"/>
  <c r="I211" i="13"/>
  <c r="I227" i="13"/>
  <c r="I243" i="13"/>
  <c r="I259" i="13"/>
  <c r="I267" i="13"/>
  <c r="J20" i="13"/>
  <c r="J28" i="13"/>
  <c r="J36" i="13"/>
  <c r="J44" i="13"/>
  <c r="J52" i="13"/>
  <c r="J60" i="13"/>
  <c r="J68" i="13"/>
  <c r="J76" i="13"/>
  <c r="J84" i="13"/>
  <c r="J92" i="13"/>
  <c r="J100" i="13"/>
  <c r="J108" i="13"/>
  <c r="J116" i="13"/>
  <c r="J124" i="13"/>
  <c r="J132" i="13"/>
  <c r="J140" i="13"/>
  <c r="J148" i="13"/>
  <c r="J156" i="13"/>
  <c r="J164" i="13"/>
  <c r="J172" i="13"/>
  <c r="J180" i="13"/>
  <c r="J188" i="13"/>
  <c r="J196" i="13"/>
  <c r="J204" i="13"/>
  <c r="J212" i="13"/>
  <c r="J220" i="13"/>
  <c r="J228" i="13"/>
  <c r="J236" i="13"/>
  <c r="J244" i="13"/>
  <c r="J252" i="13"/>
  <c r="J260" i="13"/>
  <c r="J13" i="13"/>
  <c r="J7" i="13"/>
  <c r="I11" i="13"/>
  <c r="I19" i="13"/>
  <c r="I27" i="13"/>
  <c r="I35" i="13"/>
  <c r="I43" i="13"/>
  <c r="I51" i="13"/>
  <c r="I59" i="13"/>
  <c r="I67" i="13"/>
  <c r="I75" i="13"/>
  <c r="I83" i="13"/>
  <c r="I91" i="13"/>
  <c r="I99" i="13"/>
  <c r="I107" i="13"/>
  <c r="I115" i="13"/>
  <c r="I123" i="13"/>
  <c r="I131" i="13"/>
  <c r="I139" i="13"/>
  <c r="I147" i="13"/>
  <c r="I155" i="13"/>
  <c r="I163" i="13"/>
  <c r="I171" i="13"/>
  <c r="I179" i="13"/>
  <c r="I195" i="13"/>
  <c r="I203" i="13"/>
  <c r="I219" i="13"/>
  <c r="I235" i="13"/>
  <c r="I251" i="13"/>
  <c r="J30" i="13"/>
  <c r="J46" i="13"/>
  <c r="J54" i="13"/>
  <c r="J62" i="13"/>
  <c r="J70" i="13"/>
  <c r="J78" i="13"/>
  <c r="J94" i="13"/>
  <c r="J126" i="13"/>
  <c r="J142" i="13"/>
  <c r="J21" i="13"/>
  <c r="J29" i="13"/>
  <c r="J37" i="13"/>
  <c r="J45" i="13"/>
  <c r="J53" i="13"/>
  <c r="J61" i="13"/>
  <c r="J69" i="13"/>
  <c r="J77" i="13"/>
  <c r="J85" i="13"/>
  <c r="J93" i="13"/>
  <c r="J101" i="13"/>
  <c r="J109" i="13"/>
  <c r="J117" i="13"/>
  <c r="J125" i="13"/>
  <c r="J133" i="13"/>
  <c r="J141" i="13"/>
  <c r="J149" i="13"/>
  <c r="J157" i="13"/>
  <c r="J165" i="13"/>
  <c r="J173" i="13"/>
  <c r="J181" i="13"/>
  <c r="J189" i="13"/>
  <c r="J197" i="13"/>
  <c r="J205" i="13"/>
  <c r="J213" i="13"/>
  <c r="J221" i="13"/>
  <c r="J229" i="13"/>
  <c r="J237" i="13"/>
  <c r="J245" i="13"/>
  <c r="J253" i="13"/>
  <c r="J261" i="13"/>
  <c r="J9" i="13"/>
  <c r="I12" i="13"/>
  <c r="I20" i="13"/>
  <c r="I28" i="13"/>
  <c r="I36" i="13"/>
  <c r="I44" i="13"/>
  <c r="I52" i="13"/>
  <c r="I60" i="13"/>
  <c r="I68" i="13"/>
  <c r="I76" i="13"/>
  <c r="I84" i="13"/>
  <c r="I92" i="13"/>
  <c r="I100" i="13"/>
  <c r="I108" i="13"/>
  <c r="I116" i="13"/>
  <c r="I124" i="13"/>
  <c r="I132" i="13"/>
  <c r="I140" i="13"/>
  <c r="I148" i="13"/>
  <c r="I156" i="13"/>
  <c r="I164" i="13"/>
  <c r="I172" i="13"/>
  <c r="I180" i="13"/>
  <c r="I188" i="13"/>
  <c r="I196" i="13"/>
  <c r="I204" i="13"/>
  <c r="I212" i="13"/>
  <c r="I220" i="13"/>
  <c r="I228" i="13"/>
  <c r="I236" i="13"/>
  <c r="I244" i="13"/>
  <c r="I252" i="13"/>
  <c r="I260" i="13"/>
  <c r="I268" i="13"/>
  <c r="J22" i="13"/>
  <c r="J102" i="13"/>
  <c r="J55" i="13"/>
  <c r="J118" i="13"/>
  <c r="J166" i="13"/>
  <c r="J198" i="13"/>
  <c r="J230" i="13"/>
  <c r="J262" i="13"/>
  <c r="I21" i="13"/>
  <c r="I53" i="13"/>
  <c r="I85" i="13"/>
  <c r="I117" i="13"/>
  <c r="I149" i="13"/>
  <c r="I181" i="13"/>
  <c r="I213" i="13"/>
  <c r="I245" i="13"/>
  <c r="J206" i="13"/>
  <c r="I125" i="13"/>
  <c r="I253" i="13"/>
  <c r="J239" i="13"/>
  <c r="I62" i="13"/>
  <c r="I158" i="13"/>
  <c r="I254" i="13"/>
  <c r="I77" i="13"/>
  <c r="J63" i="13"/>
  <c r="J119" i="13"/>
  <c r="J167" i="13"/>
  <c r="J199" i="13"/>
  <c r="J231" i="13"/>
  <c r="J263" i="13"/>
  <c r="I22" i="13"/>
  <c r="I54" i="13"/>
  <c r="I86" i="13"/>
  <c r="I118" i="13"/>
  <c r="I150" i="13"/>
  <c r="I182" i="13"/>
  <c r="I214" i="13"/>
  <c r="I246" i="13"/>
  <c r="J127" i="13"/>
  <c r="J174" i="13"/>
  <c r="J238" i="13"/>
  <c r="J10" i="13"/>
  <c r="I29" i="13"/>
  <c r="I61" i="13"/>
  <c r="I93" i="13"/>
  <c r="I157" i="13"/>
  <c r="I221" i="13"/>
  <c r="J175" i="13"/>
  <c r="I30" i="13"/>
  <c r="I126" i="13"/>
  <c r="I222" i="13"/>
  <c r="J190" i="13"/>
  <c r="I4" i="13"/>
  <c r="J47" i="13"/>
  <c r="J255" i="13"/>
  <c r="I46" i="13"/>
  <c r="I110" i="13"/>
  <c r="I206" i="13"/>
  <c r="J71" i="13"/>
  <c r="I189" i="13"/>
  <c r="J159" i="13"/>
  <c r="J15" i="13"/>
  <c r="J79" i="13"/>
  <c r="J135" i="13"/>
  <c r="J207" i="13"/>
  <c r="J11" i="13"/>
  <c r="I94" i="13"/>
  <c r="I190" i="13"/>
  <c r="J39" i="13"/>
  <c r="J222" i="13"/>
  <c r="J254" i="13"/>
  <c r="I13" i="13"/>
  <c r="I45" i="13"/>
  <c r="I109" i="13"/>
  <c r="I173" i="13"/>
  <c r="I237" i="13"/>
  <c r="J191" i="13"/>
  <c r="I78" i="13"/>
  <c r="I174" i="13"/>
  <c r="J23" i="13"/>
  <c r="J87" i="13"/>
  <c r="J143" i="13"/>
  <c r="J182" i="13"/>
  <c r="J214" i="13"/>
  <c r="J246" i="13"/>
  <c r="I5" i="13"/>
  <c r="I37" i="13"/>
  <c r="I69" i="13"/>
  <c r="I101" i="13"/>
  <c r="I133" i="13"/>
  <c r="I165" i="13"/>
  <c r="I197" i="13"/>
  <c r="I229" i="13"/>
  <c r="I261" i="13"/>
  <c r="J95" i="13"/>
  <c r="J215" i="13"/>
  <c r="I6" i="13"/>
  <c r="I38" i="13"/>
  <c r="I102" i="13"/>
  <c r="I134" i="13"/>
  <c r="I198" i="13"/>
  <c r="I230" i="13"/>
  <c r="J103" i="13"/>
  <c r="I205" i="13"/>
  <c r="J111" i="13"/>
  <c r="I14" i="13"/>
  <c r="I142" i="13"/>
  <c r="I238" i="13"/>
  <c r="J31" i="13"/>
  <c r="J150" i="13"/>
  <c r="J183" i="13"/>
  <c r="J247" i="13"/>
  <c r="I70" i="13"/>
  <c r="I166" i="13"/>
  <c r="I262" i="13"/>
  <c r="J151" i="13"/>
  <c r="I141" i="13"/>
  <c r="J223" i="13"/>
  <c r="G268" i="14"/>
  <c r="E268" i="14"/>
  <c r="C268" i="14"/>
  <c r="J268" i="13" l="1"/>
  <c r="G5" i="25"/>
  <c r="G6" i="25"/>
  <c r="G7" i="25"/>
  <c r="G8" i="25"/>
  <c r="G9" i="25"/>
  <c r="G10" i="25"/>
  <c r="G11" i="25"/>
  <c r="G12" i="25"/>
  <c r="G4" i="25"/>
  <c r="E12" i="25"/>
  <c r="E5" i="25"/>
  <c r="E6" i="25"/>
  <c r="E7" i="25"/>
  <c r="E8" i="25"/>
  <c r="E9" i="25"/>
  <c r="E10" i="25"/>
  <c r="E11" i="25"/>
  <c r="E4" i="25"/>
  <c r="C12" i="25"/>
  <c r="C5" i="25"/>
  <c r="C6" i="25"/>
  <c r="C7" i="25"/>
  <c r="C8" i="25"/>
  <c r="C9" i="25"/>
  <c r="C10" i="25"/>
  <c r="C11" i="25"/>
  <c r="C4" i="25"/>
  <c r="I13" i="25"/>
  <c r="H13" i="25"/>
  <c r="I12" i="25"/>
  <c r="H12" i="25"/>
  <c r="I11" i="25"/>
  <c r="I10" i="25"/>
  <c r="H10" i="25"/>
  <c r="I9" i="25"/>
  <c r="H9" i="25"/>
  <c r="I8" i="25"/>
  <c r="H8" i="25"/>
  <c r="I7" i="25"/>
  <c r="H7" i="25"/>
  <c r="I6" i="25"/>
  <c r="H6" i="25"/>
  <c r="I5" i="25"/>
  <c r="H5" i="25"/>
  <c r="I4" i="25"/>
  <c r="G5" i="24"/>
  <c r="G6" i="24"/>
  <c r="G7" i="24"/>
  <c r="G8" i="24"/>
  <c r="G9" i="24"/>
  <c r="G10" i="24"/>
  <c r="G11" i="24"/>
  <c r="G12" i="24"/>
  <c r="E5" i="24"/>
  <c r="E6" i="24"/>
  <c r="E7" i="24"/>
  <c r="E8" i="24"/>
  <c r="E9" i="24"/>
  <c r="E10" i="24"/>
  <c r="E11" i="24"/>
  <c r="E12" i="24"/>
  <c r="E4" i="24"/>
  <c r="C5" i="24"/>
  <c r="C6" i="24"/>
  <c r="C7" i="24"/>
  <c r="C8" i="24"/>
  <c r="C9" i="24"/>
  <c r="C10" i="24"/>
  <c r="C11" i="24"/>
  <c r="C12" i="24"/>
  <c r="C13" i="24"/>
  <c r="C4" i="24"/>
  <c r="I13" i="24"/>
  <c r="I12" i="24"/>
  <c r="I11" i="24"/>
  <c r="I10" i="24"/>
  <c r="I9" i="24"/>
  <c r="I8" i="24"/>
  <c r="I7" i="24"/>
  <c r="I6" i="24"/>
  <c r="I5" i="24"/>
  <c r="C22" i="29" l="1"/>
  <c r="F6" i="29"/>
  <c r="I24" i="29"/>
  <c r="I25" i="29"/>
  <c r="G26" i="29"/>
  <c r="H27" i="29"/>
  <c r="I23" i="29" s="1"/>
  <c r="F27" i="29"/>
  <c r="G22" i="29" s="1"/>
  <c r="G27" i="29" s="1"/>
  <c r="D27" i="29"/>
  <c r="E22" i="29" s="1"/>
  <c r="E27" i="29" s="1"/>
  <c r="F17" i="29"/>
  <c r="F16" i="29"/>
  <c r="F15" i="29"/>
  <c r="F14" i="29"/>
  <c r="F13" i="29"/>
  <c r="F12" i="29"/>
  <c r="F11" i="29"/>
  <c r="F10" i="29"/>
  <c r="F9" i="29"/>
  <c r="F8" i="29"/>
  <c r="F7" i="29"/>
  <c r="D9" i="43"/>
  <c r="C9" i="43"/>
  <c r="B9" i="43"/>
  <c r="D8" i="44"/>
  <c r="C8" i="44"/>
  <c r="B8" i="44"/>
  <c r="D264" i="51"/>
  <c r="C264" i="51"/>
  <c r="B264" i="51"/>
  <c r="I4" i="27"/>
  <c r="H4" i="27"/>
  <c r="D264" i="50"/>
  <c r="C264" i="50"/>
  <c r="B264" i="50"/>
  <c r="G4" i="26"/>
  <c r="G5" i="26"/>
  <c r="G6" i="26"/>
  <c r="G7" i="26"/>
  <c r="E5" i="26"/>
  <c r="E6" i="26"/>
  <c r="E7" i="26"/>
  <c r="E4" i="26"/>
  <c r="B9" i="26"/>
  <c r="C8" i="26" s="1"/>
  <c r="D9" i="26"/>
  <c r="E8" i="26" s="1"/>
  <c r="E9" i="26" s="1"/>
  <c r="I4" i="26"/>
  <c r="C7" i="26" l="1"/>
  <c r="C5" i="26"/>
  <c r="C4" i="26"/>
  <c r="C9" i="26" s="1"/>
  <c r="C6" i="26"/>
  <c r="C26" i="29"/>
  <c r="I22" i="29"/>
  <c r="I27" i="29" s="1"/>
  <c r="I26" i="29"/>
  <c r="G9" i="26"/>
  <c r="E18" i="29"/>
  <c r="F10" i="27" l="1"/>
  <c r="D10" i="27"/>
  <c r="B10" i="27"/>
  <c r="C6" i="27" l="1"/>
  <c r="C7" i="27"/>
  <c r="C8" i="27"/>
  <c r="C10" i="27"/>
  <c r="C9" i="27"/>
  <c r="C4" i="27"/>
  <c r="C5" i="27"/>
  <c r="E5" i="27"/>
  <c r="E6" i="27"/>
  <c r="E9" i="27"/>
  <c r="E7" i="27"/>
  <c r="E8" i="27"/>
  <c r="E10" i="27"/>
  <c r="E4" i="27"/>
  <c r="G5" i="27"/>
  <c r="G9" i="27"/>
  <c r="G6" i="27"/>
  <c r="G7" i="27"/>
  <c r="G8" i="27"/>
  <c r="G10" i="27"/>
  <c r="C258" i="46"/>
  <c r="D258" i="46"/>
  <c r="E258" i="46"/>
  <c r="F258" i="46"/>
  <c r="G258" i="46"/>
  <c r="H258" i="46"/>
  <c r="I258" i="46"/>
  <c r="J258" i="46"/>
  <c r="B258" i="46"/>
  <c r="C258" i="45"/>
  <c r="D258" i="45"/>
  <c r="E258" i="45"/>
  <c r="F258" i="45"/>
  <c r="G258" i="45"/>
  <c r="H258" i="45"/>
  <c r="I258" i="45"/>
  <c r="J258" i="45"/>
  <c r="B258" i="45"/>
  <c r="C18" i="29" l="1"/>
  <c r="B14" i="8" l="1"/>
  <c r="C6" i="8" l="1"/>
  <c r="C4" i="8"/>
  <c r="C7" i="8"/>
  <c r="C8" i="8"/>
  <c r="C12" i="8"/>
  <c r="C9" i="8"/>
  <c r="C10" i="8"/>
  <c r="C11" i="8"/>
  <c r="C5" i="8"/>
  <c r="C13" i="8"/>
  <c r="C14" i="8" l="1"/>
</calcChain>
</file>

<file path=xl/sharedStrings.xml><?xml version="1.0" encoding="utf-8"?>
<sst xmlns="http://schemas.openxmlformats.org/spreadsheetml/2006/main" count="5310" uniqueCount="668">
  <si>
    <t>001:Live animals other than animals of division 03</t>
  </si>
  <si>
    <t>011:Meat of bovine animals, fresh, chilled or frozen</t>
  </si>
  <si>
    <t>012:Other meat and edible meat offal, fresh, chilled or frozen (except meat and meat offal unfit or unsuitable for human consumption)</t>
  </si>
  <si>
    <t>016:Meat and edible meat offal, salted, in brine, dried or smoked; edible flours and meals of meat or meat offal</t>
  </si>
  <si>
    <t>017:Meat and edible meat offal, prepared or preserved, n.e.s.</t>
  </si>
  <si>
    <t>022:Milk and cream and milk products other than butter or cheese</t>
  </si>
  <si>
    <t>023:Butter and other fats and oils derived from milk</t>
  </si>
  <si>
    <t>024:Cheese and curd</t>
  </si>
  <si>
    <t>025:Eggs, birds', and egg yolks, fresh, dried or otherwise preserved, sweetened or not; egg albumin</t>
  </si>
  <si>
    <t>034:Fish, fresh (live or dead), chilled or frozen</t>
  </si>
  <si>
    <t>035:Fish, dried, salted or in brine; smoked fish (whether or not cooked before or during the smoking process); flours, meals and pellets of fish, fit for human consumption</t>
  </si>
  <si>
    <t xml:space="preserve">036:Crustaceans, molluscs and aquatic invertebrates, whether in shell or not, fresh (live or dead), </t>
  </si>
  <si>
    <t>037:Fish, crustaceans, molluscs and other aquatic invertebrates, prepared or preserved, n.e.s.</t>
  </si>
  <si>
    <t>041:Wheat (including spelt) and meslin, unmilled</t>
  </si>
  <si>
    <t>042:Rice</t>
  </si>
  <si>
    <t>043:Barley, unmilled</t>
  </si>
  <si>
    <t>044:Maize (not including sweet corn), unmilled</t>
  </si>
  <si>
    <t>045:Cereals, unmilled (other than wheat, rice, barley and maize)</t>
  </si>
  <si>
    <t>046:Meal and flour of wheat and flour of meslin</t>
  </si>
  <si>
    <t>047:Other cereal meals and flours</t>
  </si>
  <si>
    <t>048:Cereal preparations and preparations of flour or starch of fruits or vegetables</t>
  </si>
  <si>
    <t xml:space="preserve">054:Vegetables, fresh, chilled, frozen or simply preserved (including dried leguminous vegetables); </t>
  </si>
  <si>
    <t>056:Vegetables, roots and tubers, prepared or preserved, n.e.s.</t>
  </si>
  <si>
    <t>057:Fruit and nuts (not including oil nuts), fresh or dried</t>
  </si>
  <si>
    <t>058:Fruit, preserved, and fruit preparations (excluding fruit juices)</t>
  </si>
  <si>
    <t xml:space="preserve">059:Fruit juices (including grape must) and vegetable juices, unfermented and not containing added spirit, </t>
  </si>
  <si>
    <t>061:Sugars, molasses and honey</t>
  </si>
  <si>
    <t>062:Sugar confectionery</t>
  </si>
  <si>
    <t>071:Coffee and coffee substitutes</t>
  </si>
  <si>
    <t>072:Cocoa</t>
  </si>
  <si>
    <t>073:Chocolate and other food preparations containing cocoa, n.e.s.</t>
  </si>
  <si>
    <t>074:Tea and maté</t>
  </si>
  <si>
    <t>075:Spices</t>
  </si>
  <si>
    <t>081:Feeding stuff for animals (not including unmilled cereals)</t>
  </si>
  <si>
    <t>091:Margarine and shortening</t>
  </si>
  <si>
    <t>098:Edible products and preparations, n.e.s.</t>
  </si>
  <si>
    <t>111:Non-alcoholic beverages, n.e.s.</t>
  </si>
  <si>
    <t>112:Alcoholic beverages</t>
  </si>
  <si>
    <t>121:Tobacco, unmanufactured; tobacco refuse</t>
  </si>
  <si>
    <t>122:Tobacco, manufactured (whether or not containing tobacco substitutes)</t>
  </si>
  <si>
    <t>211:Hides and skins (except furskins), raw</t>
  </si>
  <si>
    <t>212:Furskins, raw (including heads, tails, paws and other pieces or  cuttings, suitable for furriers’ use), other than hides and skins of group 211</t>
  </si>
  <si>
    <t>222:Oil-seeds and oleaginous fruits of a kind used for the extraction of “soft” fixed vegetable oils (excluding flours and meals)</t>
  </si>
  <si>
    <t>223:Oil-seeds and oleaginous fruits, whole or broken, of a kind used for the extraction of other fixed vegetable oils (including flours and meals of oil-seeds or oleaginous fruit, n.e.s.)</t>
  </si>
  <si>
    <t>231:Natural rubber, balata, gutta-percha, guayule, chicle and similar natural gums, in primary forms (including latex) or in plates, sheets or strip</t>
  </si>
  <si>
    <t>232:Synthetic rubber; reclaimed rubber; waste, parings and scrap of unhardened rubber</t>
  </si>
  <si>
    <t>244:Cork, natural, raw and waste (including natural cork in blocks or sheets)</t>
  </si>
  <si>
    <t>245:Fuel wood (excluding wood waste) and wood charcoal</t>
  </si>
  <si>
    <t>246:Wood in chips or particles and wood waste</t>
  </si>
  <si>
    <t>247:Wood in the rough, whether or not stripped of bark or sapwood, or roughly squared</t>
  </si>
  <si>
    <t>248:Wood, simply worked, and railway sleepers of wood</t>
  </si>
  <si>
    <t>251:Pulp and waste paper</t>
  </si>
  <si>
    <t>261:Silk</t>
  </si>
  <si>
    <t>263:Cotton</t>
  </si>
  <si>
    <t>264:Jute and other textile bast fibres, n.e.s., raw or processed but not spun; tow and waste of these fibres (including yarn waste and garnetted stock)</t>
  </si>
  <si>
    <t>265:Vegetable textile fibres (other than cotton and jute), raw or processed but not spun; waste of these fibres</t>
  </si>
  <si>
    <t>266:Synthetic fibres suitable for spinning</t>
  </si>
  <si>
    <t>267:Other man-made fibres suitable for spinning; waste of man-made fibres</t>
  </si>
  <si>
    <t>268:Wool and other animal hair (including wool tops)</t>
  </si>
  <si>
    <t>269:Worn clothing and other worn textile articles; rags</t>
  </si>
  <si>
    <t>272:Fertilizers, crude, other than those of division 56</t>
  </si>
  <si>
    <t>273:Stone, sand and gravel</t>
  </si>
  <si>
    <t>274:Sulphur and unroasted iron pyrites</t>
  </si>
  <si>
    <t>277:Natural abrasives, n.e.s. (including industrial diamonds)</t>
  </si>
  <si>
    <t>278:Other crude minerals</t>
  </si>
  <si>
    <t>281:Iron ore and concentrates</t>
  </si>
  <si>
    <t>282:Ferrous waste and scrap; remelting scrap ingots of iron or steel</t>
  </si>
  <si>
    <t>283:Copper ores and concentrates; copper mattes; cement copper</t>
  </si>
  <si>
    <t>284:Nickel ores and concentrates; nickel mattes, nickel oxide sinters and other intermediate products of nickel metallurgy</t>
  </si>
  <si>
    <t>285:Aluminium ores and concentrates (including alumina)</t>
  </si>
  <si>
    <t>286:Uranium or thorium ores and concentrates</t>
  </si>
  <si>
    <t>287:Ores and concentrates of base metals, n.e.s.</t>
  </si>
  <si>
    <t>288:Non-ferrous base metal waste and scrap, n.e.s.</t>
  </si>
  <si>
    <t>289:Ores and concentrates of precious metals; waste, scrap and sweepings of precious metals (other than of gold)</t>
  </si>
  <si>
    <t>291:Crude animal materials, n.e.s.</t>
  </si>
  <si>
    <t>292:Crude vegetable materials, n.e.s.</t>
  </si>
  <si>
    <t>321:Coal, whether or not pulverized, but not agglomerated</t>
  </si>
  <si>
    <t>322:Briquettes, lignite and peat</t>
  </si>
  <si>
    <t>325:Coke and semi-coke (including char) of coal, of lignite or of peat, whether or not agglomerated; retort carbon</t>
  </si>
  <si>
    <t>333:Petroleum oils and oils obtained from bituminous minerals, crude</t>
  </si>
  <si>
    <t xml:space="preserve">334:Petroleum oils and oils obtained from bituminous minerals (other than crude); preparations, n.e.s., </t>
  </si>
  <si>
    <t>335:Residual petroleum products, n.e.s., and related materials</t>
  </si>
  <si>
    <t>342:Liquefied propane and butane</t>
  </si>
  <si>
    <t>343:Natural gas, whether or not liquefied</t>
  </si>
  <si>
    <t>344:Petroleum gases and other gaseous hydrocarbons, n.e.s.</t>
  </si>
  <si>
    <t>345:Coal gas, water gas, producer gas and similar gases, other than petroleum gases and other gaseous hydrocarbons</t>
  </si>
  <si>
    <t>351:Electric current</t>
  </si>
  <si>
    <t>411:Animal oils and fats</t>
  </si>
  <si>
    <t>421:Fixed vegetable fats and oils, 'soft', crude, refined or fractionated</t>
  </si>
  <si>
    <t>422:Fixed vegetable fats and oils, crude, refined or fractionated, other than “soft”</t>
  </si>
  <si>
    <t>431:Animal or vegetable fats and oils, processed; waxes; inedible mixtures or preparations of animal or vegetable fats or oils, n.e.s.</t>
  </si>
  <si>
    <t>511:Hydrocarbons, n.e.s., and their halogenated, sulphonated, nitrated or nitrosated derivatives</t>
  </si>
  <si>
    <t>512:Alcohols, phenols, phenol-alcohols, and their halogenated, sulphonated, nitrated or nitrosated derivatives</t>
  </si>
  <si>
    <t>513:Carboxylic acids and their anhydrides, halides, peroxides and peroxyacids; their halogenated, sulphonated, nitrated or nitrosated derivatives</t>
  </si>
  <si>
    <t>514:Nitrogen-function compounds</t>
  </si>
  <si>
    <t>515:Organo-inorganic compounds, heterocyclic compounds, nucleic acids and their salts, and sulphonamides</t>
  </si>
  <si>
    <t>516:Other organic chemicals</t>
  </si>
  <si>
    <t>522:Inorganic chemical elements, oxides and halogen salts</t>
  </si>
  <si>
    <t>523:Salts and peroxysalts, of inorganic acids and metals</t>
  </si>
  <si>
    <t>524:Other inorganic chemicals; organic and inorganic compounds of precious metals</t>
  </si>
  <si>
    <t>525:Radioactive and associated materials</t>
  </si>
  <si>
    <t>531:Synthetic organic colouring matter and colour lakes, and preparations based thereon</t>
  </si>
  <si>
    <t>532:Dyeing and tanning extracts, and synthetic tanning materials</t>
  </si>
  <si>
    <t>533:Pigments, paints, varnishes and related materials</t>
  </si>
  <si>
    <t>541:Medicinal and pharmaceutical products, other than medicaments of group 542</t>
  </si>
  <si>
    <t>542:Medicaments (including veterinary medicaments)</t>
  </si>
  <si>
    <t>551:Essential oils, perfume and flavour materials</t>
  </si>
  <si>
    <t>553:Perfumery, cosmetic or toilet preparations (excluding soaps)</t>
  </si>
  <si>
    <t>554:Soap, cleansing and polishing preparations</t>
  </si>
  <si>
    <t>562:Fertilizers (other than those of group 272)</t>
  </si>
  <si>
    <t>571:Polymers of ethylene, in primary forms</t>
  </si>
  <si>
    <t>572:Polymers of styrene, in primary forms</t>
  </si>
  <si>
    <t>573:Polymers of vinyl chloride or of other halogenated olefins, in primary forms</t>
  </si>
  <si>
    <t>574:Polyacetals, other polyethers and epoxide resins, in primary forms; polycarbonates, alkyd resins, polyallyl esters and other polyesters, in primary forms</t>
  </si>
  <si>
    <t>575:Other plastics, in primary forms</t>
  </si>
  <si>
    <t>579:Waste, parings and scrap, of plastics</t>
  </si>
  <si>
    <t>581:Tubes, pipes and hoses, and fittings therefor, of plastics</t>
  </si>
  <si>
    <t>582:Plates, sheets, film, foil and strip, of plastics</t>
  </si>
  <si>
    <t>583:Monofilament of which any cross-sectional dimension exceeds 1 mm, rods, sticks and profile shapes, whether or not surface-worked but not otherwise worked, of plastics</t>
  </si>
  <si>
    <t xml:space="preserve">591:Insecticides, rodenticides, fungicides, herbicides, anti-sprouting products and plant-growth regulators, disinfectants ad similar products, </t>
  </si>
  <si>
    <t>592:Starches, inulin and wheat gluten; albuminoidal substances; glues</t>
  </si>
  <si>
    <t>593:Explosives and pyrotechnic products</t>
  </si>
  <si>
    <t>597:Prepared additives for mineral oils and the like; prepared liquids for hydraulic transmission; anti-freezing preparations and prepared de-icing fluids; lubricating preparations</t>
  </si>
  <si>
    <t>598:Miscellaneous chemical products, n.e.s.</t>
  </si>
  <si>
    <t>599:Residual products of the chemical or allied industries, n.e.s.; municipal waste; sewage sludge; other wastes</t>
  </si>
  <si>
    <t>611:Leather</t>
  </si>
  <si>
    <t>612:Manufactures of leather or of composition leather, n.e.s.; saddlery and harness</t>
  </si>
  <si>
    <t>613:Furskins, tanned or dressed (including heads, tails, paws and other pieces or cuttings), unassembled, or assembled</t>
  </si>
  <si>
    <t>621:Materials of rubber (e.g., pastes, plates, sheets, rods, thread, tubes, of rubber)</t>
  </si>
  <si>
    <t>625:Rubber tyres, interchangeable tyre treads, tyre flaps and inner tubes for wheels of all kinds</t>
  </si>
  <si>
    <t>629:Articles of rubber, n.e.s.</t>
  </si>
  <si>
    <t>633:Cork manufactures</t>
  </si>
  <si>
    <t>634:Veneers, plywood, particle board, and other wood, worked, n.e.s.</t>
  </si>
  <si>
    <t>635:Wood manufactures, n.e.s.</t>
  </si>
  <si>
    <t>641:Paper and paperboard</t>
  </si>
  <si>
    <t>642:Paper and paperboard, cut to size or shape, and articles of paper or paperboard</t>
  </si>
  <si>
    <t>651:Textile yarn</t>
  </si>
  <si>
    <t>652:Cotton fabrics, woven (not including narrow or special fabrics)</t>
  </si>
  <si>
    <t>653:Fabrics, woven, of man-made textile materials (not including narrow or special fabrics)</t>
  </si>
  <si>
    <t>654:Other textile fabrics, woven</t>
  </si>
  <si>
    <t>655:Knitted or crocheted fabrics (including tubular knit fabrics, n.e.s., pile fabrics and openwork fabrics), n.e.s.</t>
  </si>
  <si>
    <t>656:Tulles, lace, embroidery, ribbons, trimmings and other smallwares</t>
  </si>
  <si>
    <t>657:Special yarns, special textile fabrics and related products</t>
  </si>
  <si>
    <t>658:Made-up articles, wholly or chiefly of textile materials, n.e.s.</t>
  </si>
  <si>
    <t>659:Floor coverings, etc.</t>
  </si>
  <si>
    <t>661:Lime, cement, and fabricated construction materials (except glass and clay materials)</t>
  </si>
  <si>
    <t>662:Clay construction materials and refractory construction materials</t>
  </si>
  <si>
    <t>663:Mineral manufactures, n.e.s.</t>
  </si>
  <si>
    <t>664:Glass</t>
  </si>
  <si>
    <t>665:Glassware</t>
  </si>
  <si>
    <t>666:Pottery</t>
  </si>
  <si>
    <t>667:Pearls and precious or semiprecious stones, unworked or worked</t>
  </si>
  <si>
    <t>671:Pig-iron, spiegeleisen, sponge iron, iron or steel granules and powders and ferro-alloys</t>
  </si>
  <si>
    <t>672:Ingots and other primary forms, of iron or steel; semi-finished products of iron or steel</t>
  </si>
  <si>
    <t>673:Flat-rolled products of iron or non-alloy steel, not clad, plated or coated</t>
  </si>
  <si>
    <t>674:Flat-rolled products of iron or non-alloy steel, clad, plated or coated</t>
  </si>
  <si>
    <t>675:Flat-rolled products of alloy steel</t>
  </si>
  <si>
    <t>676:Iron and steel bars, rods, angles, shapes and sections (including sheet piling)</t>
  </si>
  <si>
    <t>677:Rails or railway track construction material, of iron or steel</t>
  </si>
  <si>
    <t>678:Wire of iron or steel</t>
  </si>
  <si>
    <t>679:Tubes, pipes and hollow profiles, and tube or pipe fittings, of iron or steel</t>
  </si>
  <si>
    <t>681:Silver, platinum and other metals of the platinum group</t>
  </si>
  <si>
    <t>683:Nickel</t>
  </si>
  <si>
    <t>684:Aluminium</t>
  </si>
  <si>
    <t>685:Lead</t>
  </si>
  <si>
    <t>686:Zinc</t>
  </si>
  <si>
    <t>687:Tin</t>
  </si>
  <si>
    <t>689:Miscellaneous non-ferrous base metals employed in metallurgy, and cermets</t>
  </si>
  <si>
    <t>691:Structures and parts of structures, n.e.s., of iron, steel or aluminium</t>
  </si>
  <si>
    <t>692:Metal containers for storage or transport</t>
  </si>
  <si>
    <t>693:Wire products (excluding insulated electrical wiring) and fencing grills</t>
  </si>
  <si>
    <t>694:Nails, screws, nuts, bolts, rivets and the like, of iron, steel, copper or aluminium</t>
  </si>
  <si>
    <t>695:Tools for use in the hand or in machines</t>
  </si>
  <si>
    <t>696:Cutlery</t>
  </si>
  <si>
    <t>697:Household equipment of base metal, n.e.s.</t>
  </si>
  <si>
    <t>699:Manufactures of base metal, n.e.s.</t>
  </si>
  <si>
    <t>711:Steam or other vapour-generating boilers, superheated water boilers, and auxiliary plant for use therewith; parts thereof</t>
  </si>
  <si>
    <t>712:Steam turbines and other vapour turbines and parts thereof, n.e.s.</t>
  </si>
  <si>
    <t>713:Internal combustion piston engines and parts thereof, n.e.s.</t>
  </si>
  <si>
    <t>714:Engines and motors, non-electric (other than those of groups 712, 713 and 718); parts, n.e.s., of these engines and motors</t>
  </si>
  <si>
    <t>716:Rotating electric plant and parts thereof, n.e.s.</t>
  </si>
  <si>
    <t>718:Power-generating machinery and parts thereof, n.e.s.</t>
  </si>
  <si>
    <t>721:Agricultural machinery (excluding tractors) and parts thereof</t>
  </si>
  <si>
    <t>722:Tractors (other than those of headings 744.14 and 744.15)</t>
  </si>
  <si>
    <t>723:Civil engineering and contractors' plant and equipment; parts thereof</t>
  </si>
  <si>
    <t>724:Textile and leather machinery and parts thereof, n.e.s.</t>
  </si>
  <si>
    <t>725:Paper mill and pulp mill machinery, paper-cutting machines and other machinery for the manufacture of paper articles; parts thereof</t>
  </si>
  <si>
    <t>726:Printing and bookbinding machinery and parts thereof</t>
  </si>
  <si>
    <t>727:Food-processing machines (excluding domestic); parts thereof</t>
  </si>
  <si>
    <t>728:Other machinery and equipment specialized for particular industries; parts thereof, n.e.s.</t>
  </si>
  <si>
    <t>731:Machine tools working by removing metal or other material</t>
  </si>
  <si>
    <t>733:Machine tools for working metal, sintered metal carbides or cermets, without removing material</t>
  </si>
  <si>
    <t xml:space="preserve">735:Parts, n.e.s., and accessories suitable for use solely or principally with the machines falling within groups 731 and 733 </t>
  </si>
  <si>
    <t>737:Metalworking machinery (other than machine tools) and parts thereof, n.e.s.</t>
  </si>
  <si>
    <t>741:Heating and cooling equipment and parts thereof, n.e.s.</t>
  </si>
  <si>
    <t>742:Pumps for liquids, whether or not fitted with a measuring device; liquid elevators; parts for such pumps and liquid elevators</t>
  </si>
  <si>
    <t>743:Pumps (other than pumps for liquids), air or other gas compressors and fans; ventilating or recycling hoods incorporating a fan, whether or not fitted with filters; centrifuges; filtering or purifying apparatus; parts thereof</t>
  </si>
  <si>
    <t>744:Mechanical handling equipment and parts thereof, n.e.s.</t>
  </si>
  <si>
    <t>745:Non-electrical machinery, tools and mechanical apparatus and parts thereof, n.e.s.</t>
  </si>
  <si>
    <t>746:Ball- or roller bearings</t>
  </si>
  <si>
    <t>747:Taps, cocks, valves and similar appliances for pipes, boiler shells, tanks, vats or the like, including pressure-reducing valves and thermostatically controlled valves</t>
  </si>
  <si>
    <t xml:space="preserve">748:Transmission shafts (including camshafts and crankshafts) and cranks; bearing housings and plain shaft bearings; gears and gearing; </t>
  </si>
  <si>
    <t>749:Non-electric parts and accessories of machinery, n.e.s.</t>
  </si>
  <si>
    <t>751:Office machines</t>
  </si>
  <si>
    <t>752:Automatic data-processing machines and units thereof; magnetic or optical readers, machines for transcribing data onto data media in coded form and machines for processing such data, n.e.s.</t>
  </si>
  <si>
    <t>759:Parts and accessories (other than covers, carrying cases and the like) suitable for use solely or principally with machines falling withing groups 751 and 752</t>
  </si>
  <si>
    <t xml:space="preserve">761:Monitors and projectors, not incorporating television reception apparatus; reception apparatus for television, </t>
  </si>
  <si>
    <t>762:Reception apparatus for radio-broadcasting, whether or not combined, in the same housing, with sound recording or reproducing apparatus or a clock</t>
  </si>
  <si>
    <t>763:Sound recording or reproducing apparatus; video recording or reproducing apparatus; whether or not incorporating a video tuner</t>
  </si>
  <si>
    <t>764:Telecommunications equipment, n.e.s., and parts, n.e.s., and accessories of apparatus falling within division 76</t>
  </si>
  <si>
    <t>771:Electric power machinery (other than rotating electric plant of group 716) and parts thereof</t>
  </si>
  <si>
    <t xml:space="preserve">772:Electrical apparatus for switching or protecting electrical circuits or for making connections to or in electrical circuits </t>
  </si>
  <si>
    <t>773:Equipment for distributing electricity, n.e.s.</t>
  </si>
  <si>
    <t>774:Electrodiagnostic apparatus for medical, surgical, dental or veterinary purposes, and radiological apparatus</t>
  </si>
  <si>
    <t>775:Household-type electrical and non-electrical equipment, n.e.s.</t>
  </si>
  <si>
    <t xml:space="preserve">776:Thermionic, cold cathode or photo-cathode valves and tubes (e.g., vacuum or vapour or gas-filled valves and tubes, mercury arc rectifying valves and tubes, </t>
  </si>
  <si>
    <t>778:Electrical machinery and apparatus, n.e.s.</t>
  </si>
  <si>
    <t>781:Motor cars and other motor vehicles principally designed for the transport of persons (other than motor vehicles for the transport of ten or more persons, including the driver), including station-wagons and racing cars</t>
  </si>
  <si>
    <t>782:Motor vehicles for the transport of goods and special-purpose motor vehicles</t>
  </si>
  <si>
    <t>783:Road motor vehicles, n.e.s.</t>
  </si>
  <si>
    <t>784:Parts and accessories of the motor vehicles of groups 722, 781, 782 and 783</t>
  </si>
  <si>
    <t>785:Motor cycles (including mopeds) and cycles, motorized and non-motirized; invalid carriages</t>
  </si>
  <si>
    <t>786:Trailers and semi-trailers; other vehicles, not mechanically-propelled; specially designed and equipped transport containers</t>
  </si>
  <si>
    <t>791:Railway vehicles (including hovertrains) and associated equipment</t>
  </si>
  <si>
    <t>792:Aircraft and associated equipment; spacecraft (including satellites) and spacecraft launch vehicles; parts thereof</t>
  </si>
  <si>
    <t>793:Ships, boats (including hovercraft) and floating structures</t>
  </si>
  <si>
    <t>811:Prefabricated buildings</t>
  </si>
  <si>
    <t>812:Sanitary, plumbing and heating fixtures and fittings, n.e.s.</t>
  </si>
  <si>
    <t>813:Lighting fixtures and fittings, n.e.s.</t>
  </si>
  <si>
    <t>821:Furniture and parts thereof; bedding, mattresses, mattress supports, cushions and similar stuffed furnishings</t>
  </si>
  <si>
    <t xml:space="preserve">831:Trunks, suitcases, vanity cases, executive cases, briefcases, school satches, spectacle cases, binocular cases, camera cases, </t>
  </si>
  <si>
    <t>841:Men's or boys' coats, capes, jackets, suits, blazers, trousers, shorts, shirts, underwear, nightwear and similar articles of textile fabrics,</t>
  </si>
  <si>
    <t xml:space="preserve">842:Women's or girls' coats, capes, jackets, suits, trousers, shorts, shirts, dresses and skirts, underwear, nightwear and similar articles of textile fabrics, </t>
  </si>
  <si>
    <t>843:Men's or boys' coats, capes, jackets, suits, blazers, trousers, shorts, shirts, underwear, nightwear and similar articles of textile fabrics,</t>
  </si>
  <si>
    <t xml:space="preserve">844:Women's or girls' coats, capes, jackets, suits, trousers, shorts, shirts, dresses and skirts, underwear, nightwear and similar articles of textile fabrics, </t>
  </si>
  <si>
    <t>845:Articles of apparel, of textile fabrics, whether or not knitted or crocheted, n.e.s.</t>
  </si>
  <si>
    <t>846:Clothing accessories, of textile fabrics, whether or not knitted or crocheted (other than those for babies)</t>
  </si>
  <si>
    <t>848:Articles of apparel and clothing accessories of other than textile fabrics; headgear of all materials</t>
  </si>
  <si>
    <t>851:Footwear</t>
  </si>
  <si>
    <t>871:Optical instruments and apparatus, n.e.s.</t>
  </si>
  <si>
    <t>872:Instruments and appliances, n.e.s., for medical, surgical, dental or veterinary purposes</t>
  </si>
  <si>
    <t>873:Meters and counters, n.e.s.</t>
  </si>
  <si>
    <t>874:Measuring, checking, analysing and controlling instruments and apparatus, n.e.s.</t>
  </si>
  <si>
    <t>881:Photographic apparatus and equipment, n.e.s.</t>
  </si>
  <si>
    <t>882:Photographic and cinematographic supplies</t>
  </si>
  <si>
    <t>883:Cinematographic film, exposed and developed, whether or not incorporating soundtrack or consisting only of soundtrack</t>
  </si>
  <si>
    <t>884:Optical goods, n.e.s.</t>
  </si>
  <si>
    <t>885:Watches and clocks</t>
  </si>
  <si>
    <t>891:Arms and ammunition</t>
  </si>
  <si>
    <t>892:Printed matter</t>
  </si>
  <si>
    <t>893:Articles, n.e.s., of plastics</t>
  </si>
  <si>
    <t>894:Baby carriages, toys, games and sporting goods</t>
  </si>
  <si>
    <t>895:Office and stationery supplies, n.e.s.</t>
  </si>
  <si>
    <t>896:Works of art, collectors' pieces and antiques</t>
  </si>
  <si>
    <t>897:Jewellery, goldsmiths' and silversmiths' wares, and other articles of precious or semiprecious materials, n.e.s.</t>
  </si>
  <si>
    <t>898:Musical instruments and parts and accessories thereof; records, tapes and other sound or similar recordings (excluding goods of groups 763 and 883)</t>
  </si>
  <si>
    <t>899:Miscellaneous manufactured articles, n.e.s.</t>
  </si>
  <si>
    <t>911:Postal packages not classified according to kind</t>
  </si>
  <si>
    <t>931:Special transactions and commodities not classified according to kind</t>
  </si>
  <si>
    <t>961:Coin (other than gold coin), not being legal tender</t>
  </si>
  <si>
    <t>971:Gold, non-monetary (excluding gold ores and concentrates)</t>
  </si>
  <si>
    <t>III:Gold coin and current coin</t>
  </si>
  <si>
    <t>Total</t>
  </si>
  <si>
    <t>Flow</t>
  </si>
  <si>
    <t>Difference  (N$ m)</t>
  </si>
  <si>
    <t xml:space="preserve">Difference in % </t>
  </si>
  <si>
    <t>Total Imports</t>
  </si>
  <si>
    <t>Trade balance</t>
  </si>
  <si>
    <t>Period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</si>
  <si>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</si>
  <si>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</si>
  <si>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</si>
  <si>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</si>
  <si>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</si>
  <si>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</si>
  <si>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</si>
  <si>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</si>
  <si>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</si>
  <si>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</si>
  <si>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</si>
  <si>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</si>
  <si>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ISIC</t>
  </si>
  <si>
    <t>%share</t>
  </si>
  <si>
    <t>% share</t>
  </si>
  <si>
    <t>Manufacturing</t>
  </si>
  <si>
    <t>Mining and quarrying</t>
  </si>
  <si>
    <t>Agriculture, forestry and fishing</t>
  </si>
  <si>
    <t>Transportation and storage</t>
  </si>
  <si>
    <t>Water supply; sewerage, waste management and remediation activities</t>
  </si>
  <si>
    <t>Arts, entertainment and recreation</t>
  </si>
  <si>
    <t>Information and communication</t>
  </si>
  <si>
    <t>Trade bal</t>
  </si>
  <si>
    <t>Partner</t>
  </si>
  <si>
    <t>%∆m/m</t>
  </si>
  <si>
    <t>Value (N$ m)</t>
  </si>
  <si>
    <t>%Share</t>
  </si>
  <si>
    <t>South Africa</t>
  </si>
  <si>
    <t>High Sea</t>
  </si>
  <si>
    <t>Korea</t>
  </si>
  <si>
    <t>Cayman Island</t>
  </si>
  <si>
    <t>Cote D'Ivoire</t>
  </si>
  <si>
    <t>Viet-Nam</t>
  </si>
  <si>
    <t>Aland Islands</t>
  </si>
  <si>
    <t>Congo - Brazaville</t>
  </si>
  <si>
    <t>Czech Republic</t>
  </si>
  <si>
    <t>Falkland Islands (Malvinas)</t>
  </si>
  <si>
    <t>Crotia</t>
  </si>
  <si>
    <t>Madagascar</t>
  </si>
  <si>
    <t>Macedonia</t>
  </si>
  <si>
    <t>Oman</t>
  </si>
  <si>
    <t>Slovakia</t>
  </si>
  <si>
    <t>Turks &amp; Caicos Islands</t>
  </si>
  <si>
    <t>Vanuatu</t>
  </si>
  <si>
    <t>Table of Content</t>
  </si>
  <si>
    <t>-</t>
  </si>
  <si>
    <t>EFTA</t>
  </si>
  <si>
    <t>EU</t>
  </si>
  <si>
    <t>BRIC</t>
  </si>
  <si>
    <t>SACU</t>
  </si>
  <si>
    <t>SITC \ Partner</t>
  </si>
  <si>
    <t>Regional Grouping</t>
  </si>
  <si>
    <t>Mode of Transport</t>
  </si>
  <si>
    <t>∆y/y</t>
  </si>
  <si>
    <t>∆m/m</t>
  </si>
  <si>
    <t>average</t>
  </si>
  <si>
    <t>Months</t>
  </si>
  <si>
    <t>TABLE OF CONTENT</t>
  </si>
  <si>
    <t>2015</t>
  </si>
  <si>
    <t>2016</t>
  </si>
  <si>
    <t>2017</t>
  </si>
  <si>
    <t>2018</t>
  </si>
  <si>
    <t>2019</t>
  </si>
  <si>
    <t>2020</t>
  </si>
  <si>
    <t>2021</t>
  </si>
  <si>
    <t>2022</t>
  </si>
  <si>
    <t>Total Exports</t>
  </si>
  <si>
    <t>% Share</t>
  </si>
  <si>
    <t>Partner \ SITC</t>
  </si>
  <si>
    <t>Year</t>
  </si>
  <si>
    <t>SITC \ FLOW</t>
  </si>
  <si>
    <t>Partner \ FLOW</t>
  </si>
  <si>
    <t>Eros Airport</t>
  </si>
  <si>
    <t>Trans Kalahari</t>
  </si>
  <si>
    <t>Chief Hosea Kutako Intl Airport</t>
  </si>
  <si>
    <t>Botswana</t>
  </si>
  <si>
    <t>China</t>
  </si>
  <si>
    <t>Zambia</t>
  </si>
  <si>
    <t>Netherlands</t>
  </si>
  <si>
    <t>Democratic Republic Of Congo</t>
  </si>
  <si>
    <t>Finland</t>
  </si>
  <si>
    <t>Spain</t>
  </si>
  <si>
    <t>Hong Kong</t>
  </si>
  <si>
    <t>United Arab Emirates</t>
  </si>
  <si>
    <t>Belgium</t>
  </si>
  <si>
    <t>Israel</t>
  </si>
  <si>
    <t>United States Of America</t>
  </si>
  <si>
    <t>Zimbabwe</t>
  </si>
  <si>
    <t>Angola</t>
  </si>
  <si>
    <t>United Kingdom</t>
  </si>
  <si>
    <t>Italy</t>
  </si>
  <si>
    <t>France</t>
  </si>
  <si>
    <t>Germany</t>
  </si>
  <si>
    <t>Mozambique</t>
  </si>
  <si>
    <t>Portugal</t>
  </si>
  <si>
    <t>Japan</t>
  </si>
  <si>
    <t>Thailand</t>
  </si>
  <si>
    <t>Poland</t>
  </si>
  <si>
    <t>Greece</t>
  </si>
  <si>
    <t>Singapore</t>
  </si>
  <si>
    <t>Australia</t>
  </si>
  <si>
    <t>Luxembourg</t>
  </si>
  <si>
    <t>Ireland</t>
  </si>
  <si>
    <t>Norway</t>
  </si>
  <si>
    <t>Saudi Arabia</t>
  </si>
  <si>
    <t>Tanzania</t>
  </si>
  <si>
    <t>Canada</t>
  </si>
  <si>
    <t>Turkey</t>
  </si>
  <si>
    <t>Taiwan</t>
  </si>
  <si>
    <t>Malawi</t>
  </si>
  <si>
    <t>India</t>
  </si>
  <si>
    <t>Russian Federation</t>
  </si>
  <si>
    <t>Ghana</t>
  </si>
  <si>
    <t>Cyprus</t>
  </si>
  <si>
    <t>Pakistan</t>
  </si>
  <si>
    <t>Eswatini</t>
  </si>
  <si>
    <t>Sweden</t>
  </si>
  <si>
    <t>Kuwait</t>
  </si>
  <si>
    <t>Lesotho</t>
  </si>
  <si>
    <t>Kenya</t>
  </si>
  <si>
    <t>Austria</t>
  </si>
  <si>
    <t>Mauritius</t>
  </si>
  <si>
    <t>Indonesia</t>
  </si>
  <si>
    <t>Hungary</t>
  </si>
  <si>
    <t>Togo</t>
  </si>
  <si>
    <t>Switzerland</t>
  </si>
  <si>
    <t>Mexico</t>
  </si>
  <si>
    <t>Denmark</t>
  </si>
  <si>
    <t>Seychelles</t>
  </si>
  <si>
    <t>Bosnia And Herzegovina</t>
  </si>
  <si>
    <t>Panama</t>
  </si>
  <si>
    <t>Senegal</t>
  </si>
  <si>
    <t>Cuba</t>
  </si>
  <si>
    <t>Nigeria</t>
  </si>
  <si>
    <t>Egypt</t>
  </si>
  <si>
    <t>Cameroon</t>
  </si>
  <si>
    <t>Mali</t>
  </si>
  <si>
    <t>Malta</t>
  </si>
  <si>
    <t>Bahrain</t>
  </si>
  <si>
    <t>Slovenia</t>
  </si>
  <si>
    <t>Uganda</t>
  </si>
  <si>
    <t>Uruguay</t>
  </si>
  <si>
    <t>New Zealand</t>
  </si>
  <si>
    <t>Qatar</t>
  </si>
  <si>
    <t>Bulgaria</t>
  </si>
  <si>
    <t>Lithuania</t>
  </si>
  <si>
    <t>Colombia</t>
  </si>
  <si>
    <t>Tunisia</t>
  </si>
  <si>
    <t>Andorra</t>
  </si>
  <si>
    <t>Antigua And Barbuda</t>
  </si>
  <si>
    <t>Argentina</t>
  </si>
  <si>
    <t>Bangladesh</t>
  </si>
  <si>
    <t>Brazil</t>
  </si>
  <si>
    <t>Chile</t>
  </si>
  <si>
    <t>Ethiopia</t>
  </si>
  <si>
    <t>Gabon</t>
  </si>
  <si>
    <t>Georgia</t>
  </si>
  <si>
    <t>Iceland</t>
  </si>
  <si>
    <t>Jamaica</t>
  </si>
  <si>
    <t>Democratic Peoples Republic Ofkorea</t>
  </si>
  <si>
    <t>Lebanon</t>
  </si>
  <si>
    <t>Latvia</t>
  </si>
  <si>
    <t>Myanmar</t>
  </si>
  <si>
    <t>Mauritania</t>
  </si>
  <si>
    <t>Malaysia</t>
  </si>
  <si>
    <t>Peru</t>
  </si>
  <si>
    <t>Philippines</t>
  </si>
  <si>
    <t>Romania</t>
  </si>
  <si>
    <t>Rwanda</t>
  </si>
  <si>
    <t>Ukraine</t>
  </si>
  <si>
    <t>Morocco</t>
  </si>
  <si>
    <t>Sierra Leone</t>
  </si>
  <si>
    <t>Moldova</t>
  </si>
  <si>
    <t>Jordan</t>
  </si>
  <si>
    <t>Cambodia</t>
  </si>
  <si>
    <t>Serbia</t>
  </si>
  <si>
    <t>Sri Lanka</t>
  </si>
  <si>
    <t>Holy See(Vatican City State)</t>
  </si>
  <si>
    <t>Dominican Republic</t>
  </si>
  <si>
    <t>Iran</t>
  </si>
  <si>
    <t>Estonia</t>
  </si>
  <si>
    <t>Tokelau</t>
  </si>
  <si>
    <t>Macau</t>
  </si>
  <si>
    <t>Regional Office For Asia/Pacific</t>
  </si>
  <si>
    <t>Dominica</t>
  </si>
  <si>
    <t>Puerto Rico</t>
  </si>
  <si>
    <t>Nepal</t>
  </si>
  <si>
    <t>Honduras</t>
  </si>
  <si>
    <t>Afghanistan</t>
  </si>
  <si>
    <t>Costa Rica</t>
  </si>
  <si>
    <t>Ecuador</t>
  </si>
  <si>
    <t>Lao Peoples Democratic Republic</t>
  </si>
  <si>
    <t>Niger</t>
  </si>
  <si>
    <t>Suriname</t>
  </si>
  <si>
    <t>FLOW \ Year</t>
  </si>
  <si>
    <t>Imports</t>
  </si>
  <si>
    <t>Exports</t>
  </si>
  <si>
    <t xml:space="preserve"> </t>
  </si>
  <si>
    <t>Katwitwi</t>
  </si>
  <si>
    <t>Oshakati</t>
  </si>
  <si>
    <t>Table 14: Imports by Products</t>
  </si>
  <si>
    <t>Table 13: Re-exports by Product</t>
  </si>
  <si>
    <t>Table 12: Exports by Product</t>
  </si>
  <si>
    <t>Table 6: Imports by International Standard Industrial Classification -ISIC by Value (N$ m) &amp; percentage share</t>
  </si>
  <si>
    <t>Table 5: Re-exports by International Standard Industrial Classification -ISIC by Value (N$ m) &amp; percentage share</t>
  </si>
  <si>
    <t>Table 4: Exports by International Standard Industrial Classification -ISIC by Value (N$ m) &amp; percentage share</t>
  </si>
  <si>
    <t>Table 4: Export by ISIC</t>
  </si>
  <si>
    <t>Table 5: Re-export by ISIC</t>
  </si>
  <si>
    <t>Table 6: Import by ISIC</t>
  </si>
  <si>
    <t xml:space="preserve">Table 7: Trade balance </t>
  </si>
  <si>
    <t>Table 8: Trade balance by partner</t>
  </si>
  <si>
    <t>Table 10: Exports by Partner</t>
  </si>
  <si>
    <t>Table 12: Export by Product</t>
  </si>
  <si>
    <t>Table 13: Re-export by Product</t>
  </si>
  <si>
    <t>Table 14: Imports by products</t>
  </si>
  <si>
    <t>Table 18: Exports by Economic regions</t>
  </si>
  <si>
    <t>Table 19: Export by economic region and products</t>
  </si>
  <si>
    <t>Table 20: Imports by economic regions</t>
  </si>
  <si>
    <t>Table 21: Import by Economic region and products</t>
  </si>
  <si>
    <t>Table 22: Export by mode of transport</t>
  </si>
  <si>
    <t>Table 24: Import by mode of transport</t>
  </si>
  <si>
    <t>Table 26: Export by NetWeight</t>
  </si>
  <si>
    <t>Table 27: Import by Netweight</t>
  </si>
  <si>
    <t>Table 9: Trade balance by products</t>
  </si>
  <si>
    <t>Table 11: Imports by Partner</t>
  </si>
  <si>
    <t>Table 15: Top 5 Exported products by partner</t>
  </si>
  <si>
    <t>Table 17: Top 5 Imported products by partner</t>
  </si>
  <si>
    <t>Table 16: Top 5 Re-exported products by partner</t>
  </si>
  <si>
    <t>Table 25: Imported commodity by mode of transport</t>
  </si>
  <si>
    <t>Table 23: Exported commodity by mode of transport</t>
  </si>
  <si>
    <t>Bermuda</t>
  </si>
  <si>
    <t>Reunion</t>
  </si>
  <si>
    <t>Marshall Islands</t>
  </si>
  <si>
    <t>Bahamas</t>
  </si>
  <si>
    <t>Liberia</t>
  </si>
  <si>
    <t>St.Vincent And The Grenadines</t>
  </si>
  <si>
    <t>Guinea</t>
  </si>
  <si>
    <t>SITC/COMMODITY DESCRIPTION</t>
  </si>
  <si>
    <t>Nicaragua</t>
  </si>
  <si>
    <t>Imports (-)</t>
  </si>
  <si>
    <t>Table 11: Imports by partner</t>
  </si>
  <si>
    <t>Table 21: Imports by economic region and product value (N$ m)</t>
  </si>
  <si>
    <t>Table 19: Exports by economic regions and product value (N$ m)</t>
  </si>
  <si>
    <t>Table 26: Exports by Mode of Transport (NetWeight (t))</t>
  </si>
  <si>
    <t>Table 27: Imports by mode of Transport (NetWeight (t))</t>
  </si>
  <si>
    <t>Table 28: Trade by Borderpost</t>
  </si>
  <si>
    <t>Table 29: AfCFTA</t>
  </si>
  <si>
    <t>Brunei Darassalam</t>
  </si>
  <si>
    <t>Algeria</t>
  </si>
  <si>
    <t>El Salvador</t>
  </si>
  <si>
    <t>Belize</t>
  </si>
  <si>
    <t>Table 2: Cumulative Trade Value(N$ m) - 2022</t>
  </si>
  <si>
    <t>Christmas Island</t>
  </si>
  <si>
    <t>Albania</t>
  </si>
  <si>
    <t>Bhutan</t>
  </si>
  <si>
    <t>Monaco</t>
  </si>
  <si>
    <t>Somalia</t>
  </si>
  <si>
    <t>Guatemala</t>
  </si>
  <si>
    <t>Palau</t>
  </si>
  <si>
    <t xml:space="preserve">Partner </t>
  </si>
  <si>
    <t>Electricity, gas, steam and air conditioning supply</t>
  </si>
  <si>
    <t>Benin</t>
  </si>
  <si>
    <t>Walvis Bay</t>
  </si>
  <si>
    <t>Ariamsvlei</t>
  </si>
  <si>
    <t>Noordoewer</t>
  </si>
  <si>
    <t>Oranjemund</t>
  </si>
  <si>
    <t>Wenela</t>
  </si>
  <si>
    <t>Ngoma</t>
  </si>
  <si>
    <t>Oshikango</t>
  </si>
  <si>
    <t>Luderitz</t>
  </si>
  <si>
    <t>Mohembo</t>
  </si>
  <si>
    <t>International Airport-Walvis Bay</t>
  </si>
  <si>
    <t>Impalila Island</t>
  </si>
  <si>
    <t>Omahenene</t>
  </si>
  <si>
    <t>Katima Mulilo</t>
  </si>
  <si>
    <t>Table 2 Cumulative Trade Value - 2022</t>
  </si>
  <si>
    <t>Table 3: Cumulative Trade value - 2023</t>
  </si>
  <si>
    <t>2023</t>
  </si>
  <si>
    <t>Africa</t>
  </si>
  <si>
    <t xml:space="preserve">Table 10: Exports by partner </t>
  </si>
  <si>
    <t>Table 15:  Top five export products by Partner (N$ m)</t>
  </si>
  <si>
    <t>Table 16: Top five re-export products by Partner (N$ m)</t>
  </si>
  <si>
    <t>Table 17: Top five import products by Partner (N$ m)</t>
  </si>
  <si>
    <t>Value(N$ m)</t>
  </si>
  <si>
    <t>Table 23: Exported commodities by mode of transport (N$ m)</t>
  </si>
  <si>
    <t>Table 25: Imported commodities by mode of transport (N$ m)</t>
  </si>
  <si>
    <t>Imports(N$ m)</t>
  </si>
  <si>
    <t>St.Helena</t>
  </si>
  <si>
    <t>Barbados</t>
  </si>
  <si>
    <t>Djibouti</t>
  </si>
  <si>
    <t>Equatorial Guinea</t>
  </si>
  <si>
    <t>Bolivia</t>
  </si>
  <si>
    <t>Office</t>
  </si>
  <si>
    <t>Road</t>
  </si>
  <si>
    <t>Cumulative imports 2022</t>
  </si>
  <si>
    <t>Cumulative exports 2022</t>
  </si>
  <si>
    <t>Cumulative exports 2023</t>
  </si>
  <si>
    <t>Cumulative imports 2023</t>
  </si>
  <si>
    <t>Re-export % Share</t>
  </si>
  <si>
    <t>Domestic exports %Share</t>
  </si>
  <si>
    <t>Re-exports(N$ m)</t>
  </si>
  <si>
    <t>Domestic exports(N$ m)</t>
  </si>
  <si>
    <t>% Δ-IM</t>
  </si>
  <si>
    <t>Domestic Exports(N$ m)</t>
  </si>
  <si>
    <t>Exports(N$ m)</t>
  </si>
  <si>
    <t>Imports(N$)</t>
  </si>
  <si>
    <t>682:Copper and articles of copper</t>
  </si>
  <si>
    <t xml:space="preserve">Table 20: Imports by economic regions, Percent  </t>
  </si>
  <si>
    <t>Table 3: Cumulative Trade Value (N$ m) - 2023</t>
  </si>
  <si>
    <t>Table 18: Export by economic regions, Percent</t>
  </si>
  <si>
    <t>sul:</t>
  </si>
  <si>
    <t>Human health and social work activities</t>
  </si>
  <si>
    <t>Professional, scientific and technical activities</t>
  </si>
  <si>
    <t>Libyan Arab Jamahiriya</t>
  </si>
  <si>
    <t>Saint Kitts And Nevis</t>
  </si>
  <si>
    <t>Syrian Arab Republic</t>
  </si>
  <si>
    <t>Paraguay</t>
  </si>
  <si>
    <t>MERCOSUR</t>
  </si>
  <si>
    <t>Sarusungu Border Post</t>
  </si>
  <si>
    <t>Keetmanshoop</t>
  </si>
  <si>
    <t>Various Countries</t>
  </si>
  <si>
    <r>
      <t>%</t>
    </r>
    <r>
      <rPr>
        <b/>
        <sz val="9"/>
        <color indexed="8"/>
        <rFont val="Arial"/>
        <family val="2"/>
      </rPr>
      <t>∆y/y</t>
    </r>
  </si>
  <si>
    <t>Total Exports(N$ m)</t>
  </si>
  <si>
    <t>Exports(N$)</t>
  </si>
  <si>
    <t>Commodity</t>
  </si>
  <si>
    <t>682:Copper</t>
  </si>
  <si>
    <t>Azerbaijan</t>
  </si>
  <si>
    <t>Venezuela</t>
  </si>
  <si>
    <t>Sudan</t>
  </si>
  <si>
    <t>OECD</t>
  </si>
  <si>
    <t>m-m</t>
  </si>
  <si>
    <t>Armenia</t>
  </si>
  <si>
    <t>Burundi</t>
  </si>
  <si>
    <t>Eritria</t>
  </si>
  <si>
    <t>Liechtenstein</t>
  </si>
  <si>
    <t>EXPORTS</t>
  </si>
  <si>
    <t>IMPORTS</t>
  </si>
  <si>
    <t>Netherlands Antilles</t>
  </si>
  <si>
    <t>Trinadad &amp; Tobago</t>
  </si>
  <si>
    <t>TOTAL</t>
  </si>
  <si>
    <t>Air</t>
  </si>
  <si>
    <t>Sea</t>
  </si>
  <si>
    <t>Guadeloupe</t>
  </si>
  <si>
    <t>Antarctica</t>
  </si>
  <si>
    <t>Palestinian Territory</t>
  </si>
  <si>
    <t>British Virgin Islands</t>
  </si>
  <si>
    <t>Gibraltar</t>
  </si>
  <si>
    <t>Fiji</t>
  </si>
  <si>
    <t>Kashamane Border Post</t>
  </si>
  <si>
    <t>Rundu</t>
  </si>
  <si>
    <r>
      <t>Table 7: Import</t>
    </r>
    <r>
      <rPr>
        <sz val="9"/>
        <color theme="1"/>
        <rFont val="Arial"/>
        <family val="2"/>
      </rPr>
      <t>s</t>
    </r>
    <r>
      <rPr>
        <b/>
        <sz val="9"/>
        <color theme="1"/>
        <rFont val="Arial"/>
        <family val="2"/>
      </rPr>
      <t>/Exports/Trade bal (N$ m) Nov 2022 to Nov 2023</t>
    </r>
  </si>
  <si>
    <t>Table 8: Trade balance by Partner (N$ m), Nov 2023</t>
  </si>
  <si>
    <t>Table 9: Trade balance by Product (N$ m), Nov 2023</t>
  </si>
  <si>
    <t>Table 28: Trade by border post/office (N$ m), Nov 2023</t>
  </si>
  <si>
    <t>SADC-excl-SACU</t>
  </si>
  <si>
    <t>COMESA-excl-SADC</t>
  </si>
  <si>
    <t xml:space="preserve">Sea </t>
  </si>
  <si>
    <t xml:space="preserve">Air </t>
  </si>
  <si>
    <t xml:space="preserve">Road </t>
  </si>
  <si>
    <t xml:space="preserve">Rail </t>
  </si>
  <si>
    <t xml:space="preserve">Multimodal </t>
  </si>
  <si>
    <t>Table 22: Exports by Mode of Transport (November 2023), Perecent</t>
  </si>
  <si>
    <t xml:space="preserve">Inland Waterways </t>
  </si>
  <si>
    <t xml:space="preserve">Netherlands </t>
  </si>
  <si>
    <t>Re-exports</t>
  </si>
  <si>
    <t>COMESA</t>
  </si>
  <si>
    <t>Republic Of Yemen</t>
  </si>
  <si>
    <t>Martinique</t>
  </si>
  <si>
    <t>Nauru</t>
  </si>
  <si>
    <t>Trade in  Onions  (Nov 2022 - Nov 2023)</t>
  </si>
  <si>
    <r>
      <t>Country of Destination and Origin for Onions</t>
    </r>
    <r>
      <rPr>
        <b/>
        <sz val="9"/>
        <rFont val="Arial"/>
        <family val="2"/>
      </rPr>
      <t xml:space="preserve"> - November 2023</t>
    </r>
  </si>
  <si>
    <t>As reported in Oct_2023  Bulletin (N$ m)</t>
  </si>
  <si>
    <t>As reported in Nov_2023  Bulletin (N$ m)</t>
  </si>
  <si>
    <t xml:space="preserve">782:Motor vehicles for the transportation of goods </t>
  </si>
  <si>
    <t>781:Motor cars for the transportation of persons</t>
  </si>
  <si>
    <t>Mayote</t>
  </si>
  <si>
    <t>Haiti</t>
  </si>
  <si>
    <t>Papua New Guinea</t>
  </si>
  <si>
    <t>Serbia And Monetenegro</t>
  </si>
  <si>
    <t>Samao</t>
  </si>
  <si>
    <t>Sao Tome And Principe</t>
  </si>
  <si>
    <t>British Indian Ocean Territory</t>
  </si>
  <si>
    <t>Kazakhstan</t>
  </si>
  <si>
    <t>Maldives</t>
  </si>
  <si>
    <t>Central African Republic</t>
  </si>
  <si>
    <t>United States Minor O/Lying Islands</t>
  </si>
  <si>
    <t>Table 30: Commodity of the Month-Onions</t>
  </si>
  <si>
    <t>October 2023 Revisions</t>
  </si>
  <si>
    <t>Other Windhoek Offices</t>
  </si>
  <si>
    <t>Tsumeb</t>
  </si>
  <si>
    <t>Time series-Chief Hosea Kutako Int Airport</t>
  </si>
  <si>
    <t xml:space="preserve">Table 29: Africa Continental Free Trade Area (N$ m) - Liberia </t>
  </si>
  <si>
    <t>Table 30: Commodity of the month - Onions</t>
  </si>
  <si>
    <r>
      <t>%</t>
    </r>
    <r>
      <rPr>
        <b/>
        <sz val="10"/>
        <color indexed="8"/>
        <rFont val="Arial"/>
        <family val="2"/>
      </rPr>
      <t>∆y/y</t>
    </r>
  </si>
  <si>
    <t xml:space="preserve">682:Copper and articles of copper </t>
  </si>
  <si>
    <t>Table 1: October 2023 Revisions by Value (N$ m)</t>
  </si>
  <si>
    <t xml:space="preserve">Nov  </t>
  </si>
  <si>
    <t xml:space="preserve">Nov </t>
  </si>
  <si>
    <t>Table 24: Imports by mode of Transport (November 2023), Percent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</si>
</sst>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2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  <numFmt numFmtId="167" formatCode="0.0%"/>
    <numFmt numFmtId="168" formatCode="#,##0.0"/>
    <numFmt numFmtId="169" formatCode="_-* #,##0.0_-;\-* #,##0.0_-;_-* &quot;-&quot;??_-;_-@_-"/>
    <numFmt numFmtId="170" formatCode="_(* #,##0.0_);_(* \(#,##0.0\);_(* &quot;-&quot;??_);_(@_)"/>
    <numFmt numFmtId="171" formatCode="[$-409]mmm\-yy;@"/>
    <numFmt numFmtId="172" formatCode="0.0000"/>
    <numFmt numFmtId="173" formatCode="_(* #,##0.000_);_(* \(#,##0.000\);_(* &quot;-&quot;??_);_(@_)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u/>
      <sz val="11"/>
      <color theme="10"/>
      <name val="Calibri"/>
      <family val="2"/>
      <scheme val="minor"/>
    </font>
    <font>
      <sz val="8"/>
      <name val="Calibri"/>
      <family val="2"/>
      <scheme val="minor"/>
    </font>
    <font>
      <sz val="12"/>
      <color theme="1"/>
      <name val="Arial"/>
      <family val="2"/>
    </font>
    <font>
      <u/>
      <sz val="12"/>
      <color theme="10"/>
      <name val="Arial"/>
      <family val="2"/>
    </font>
    <font>
      <b/>
      <sz val="12"/>
      <name val="Arial"/>
      <family val="2"/>
    </font>
    <font>
      <b/>
      <sz val="12"/>
      <color theme="0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u/>
      <sz val="9"/>
      <color theme="10"/>
      <name val="Arial"/>
      <family val="2"/>
    </font>
    <font>
      <sz val="9"/>
      <name val="Arial"/>
      <family val="2"/>
    </font>
    <font>
      <sz val="9"/>
      <color rgb="FF000000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  <font>
      <b/>
      <sz val="9"/>
      <color rgb="FF92D05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u/>
      <sz val="10"/>
      <color theme="10"/>
      <name val="Arial"/>
      <family val="2"/>
    </font>
    <font>
      <sz val="10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b/>
      <sz val="10"/>
      <name val="Arial"/>
      <family val="2"/>
    </font>
    <font>
      <b/>
      <u/>
      <sz val="9"/>
      <name val="Arial"/>
      <family val="2"/>
    </font>
    <font>
      <b/>
      <sz val="10"/>
      <color theme="1" tint="4.9989318521683403E-2"/>
      <name val="Arial"/>
      <family val="2"/>
    </font>
    <font>
      <sz val="10"/>
      <color theme="1" tint="4.9989318521683403E-2"/>
      <name val="Arial"/>
      <family val="2"/>
    </font>
    <font>
      <u/>
      <sz val="10"/>
      <color theme="10"/>
      <name val="Arial"/>
      <family val="2"/>
    </font>
    <font>
      <b/>
      <u/>
      <sz val="10"/>
      <color theme="1"/>
      <name val="Arial"/>
      <family val="2"/>
    </font>
    <font>
      <b/>
      <sz val="10"/>
      <color indexed="8"/>
      <name val="Arial"/>
      <family val="2"/>
    </font>
    <font>
      <sz val="9"/>
      <color rgb="FFFF000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39997558519241921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 style="thin">
        <color theme="4" tint="0.39997558519241921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theme="4" tint="0.3999755851924192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theme="4" tint="0.39997558519241921"/>
      </top>
      <bottom style="thin">
        <color indexed="64"/>
      </bottom>
      <diagonal/>
    </border>
    <border>
      <left/>
      <right style="thin">
        <color indexed="64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indexed="64"/>
      </right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theme="4" tint="0.3999755851924192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theme="4" tint="0.39997558519241921"/>
      </top>
      <bottom/>
      <diagonal/>
    </border>
  </borders>
  <cellStyleXfs count="2804">
    <xf numFmtId="0" fontId="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468">
    <xf numFmtId="0" fontId="0" fillId="0" borderId="0" xfId="0"/>
    <xf numFmtId="0" fontId="7" fillId="3" borderId="0" xfId="0" applyFont="1" applyFill="1"/>
    <xf numFmtId="0" fontId="8" fillId="3" borderId="0" xfId="0" applyFont="1" applyFill="1"/>
    <xf numFmtId="0" fontId="5" fillId="3" borderId="0" xfId="0" applyFont="1" applyFill="1"/>
    <xf numFmtId="0" fontId="6" fillId="3" borderId="0" xfId="282" applyFont="1" applyFill="1"/>
    <xf numFmtId="0" fontId="6" fillId="3" borderId="0" xfId="282" quotePrefix="1" applyFont="1" applyFill="1"/>
    <xf numFmtId="0" fontId="10" fillId="0" borderId="0" xfId="0" applyFont="1"/>
    <xf numFmtId="167" fontId="10" fillId="0" borderId="0" xfId="280" applyNumberFormat="1" applyFont="1"/>
    <xf numFmtId="166" fontId="10" fillId="0" borderId="0" xfId="0" applyNumberFormat="1" applyFont="1"/>
    <xf numFmtId="0" fontId="9" fillId="0" borderId="0" xfId="0" applyFont="1"/>
    <xf numFmtId="165" fontId="10" fillId="0" borderId="0" xfId="0" applyNumberFormat="1" applyFont="1"/>
    <xf numFmtId="0" fontId="11" fillId="0" borderId="0" xfId="282" applyFont="1"/>
    <xf numFmtId="169" fontId="10" fillId="0" borderId="0" xfId="0" applyNumberFormat="1" applyFont="1"/>
    <xf numFmtId="0" fontId="10" fillId="0" borderId="2" xfId="0" applyFont="1" applyBorder="1"/>
    <xf numFmtId="165" fontId="9" fillId="0" borderId="0" xfId="0" applyNumberFormat="1" applyFont="1"/>
    <xf numFmtId="0" fontId="9" fillId="0" borderId="0" xfId="0" applyFont="1" applyAlignment="1">
      <alignment horizontal="center" vertical="center"/>
    </xf>
    <xf numFmtId="165" fontId="9" fillId="0" borderId="0" xfId="1" applyNumberFormat="1" applyFont="1" applyBorder="1"/>
    <xf numFmtId="165" fontId="9" fillId="0" borderId="4" xfId="1" applyNumberFormat="1" applyFont="1" applyBorder="1"/>
    <xf numFmtId="0" fontId="9" fillId="4" borderId="2" xfId="0" applyFont="1" applyFill="1" applyBorder="1"/>
    <xf numFmtId="0" fontId="9" fillId="4" borderId="2" xfId="0" applyFont="1" applyFill="1" applyBorder="1" applyAlignment="1">
      <alignment vertical="center"/>
    </xf>
    <xf numFmtId="165" fontId="10" fillId="0" borderId="0" xfId="1" applyNumberFormat="1" applyFont="1"/>
    <xf numFmtId="0" fontId="14" fillId="0" borderId="0" xfId="0" applyFont="1"/>
    <xf numFmtId="3" fontId="10" fillId="0" borderId="0" xfId="0" applyNumberFormat="1" applyFont="1"/>
    <xf numFmtId="17" fontId="10" fillId="0" borderId="0" xfId="0" applyNumberFormat="1" applyFont="1"/>
    <xf numFmtId="167" fontId="10" fillId="0" borderId="0" xfId="280" applyNumberFormat="1" applyFont="1" applyBorder="1"/>
    <xf numFmtId="165" fontId="9" fillId="0" borderId="3" xfId="1" applyNumberFormat="1" applyFont="1" applyBorder="1"/>
    <xf numFmtId="0" fontId="9" fillId="0" borderId="0" xfId="0" applyFont="1" applyAlignment="1">
      <alignment vertical="top"/>
    </xf>
    <xf numFmtId="166" fontId="10" fillId="0" borderId="0" xfId="1" applyNumberFormat="1" applyFont="1"/>
    <xf numFmtId="0" fontId="11" fillId="0" borderId="0" xfId="282" applyFont="1" applyFill="1" applyBorder="1" applyAlignment="1"/>
    <xf numFmtId="165" fontId="9" fillId="4" borderId="2" xfId="1" applyNumberFormat="1" applyFont="1" applyFill="1" applyBorder="1"/>
    <xf numFmtId="169" fontId="9" fillId="4" borderId="2" xfId="1" applyNumberFormat="1" applyFont="1" applyFill="1" applyBorder="1"/>
    <xf numFmtId="167" fontId="10" fillId="0" borderId="0" xfId="0" applyNumberFormat="1" applyFont="1"/>
    <xf numFmtId="166" fontId="10" fillId="0" borderId="15" xfId="0" applyNumberFormat="1" applyFont="1" applyBorder="1"/>
    <xf numFmtId="169" fontId="10" fillId="0" borderId="0" xfId="1" applyNumberFormat="1" applyFont="1"/>
    <xf numFmtId="167" fontId="9" fillId="0" borderId="0" xfId="280" applyNumberFormat="1" applyFont="1" applyFill="1" applyBorder="1" applyAlignment="1">
      <alignment horizontal="right"/>
    </xf>
    <xf numFmtId="165" fontId="9" fillId="4" borderId="1" xfId="1" applyNumberFormat="1" applyFont="1" applyFill="1" applyBorder="1" applyAlignment="1"/>
    <xf numFmtId="165" fontId="9" fillId="4" borderId="4" xfId="1" applyNumberFormat="1" applyFont="1" applyFill="1" applyBorder="1"/>
    <xf numFmtId="0" fontId="9" fillId="4" borderId="4" xfId="0" applyFont="1" applyFill="1" applyBorder="1"/>
    <xf numFmtId="167" fontId="10" fillId="0" borderId="0" xfId="280" applyNumberFormat="1" applyFont="1" applyBorder="1" applyAlignment="1">
      <alignment horizontal="right"/>
    </xf>
    <xf numFmtId="9" fontId="10" fillId="0" borderId="0" xfId="280" applyFont="1"/>
    <xf numFmtId="49" fontId="10" fillId="0" borderId="0" xfId="280" applyNumberFormat="1" applyFont="1"/>
    <xf numFmtId="0" fontId="10" fillId="0" borderId="0" xfId="0" applyFont="1" applyAlignment="1">
      <alignment vertical="center"/>
    </xf>
    <xf numFmtId="0" fontId="10" fillId="0" borderId="0" xfId="285" applyFont="1"/>
    <xf numFmtId="0" fontId="10" fillId="0" borderId="0" xfId="0" applyFont="1" applyAlignment="1">
      <alignment wrapText="1"/>
    </xf>
    <xf numFmtId="3" fontId="10" fillId="0" borderId="0" xfId="286" applyNumberFormat="1" applyFont="1"/>
    <xf numFmtId="0" fontId="10" fillId="0" borderId="0" xfId="0" applyFont="1" applyAlignment="1">
      <alignment horizontal="left"/>
    </xf>
    <xf numFmtId="165" fontId="9" fillId="0" borderId="0" xfId="1" applyNumberFormat="1" applyFont="1"/>
    <xf numFmtId="169" fontId="9" fillId="0" borderId="2" xfId="1" applyNumberFormat="1" applyFont="1" applyBorder="1"/>
    <xf numFmtId="165" fontId="13" fillId="0" borderId="0" xfId="1" applyNumberFormat="1" applyFont="1"/>
    <xf numFmtId="166" fontId="10" fillId="0" borderId="0" xfId="284" applyNumberFormat="1" applyFont="1"/>
    <xf numFmtId="165" fontId="16" fillId="0" borderId="0" xfId="1" applyNumberFormat="1" applyFont="1"/>
    <xf numFmtId="0" fontId="9" fillId="0" borderId="0" xfId="10" applyFont="1"/>
    <xf numFmtId="0" fontId="9" fillId="4" borderId="6" xfId="0" applyFont="1" applyFill="1" applyBorder="1"/>
    <xf numFmtId="0" fontId="10" fillId="0" borderId="0" xfId="10" applyFont="1"/>
    <xf numFmtId="0" fontId="10" fillId="0" borderId="0" xfId="10" applyFont="1" applyAlignment="1">
      <alignment wrapText="1"/>
    </xf>
    <xf numFmtId="0" fontId="14" fillId="0" borderId="0" xfId="17" applyFont="1"/>
    <xf numFmtId="0" fontId="10" fillId="0" borderId="0" xfId="17" applyFont="1"/>
    <xf numFmtId="166" fontId="9" fillId="0" borderId="0" xfId="284" applyNumberFormat="1" applyFont="1"/>
    <xf numFmtId="166" fontId="10" fillId="0" borderId="0" xfId="10" applyNumberFormat="1" applyFont="1"/>
    <xf numFmtId="165" fontId="9" fillId="0" borderId="17" xfId="1" applyNumberFormat="1" applyFont="1" applyBorder="1"/>
    <xf numFmtId="165" fontId="10" fillId="0" borderId="0" xfId="10" applyNumberFormat="1" applyFont="1"/>
    <xf numFmtId="168" fontId="10" fillId="0" borderId="0" xfId="10" applyNumberFormat="1" applyFont="1"/>
    <xf numFmtId="164" fontId="10" fillId="0" borderId="0" xfId="284" applyFont="1"/>
    <xf numFmtId="0" fontId="9" fillId="0" borderId="3" xfId="0" applyFont="1" applyBorder="1"/>
    <xf numFmtId="0" fontId="10" fillId="0" borderId="3" xfId="0" applyFont="1" applyBorder="1"/>
    <xf numFmtId="165" fontId="11" fillId="0" borderId="0" xfId="1" applyNumberFormat="1" applyFont="1"/>
    <xf numFmtId="165" fontId="10" fillId="0" borderId="0" xfId="2772" applyNumberFormat="1" applyFont="1" applyBorder="1"/>
    <xf numFmtId="165" fontId="10" fillId="0" borderId="0" xfId="1" applyNumberFormat="1" applyFont="1" applyBorder="1"/>
    <xf numFmtId="0" fontId="9" fillId="4" borderId="9" xfId="0" applyFont="1" applyFill="1" applyBorder="1"/>
    <xf numFmtId="169" fontId="10" fillId="0" borderId="0" xfId="1" applyNumberFormat="1" applyFont="1" applyBorder="1"/>
    <xf numFmtId="169" fontId="9" fillId="0" borderId="0" xfId="1" applyNumberFormat="1" applyFont="1" applyBorder="1"/>
    <xf numFmtId="0" fontId="11" fillId="0" borderId="0" xfId="282" applyFont="1" applyFill="1"/>
    <xf numFmtId="169" fontId="10" fillId="0" borderId="0" xfId="2734" applyNumberFormat="1" applyFont="1" applyFill="1" applyBorder="1"/>
    <xf numFmtId="167" fontId="10" fillId="0" borderId="0" xfId="280" applyNumberFormat="1" applyFont="1" applyFill="1" applyBorder="1"/>
    <xf numFmtId="0" fontId="14" fillId="4" borderId="18" xfId="0" applyFont="1" applyFill="1" applyBorder="1"/>
    <xf numFmtId="0" fontId="14" fillId="4" borderId="3" xfId="0" applyFont="1" applyFill="1" applyBorder="1"/>
    <xf numFmtId="0" fontId="14" fillId="4" borderId="19" xfId="0" applyFont="1" applyFill="1" applyBorder="1"/>
    <xf numFmtId="0" fontId="12" fillId="0" borderId="17" xfId="0" applyFont="1" applyBorder="1"/>
    <xf numFmtId="0" fontId="14" fillId="4" borderId="17" xfId="0" applyFont="1" applyFill="1" applyBorder="1"/>
    <xf numFmtId="0" fontId="14" fillId="4" borderId="4" xfId="0" applyFont="1" applyFill="1" applyBorder="1"/>
    <xf numFmtId="0" fontId="14" fillId="4" borderId="15" xfId="0" applyFont="1" applyFill="1" applyBorder="1"/>
    <xf numFmtId="165" fontId="12" fillId="0" borderId="0" xfId="1" applyNumberFormat="1" applyFont="1"/>
    <xf numFmtId="0" fontId="17" fillId="0" borderId="0" xfId="0" applyFont="1"/>
    <xf numFmtId="0" fontId="18" fillId="5" borderId="2" xfId="0" applyFont="1" applyFill="1" applyBorder="1" applyAlignment="1">
      <alignment vertical="top"/>
    </xf>
    <xf numFmtId="0" fontId="18" fillId="5" borderId="1" xfId="0" applyFont="1" applyFill="1" applyBorder="1" applyAlignment="1">
      <alignment vertical="center" wrapText="1"/>
    </xf>
    <xf numFmtId="165" fontId="17" fillId="0" borderId="1" xfId="0" applyNumberFormat="1" applyFont="1" applyBorder="1"/>
    <xf numFmtId="3" fontId="17" fillId="0" borderId="1" xfId="0" applyNumberFormat="1" applyFont="1" applyBorder="1"/>
    <xf numFmtId="167" fontId="17" fillId="0" borderId="1" xfId="280" applyNumberFormat="1" applyFont="1" applyBorder="1"/>
    <xf numFmtId="0" fontId="20" fillId="0" borderId="0" xfId="0" applyFont="1"/>
    <xf numFmtId="165" fontId="17" fillId="0" borderId="0" xfId="0" applyNumberFormat="1" applyFont="1"/>
    <xf numFmtId="3" fontId="18" fillId="5" borderId="1" xfId="0" applyNumberFormat="1" applyFont="1" applyFill="1" applyBorder="1"/>
    <xf numFmtId="167" fontId="18" fillId="5" borderId="1" xfId="280" applyNumberFormat="1" applyFont="1" applyFill="1" applyBorder="1"/>
    <xf numFmtId="0" fontId="18" fillId="0" borderId="0" xfId="0" applyFont="1"/>
    <xf numFmtId="3" fontId="18" fillId="0" borderId="0" xfId="0" applyNumberFormat="1" applyFont="1"/>
    <xf numFmtId="4" fontId="18" fillId="0" borderId="0" xfId="0" applyNumberFormat="1" applyFont="1"/>
    <xf numFmtId="9" fontId="18" fillId="0" borderId="0" xfId="280" applyFont="1" applyFill="1" applyBorder="1"/>
    <xf numFmtId="3" fontId="21" fillId="0" borderId="0" xfId="0" applyNumberFormat="1" applyFont="1"/>
    <xf numFmtId="9" fontId="21" fillId="0" borderId="0" xfId="280" applyFont="1" applyFill="1" applyBorder="1"/>
    <xf numFmtId="0" fontId="22" fillId="0" borderId="0" xfId="0" applyFont="1"/>
    <xf numFmtId="165" fontId="18" fillId="0" borderId="0" xfId="0" applyNumberFormat="1" applyFont="1"/>
    <xf numFmtId="165" fontId="17" fillId="0" borderId="0" xfId="1" applyNumberFormat="1" applyFont="1" applyFill="1"/>
    <xf numFmtId="165" fontId="17" fillId="0" borderId="0" xfId="1" applyNumberFormat="1" applyFont="1"/>
    <xf numFmtId="169" fontId="9" fillId="4" borderId="1" xfId="1" applyNumberFormat="1" applyFont="1" applyFill="1" applyBorder="1" applyAlignment="1"/>
    <xf numFmtId="0" fontId="12" fillId="0" borderId="0" xfId="0" applyFont="1"/>
    <xf numFmtId="166" fontId="12" fillId="0" borderId="0" xfId="284" applyNumberFormat="1" applyFont="1"/>
    <xf numFmtId="165" fontId="12" fillId="0" borderId="0" xfId="0" applyNumberFormat="1" applyFont="1"/>
    <xf numFmtId="165" fontId="12" fillId="0" borderId="4" xfId="0" applyNumberFormat="1" applyFont="1" applyBorder="1" applyAlignment="1">
      <alignment wrapText="1"/>
    </xf>
    <xf numFmtId="165" fontId="12" fillId="0" borderId="4" xfId="0" applyNumberFormat="1" applyFont="1" applyBorder="1"/>
    <xf numFmtId="166" fontId="9" fillId="0" borderId="0" xfId="0" applyNumberFormat="1" applyFont="1"/>
    <xf numFmtId="49" fontId="9" fillId="4" borderId="2" xfId="0" applyNumberFormat="1" applyFont="1" applyFill="1" applyBorder="1"/>
    <xf numFmtId="165" fontId="9" fillId="0" borderId="3" xfId="1" applyNumberFormat="1" applyFont="1" applyFill="1" applyBorder="1"/>
    <xf numFmtId="165" fontId="9" fillId="7" borderId="3" xfId="1" applyNumberFormat="1" applyFont="1" applyFill="1" applyBorder="1"/>
    <xf numFmtId="2" fontId="10" fillId="0" borderId="0" xfId="280" applyNumberFormat="1" applyFont="1"/>
    <xf numFmtId="0" fontId="15" fillId="0" borderId="0" xfId="0" applyFont="1" applyAlignment="1">
      <alignment horizontal="center" vertical="center"/>
    </xf>
    <xf numFmtId="172" fontId="10" fillId="0" borderId="0" xfId="2784" applyNumberFormat="1" applyFont="1"/>
    <xf numFmtId="0" fontId="11" fillId="0" borderId="0" xfId="282" applyFont="1" applyFill="1" applyAlignment="1"/>
    <xf numFmtId="0" fontId="12" fillId="7" borderId="21" xfId="0" applyFont="1" applyFill="1" applyBorder="1"/>
    <xf numFmtId="166" fontId="13" fillId="0" borderId="0" xfId="0" applyNumberFormat="1" applyFont="1"/>
    <xf numFmtId="0" fontId="24" fillId="0" borderId="0" xfId="282" applyFont="1"/>
    <xf numFmtId="167" fontId="10" fillId="0" borderId="15" xfId="280" applyNumberFormat="1" applyFont="1" applyBorder="1" applyAlignment="1">
      <alignment horizontal="right"/>
    </xf>
    <xf numFmtId="43" fontId="10" fillId="0" borderId="0" xfId="1" applyFont="1"/>
    <xf numFmtId="172" fontId="10" fillId="0" borderId="0" xfId="0" applyNumberFormat="1" applyFont="1"/>
    <xf numFmtId="0" fontId="17" fillId="0" borderId="2" xfId="0" applyFont="1" applyBorder="1"/>
    <xf numFmtId="165" fontId="17" fillId="0" borderId="0" xfId="2801" applyNumberFormat="1" applyFont="1"/>
    <xf numFmtId="0" fontId="17" fillId="0" borderId="4" xfId="0" applyFont="1" applyBorder="1"/>
    <xf numFmtId="169" fontId="17" fillId="0" borderId="4" xfId="1" applyNumberFormat="1" applyFont="1" applyBorder="1"/>
    <xf numFmtId="0" fontId="17" fillId="0" borderId="3" xfId="0" applyFont="1" applyBorder="1"/>
    <xf numFmtId="165" fontId="18" fillId="0" borderId="1" xfId="1" applyNumberFormat="1" applyFont="1" applyBorder="1"/>
    <xf numFmtId="0" fontId="17" fillId="0" borderId="17" xfId="0" applyFont="1" applyBorder="1"/>
    <xf numFmtId="0" fontId="17" fillId="0" borderId="18" xfId="0" applyFont="1" applyBorder="1"/>
    <xf numFmtId="169" fontId="17" fillId="0" borderId="15" xfId="1" applyNumberFormat="1" applyFont="1" applyBorder="1"/>
    <xf numFmtId="0" fontId="18" fillId="0" borderId="17" xfId="10" applyFont="1" applyBorder="1"/>
    <xf numFmtId="165" fontId="17" fillId="0" borderId="4" xfId="2801" applyNumberFormat="1" applyFont="1" applyBorder="1"/>
    <xf numFmtId="165" fontId="18" fillId="0" borderId="4" xfId="2776" applyNumberFormat="1" applyFont="1" applyBorder="1"/>
    <xf numFmtId="169" fontId="18" fillId="0" borderId="4" xfId="1" applyNumberFormat="1" applyFont="1" applyBorder="1"/>
    <xf numFmtId="169" fontId="18" fillId="0" borderId="15" xfId="1" applyNumberFormat="1" applyFont="1" applyBorder="1"/>
    <xf numFmtId="0" fontId="18" fillId="4" borderId="2" xfId="0" applyFont="1" applyFill="1" applyBorder="1"/>
    <xf numFmtId="165" fontId="17" fillId="0" borderId="2" xfId="2801" applyNumberFormat="1" applyFont="1" applyBorder="1"/>
    <xf numFmtId="165" fontId="17" fillId="0" borderId="3" xfId="2801" applyNumberFormat="1" applyFont="1" applyBorder="1"/>
    <xf numFmtId="0" fontId="25" fillId="4" borderId="2" xfId="0" applyFont="1" applyFill="1" applyBorder="1"/>
    <xf numFmtId="0" fontId="26" fillId="0" borderId="2" xfId="0" applyFont="1" applyBorder="1"/>
    <xf numFmtId="165" fontId="26" fillId="0" borderId="2" xfId="2801" applyNumberFormat="1" applyFont="1" applyBorder="1"/>
    <xf numFmtId="0" fontId="26" fillId="0" borderId="4" xfId="0" applyFont="1" applyBorder="1"/>
    <xf numFmtId="165" fontId="26" fillId="0" borderId="4" xfId="2801" applyNumberFormat="1" applyFont="1" applyBorder="1"/>
    <xf numFmtId="0" fontId="26" fillId="0" borderId="3" xfId="0" applyFont="1" applyBorder="1"/>
    <xf numFmtId="165" fontId="26" fillId="0" borderId="3" xfId="2801" applyNumberFormat="1" applyFont="1" applyBorder="1"/>
    <xf numFmtId="165" fontId="18" fillId="0" borderId="1" xfId="2773" applyNumberFormat="1" applyFont="1" applyBorder="1"/>
    <xf numFmtId="169" fontId="17" fillId="0" borderId="2" xfId="1" applyNumberFormat="1" applyFont="1" applyBorder="1" applyAlignment="1">
      <alignment horizontal="right"/>
    </xf>
    <xf numFmtId="169" fontId="17" fillId="0" borderId="4" xfId="1" applyNumberFormat="1" applyFont="1" applyBorder="1" applyAlignment="1">
      <alignment horizontal="right"/>
    </xf>
    <xf numFmtId="169" fontId="18" fillId="0" borderId="1" xfId="1" applyNumberFormat="1" applyFont="1" applyBorder="1" applyAlignment="1">
      <alignment horizontal="right"/>
    </xf>
    <xf numFmtId="169" fontId="17" fillId="0" borderId="15" xfId="1" applyNumberFormat="1" applyFont="1" applyBorder="1" applyAlignment="1">
      <alignment horizontal="right"/>
    </xf>
    <xf numFmtId="165" fontId="18" fillId="0" borderId="17" xfId="1" applyNumberFormat="1" applyFont="1" applyBorder="1"/>
    <xf numFmtId="165" fontId="18" fillId="0" borderId="4" xfId="1" applyNumberFormat="1" applyFont="1" applyBorder="1"/>
    <xf numFmtId="169" fontId="18" fillId="0" borderId="4" xfId="1" applyNumberFormat="1" applyFont="1" applyBorder="1" applyAlignment="1">
      <alignment horizontal="right"/>
    </xf>
    <xf numFmtId="169" fontId="18" fillId="0" borderId="15" xfId="1" applyNumberFormat="1" applyFont="1" applyBorder="1" applyAlignment="1">
      <alignment horizontal="right"/>
    </xf>
    <xf numFmtId="16" fontId="18" fillId="6" borderId="2" xfId="0" applyNumberFormat="1" applyFont="1" applyFill="1" applyBorder="1"/>
    <xf numFmtId="0" fontId="18" fillId="0" borderId="3" xfId="0" applyFont="1" applyBorder="1"/>
    <xf numFmtId="0" fontId="27" fillId="0" borderId="0" xfId="282" applyFont="1"/>
    <xf numFmtId="0" fontId="18" fillId="0" borderId="0" xfId="0" applyFont="1" applyAlignment="1">
      <alignment horizontal="center"/>
    </xf>
    <xf numFmtId="0" fontId="17" fillId="2" borderId="0" xfId="0" applyFont="1" applyFill="1"/>
    <xf numFmtId="0" fontId="23" fillId="6" borderId="17" xfId="0" applyFont="1" applyFill="1" applyBorder="1"/>
    <xf numFmtId="16" fontId="25" fillId="6" borderId="2" xfId="0" applyNumberFormat="1" applyFont="1" applyFill="1" applyBorder="1"/>
    <xf numFmtId="0" fontId="17" fillId="0" borderId="7" xfId="0" applyFont="1" applyBorder="1"/>
    <xf numFmtId="0" fontId="17" fillId="2" borderId="7" xfId="0" applyFont="1" applyFill="1" applyBorder="1"/>
    <xf numFmtId="166" fontId="17" fillId="0" borderId="0" xfId="284" applyNumberFormat="1" applyFont="1" applyBorder="1"/>
    <xf numFmtId="166" fontId="17" fillId="0" borderId="0" xfId="284" applyNumberFormat="1" applyFont="1" applyFill="1" applyBorder="1"/>
    <xf numFmtId="166" fontId="17" fillId="0" borderId="0" xfId="284" applyNumberFormat="1" applyFont="1"/>
    <xf numFmtId="166" fontId="17" fillId="0" borderId="0" xfId="284" applyNumberFormat="1" applyFont="1" applyFill="1"/>
    <xf numFmtId="0" fontId="25" fillId="0" borderId="0" xfId="0" applyFont="1"/>
    <xf numFmtId="166" fontId="25" fillId="0" borderId="0" xfId="284" applyNumberFormat="1" applyFont="1" applyBorder="1"/>
    <xf numFmtId="0" fontId="25" fillId="0" borderId="3" xfId="0" applyFont="1" applyBorder="1"/>
    <xf numFmtId="165" fontId="25" fillId="0" borderId="3" xfId="0" applyNumberFormat="1" applyFont="1" applyBorder="1"/>
    <xf numFmtId="0" fontId="23" fillId="0" borderId="0" xfId="17" applyFont="1"/>
    <xf numFmtId="0" fontId="17" fillId="0" borderId="0" xfId="10" applyFont="1"/>
    <xf numFmtId="0" fontId="27" fillId="0" borderId="0" xfId="282" applyFont="1" applyAlignment="1">
      <alignment horizontal="center"/>
    </xf>
    <xf numFmtId="0" fontId="18" fillId="4" borderId="4" xfId="0" applyFont="1" applyFill="1" applyBorder="1"/>
    <xf numFmtId="167" fontId="17" fillId="0" borderId="0" xfId="280" applyNumberFormat="1" applyFont="1"/>
    <xf numFmtId="0" fontId="17" fillId="0" borderId="0" xfId="17" applyFont="1"/>
    <xf numFmtId="164" fontId="17" fillId="0" borderId="0" xfId="10" applyNumberFormat="1" applyFont="1"/>
    <xf numFmtId="166" fontId="17" fillId="0" borderId="0" xfId="10" applyNumberFormat="1" applyFont="1"/>
    <xf numFmtId="3" fontId="17" fillId="0" borderId="0" xfId="0" applyNumberFormat="1" applyFont="1"/>
    <xf numFmtId="165" fontId="17" fillId="0" borderId="15" xfId="2801" applyNumberFormat="1" applyFont="1" applyBorder="1"/>
    <xf numFmtId="0" fontId="18" fillId="2" borderId="0" xfId="0" applyFont="1" applyFill="1"/>
    <xf numFmtId="0" fontId="18" fillId="6" borderId="2" xfId="0" applyFont="1" applyFill="1" applyBorder="1"/>
    <xf numFmtId="0" fontId="17" fillId="0" borderId="7" xfId="10" applyFont="1" applyBorder="1"/>
    <xf numFmtId="165" fontId="17" fillId="0" borderId="7" xfId="2739" applyNumberFormat="1" applyFont="1" applyBorder="1"/>
    <xf numFmtId="165" fontId="17" fillId="0" borderId="0" xfId="2739" applyNumberFormat="1" applyFont="1" applyBorder="1"/>
    <xf numFmtId="0" fontId="18" fillId="0" borderId="0" xfId="10" applyFont="1"/>
    <xf numFmtId="165" fontId="18" fillId="0" borderId="0" xfId="2739" applyNumberFormat="1" applyFont="1" applyBorder="1"/>
    <xf numFmtId="0" fontId="18" fillId="0" borderId="0" xfId="0" applyFont="1" applyAlignment="1">
      <alignment vertical="center"/>
    </xf>
    <xf numFmtId="0" fontId="18" fillId="4" borderId="2" xfId="0" applyFont="1" applyFill="1" applyBorder="1" applyAlignment="1">
      <alignment vertical="center"/>
    </xf>
    <xf numFmtId="17" fontId="18" fillId="4" borderId="1" xfId="0" applyNumberFormat="1" applyFont="1" applyFill="1" applyBorder="1"/>
    <xf numFmtId="166" fontId="18" fillId="0" borderId="3" xfId="284" applyNumberFormat="1" applyFont="1" applyBorder="1"/>
    <xf numFmtId="167" fontId="17" fillId="0" borderId="0" xfId="280" applyNumberFormat="1" applyFont="1" applyBorder="1"/>
    <xf numFmtId="165" fontId="17" fillId="0" borderId="19" xfId="2801" applyNumberFormat="1" applyFont="1" applyBorder="1"/>
    <xf numFmtId="0" fontId="18" fillId="0" borderId="17" xfId="0" applyFont="1" applyBorder="1"/>
    <xf numFmtId="166" fontId="18" fillId="0" borderId="4" xfId="284" applyNumberFormat="1" applyFont="1" applyBorder="1"/>
    <xf numFmtId="166" fontId="18" fillId="0" borderId="15" xfId="284" applyNumberFormat="1" applyFont="1" applyBorder="1"/>
    <xf numFmtId="168" fontId="17" fillId="0" borderId="2" xfId="0" applyNumberFormat="1" applyFont="1" applyBorder="1" applyAlignment="1">
      <alignment horizontal="right"/>
    </xf>
    <xf numFmtId="167" fontId="17" fillId="0" borderId="2" xfId="280" applyNumberFormat="1" applyFont="1" applyFill="1" applyBorder="1" applyAlignment="1">
      <alignment horizontal="right"/>
    </xf>
    <xf numFmtId="168" fontId="17" fillId="0" borderId="4" xfId="0" applyNumberFormat="1" applyFont="1" applyBorder="1" applyAlignment="1">
      <alignment horizontal="right"/>
    </xf>
    <xf numFmtId="167" fontId="17" fillId="0" borderId="4" xfId="280" applyNumberFormat="1" applyFont="1" applyFill="1" applyBorder="1" applyAlignment="1">
      <alignment horizontal="right"/>
    </xf>
    <xf numFmtId="168" fontId="18" fillId="0" borderId="3" xfId="0" applyNumberFormat="1" applyFont="1" applyBorder="1"/>
    <xf numFmtId="0" fontId="18" fillId="4" borderId="17" xfId="0" applyFont="1" applyFill="1" applyBorder="1"/>
    <xf numFmtId="0" fontId="18" fillId="4" borderId="15" xfId="0" applyFont="1" applyFill="1" applyBorder="1"/>
    <xf numFmtId="165" fontId="18" fillId="4" borderId="2" xfId="2779" applyNumberFormat="1" applyFont="1" applyFill="1" applyBorder="1"/>
    <xf numFmtId="169" fontId="18" fillId="4" borderId="2" xfId="2779" applyNumberFormat="1" applyFont="1" applyFill="1" applyBorder="1"/>
    <xf numFmtId="168" fontId="17" fillId="0" borderId="24" xfId="0" applyNumberFormat="1" applyFont="1" applyBorder="1" applyAlignment="1">
      <alignment horizontal="right"/>
    </xf>
    <xf numFmtId="168" fontId="17" fillId="7" borderId="20" xfId="0" applyNumberFormat="1" applyFont="1" applyFill="1" applyBorder="1" applyAlignment="1">
      <alignment horizontal="right"/>
    </xf>
    <xf numFmtId="168" fontId="17" fillId="0" borderId="20" xfId="0" applyNumberFormat="1" applyFont="1" applyBorder="1" applyAlignment="1">
      <alignment horizontal="right"/>
    </xf>
    <xf numFmtId="168" fontId="18" fillId="7" borderId="25" xfId="0" applyNumberFormat="1" applyFont="1" applyFill="1" applyBorder="1"/>
    <xf numFmtId="165" fontId="17" fillId="0" borderId="4" xfId="2802" applyNumberFormat="1" applyFont="1" applyBorder="1"/>
    <xf numFmtId="165" fontId="26" fillId="0" borderId="4" xfId="2802" applyNumberFormat="1" applyFont="1" applyBorder="1"/>
    <xf numFmtId="165" fontId="26" fillId="0" borderId="3" xfId="2802" applyNumberFormat="1" applyFont="1" applyBorder="1"/>
    <xf numFmtId="165" fontId="18" fillId="0" borderId="4" xfId="2773" applyNumberFormat="1" applyFont="1" applyBorder="1"/>
    <xf numFmtId="165" fontId="26" fillId="0" borderId="2" xfId="2802" applyNumberFormat="1" applyFont="1" applyBorder="1"/>
    <xf numFmtId="0" fontId="18" fillId="4" borderId="2" xfId="0" applyFont="1" applyFill="1" applyBorder="1" applyAlignment="1">
      <alignment horizontal="center" vertical="center"/>
    </xf>
    <xf numFmtId="165" fontId="17" fillId="0" borderId="4" xfId="2803" applyNumberFormat="1" applyFont="1" applyBorder="1"/>
    <xf numFmtId="169" fontId="17" fillId="0" borderId="4" xfId="1" applyNumberFormat="1" applyFont="1" applyFill="1" applyBorder="1" applyAlignment="1">
      <alignment horizontal="right"/>
    </xf>
    <xf numFmtId="165" fontId="17" fillId="0" borderId="15" xfId="2803" applyNumberFormat="1" applyFont="1" applyBorder="1"/>
    <xf numFmtId="169" fontId="17" fillId="0" borderId="17" xfId="1" applyNumberFormat="1" applyFont="1" applyFill="1" applyBorder="1" applyAlignment="1">
      <alignment horizontal="right"/>
    </xf>
    <xf numFmtId="169" fontId="17" fillId="0" borderId="15" xfId="1" applyNumberFormat="1" applyFont="1" applyFill="1" applyBorder="1" applyAlignment="1">
      <alignment horizontal="right"/>
    </xf>
    <xf numFmtId="169" fontId="18" fillId="0" borderId="4" xfId="1" applyNumberFormat="1" applyFont="1" applyFill="1" applyBorder="1" applyAlignment="1">
      <alignment horizontal="right"/>
    </xf>
    <xf numFmtId="169" fontId="18" fillId="0" borderId="15" xfId="1" applyNumberFormat="1" applyFont="1" applyFill="1" applyBorder="1" applyAlignment="1">
      <alignment horizontal="right"/>
    </xf>
    <xf numFmtId="165" fontId="18" fillId="0" borderId="15" xfId="2776" applyNumberFormat="1" applyFont="1" applyBorder="1"/>
    <xf numFmtId="0" fontId="18" fillId="0" borderId="1" xfId="0" applyFont="1" applyBorder="1"/>
    <xf numFmtId="165" fontId="18" fillId="0" borderId="17" xfId="2776" applyNumberFormat="1" applyFont="1" applyBorder="1"/>
    <xf numFmtId="165" fontId="18" fillId="0" borderId="4" xfId="1" applyNumberFormat="1" applyFont="1" applyBorder="1" applyAlignment="1"/>
    <xf numFmtId="165" fontId="26" fillId="0" borderId="2" xfId="2803" applyNumberFormat="1" applyFont="1" applyBorder="1"/>
    <xf numFmtId="165" fontId="26" fillId="0" borderId="4" xfId="2803" applyNumberFormat="1" applyFont="1" applyBorder="1"/>
    <xf numFmtId="165" fontId="26" fillId="0" borderId="3" xfId="2803" applyNumberFormat="1" applyFont="1" applyBorder="1"/>
    <xf numFmtId="0" fontId="25" fillId="8" borderId="17" xfId="0" applyFont="1" applyFill="1" applyBorder="1"/>
    <xf numFmtId="0" fontId="26" fillId="0" borderId="6" xfId="0" applyFont="1" applyBorder="1"/>
    <xf numFmtId="165" fontId="26" fillId="0" borderId="9" xfId="2803" applyNumberFormat="1" applyFont="1" applyBorder="1"/>
    <xf numFmtId="0" fontId="26" fillId="0" borderId="17" xfId="0" applyFont="1" applyBorder="1"/>
    <xf numFmtId="165" fontId="26" fillId="0" borderId="15" xfId="2803" applyNumberFormat="1" applyFont="1" applyBorder="1"/>
    <xf numFmtId="0" fontId="25" fillId="8" borderId="15" xfId="0" applyFont="1" applyFill="1" applyBorder="1" applyAlignment="1">
      <alignment wrapText="1"/>
    </xf>
    <xf numFmtId="0" fontId="25" fillId="8" borderId="4" xfId="0" applyFont="1" applyFill="1" applyBorder="1" applyAlignment="1">
      <alignment wrapText="1"/>
    </xf>
    <xf numFmtId="0" fontId="25" fillId="8" borderId="2" xfId="0" applyFont="1" applyFill="1" applyBorder="1" applyAlignment="1">
      <alignment vertical="top" wrapText="1"/>
    </xf>
    <xf numFmtId="169" fontId="18" fillId="0" borderId="17" xfId="1" applyNumberFormat="1" applyFont="1" applyFill="1" applyBorder="1" applyAlignment="1">
      <alignment horizontal="right"/>
    </xf>
    <xf numFmtId="0" fontId="17" fillId="0" borderId="0" xfId="0" applyFont="1" applyAlignment="1">
      <alignment vertical="top" wrapText="1"/>
    </xf>
    <xf numFmtId="0" fontId="17" fillId="0" borderId="0" xfId="0" applyFont="1" applyAlignment="1">
      <alignment wrapText="1"/>
    </xf>
    <xf numFmtId="0" fontId="19" fillId="0" borderId="0" xfId="282" applyFont="1" applyFill="1" applyAlignment="1">
      <alignment vertical="top" wrapText="1"/>
    </xf>
    <xf numFmtId="0" fontId="18" fillId="5" borderId="1" xfId="0" applyFont="1" applyFill="1" applyBorder="1" applyAlignment="1">
      <alignment horizontal="center" vertical="top" wrapText="1"/>
    </xf>
    <xf numFmtId="0" fontId="18" fillId="5" borderId="2" xfId="0" applyFont="1" applyFill="1" applyBorder="1" applyAlignment="1">
      <alignment vertical="top" wrapText="1"/>
    </xf>
    <xf numFmtId="0" fontId="17" fillId="0" borderId="1" xfId="0" applyFont="1" applyBorder="1" applyAlignment="1">
      <alignment vertical="top" wrapText="1"/>
    </xf>
    <xf numFmtId="165" fontId="17" fillId="0" borderId="0" xfId="0" applyNumberFormat="1" applyFont="1" applyAlignment="1">
      <alignment vertical="top" wrapText="1"/>
    </xf>
    <xf numFmtId="0" fontId="18" fillId="5" borderId="1" xfId="0" applyFont="1" applyFill="1" applyBorder="1" applyAlignment="1">
      <alignment vertical="top" wrapText="1"/>
    </xf>
    <xf numFmtId="0" fontId="18" fillId="0" borderId="0" xfId="0" applyFont="1" applyAlignment="1">
      <alignment vertical="top" wrapText="1"/>
    </xf>
    <xf numFmtId="0" fontId="21" fillId="0" borderId="0" xfId="0" applyFont="1" applyAlignment="1">
      <alignment vertical="top" wrapText="1"/>
    </xf>
    <xf numFmtId="0" fontId="22" fillId="0" borderId="0" xfId="0" applyFont="1" applyAlignment="1">
      <alignment vertical="top" wrapText="1"/>
    </xf>
    <xf numFmtId="0" fontId="22" fillId="0" borderId="0" xfId="0" applyFont="1" applyAlignment="1">
      <alignment wrapText="1"/>
    </xf>
    <xf numFmtId="0" fontId="18" fillId="5" borderId="1" xfId="0" applyFont="1" applyFill="1" applyBorder="1" applyAlignment="1">
      <alignment vertical="top"/>
    </xf>
    <xf numFmtId="0" fontId="17" fillId="0" borderId="21" xfId="0" applyFont="1" applyBorder="1" applyAlignment="1">
      <alignment wrapText="1"/>
    </xf>
    <xf numFmtId="165" fontId="17" fillId="0" borderId="0" xfId="0" applyNumberFormat="1" applyFont="1" applyAlignment="1">
      <alignment wrapText="1"/>
    </xf>
    <xf numFmtId="0" fontId="17" fillId="0" borderId="27" xfId="0" applyFont="1" applyBorder="1" applyAlignment="1">
      <alignment wrapText="1"/>
    </xf>
    <xf numFmtId="165" fontId="17" fillId="0" borderId="28" xfId="2796" applyNumberFormat="1" applyFont="1" applyFill="1" applyBorder="1" applyAlignment="1">
      <alignment wrapText="1"/>
    </xf>
    <xf numFmtId="165" fontId="17" fillId="0" borderId="0" xfId="2" applyNumberFormat="1" applyFont="1" applyBorder="1" applyAlignment="1">
      <alignment wrapText="1"/>
    </xf>
    <xf numFmtId="165" fontId="17" fillId="7" borderId="15" xfId="2793" applyNumberFormat="1" applyFont="1" applyFill="1" applyBorder="1" applyAlignment="1">
      <alignment wrapText="1"/>
    </xf>
    <xf numFmtId="0" fontId="17" fillId="0" borderId="26" xfId="0" applyFont="1" applyBorder="1"/>
    <xf numFmtId="165" fontId="17" fillId="0" borderId="20" xfId="2796" applyNumberFormat="1" applyFont="1" applyFill="1" applyBorder="1"/>
    <xf numFmtId="165" fontId="17" fillId="0" borderId="0" xfId="1" applyNumberFormat="1" applyFont="1" applyBorder="1"/>
    <xf numFmtId="165" fontId="17" fillId="0" borderId="15" xfId="2793" applyNumberFormat="1" applyFont="1" applyFill="1" applyBorder="1"/>
    <xf numFmtId="0" fontId="17" fillId="0" borderId="29" xfId="0" applyFont="1" applyBorder="1" applyAlignment="1">
      <alignment wrapText="1"/>
    </xf>
    <xf numFmtId="165" fontId="17" fillId="0" borderId="25" xfId="2796" applyNumberFormat="1" applyFont="1" applyFill="1" applyBorder="1"/>
    <xf numFmtId="0" fontId="17" fillId="0" borderId="29" xfId="0" applyFont="1" applyBorder="1"/>
    <xf numFmtId="0" fontId="17" fillId="0" borderId="27" xfId="0" applyFont="1" applyBorder="1"/>
    <xf numFmtId="165" fontId="17" fillId="0" borderId="28" xfId="2796" applyNumberFormat="1" applyFont="1" applyFill="1" applyBorder="1"/>
    <xf numFmtId="165" fontId="17" fillId="0" borderId="0" xfId="2" applyNumberFormat="1" applyFont="1"/>
    <xf numFmtId="0" fontId="17" fillId="0" borderId="23" xfId="0" applyFont="1" applyBorder="1"/>
    <xf numFmtId="165" fontId="17" fillId="0" borderId="30" xfId="2796" applyNumberFormat="1" applyFont="1" applyFill="1" applyBorder="1"/>
    <xf numFmtId="0" fontId="17" fillId="0" borderId="22" xfId="0" applyFont="1" applyBorder="1"/>
    <xf numFmtId="165" fontId="18" fillId="0" borderId="3" xfId="1" applyNumberFormat="1" applyFont="1" applyFill="1" applyBorder="1" applyAlignment="1">
      <alignment vertical="top" wrapText="1"/>
    </xf>
    <xf numFmtId="165" fontId="18" fillId="0" borderId="3" xfId="1" applyNumberFormat="1" applyFont="1" applyFill="1" applyBorder="1"/>
    <xf numFmtId="165" fontId="18" fillId="7" borderId="3" xfId="1" applyNumberFormat="1" applyFont="1" applyFill="1" applyBorder="1" applyAlignment="1">
      <alignment vertical="top" wrapText="1"/>
    </xf>
    <xf numFmtId="165" fontId="18" fillId="7" borderId="3" xfId="1" applyNumberFormat="1" applyFont="1" applyFill="1" applyBorder="1"/>
    <xf numFmtId="165" fontId="17" fillId="0" borderId="0" xfId="1" applyNumberFormat="1" applyFont="1" applyAlignment="1">
      <alignment wrapText="1"/>
    </xf>
    <xf numFmtId="165" fontId="17" fillId="0" borderId="6" xfId="1" applyNumberFormat="1" applyFont="1" applyBorder="1"/>
    <xf numFmtId="165" fontId="17" fillId="0" borderId="2" xfId="1" applyNumberFormat="1" applyFont="1" applyBorder="1"/>
    <xf numFmtId="165" fontId="17" fillId="0" borderId="2" xfId="0" applyNumberFormat="1" applyFont="1" applyBorder="1"/>
    <xf numFmtId="165" fontId="17" fillId="0" borderId="17" xfId="1" applyNumberFormat="1" applyFont="1" applyBorder="1"/>
    <xf numFmtId="165" fontId="17" fillId="0" borderId="4" xfId="1" applyNumberFormat="1" applyFont="1" applyBorder="1"/>
    <xf numFmtId="165" fontId="17" fillId="0" borderId="4" xfId="0" applyNumberFormat="1" applyFont="1" applyBorder="1"/>
    <xf numFmtId="165" fontId="17" fillId="0" borderId="18" xfId="1" applyNumberFormat="1" applyFont="1" applyBorder="1"/>
    <xf numFmtId="165" fontId="17" fillId="0" borderId="3" xfId="1" applyNumberFormat="1" applyFont="1" applyBorder="1"/>
    <xf numFmtId="165" fontId="17" fillId="0" borderId="3" xfId="0" applyNumberFormat="1" applyFont="1" applyBorder="1"/>
    <xf numFmtId="0" fontId="17" fillId="0" borderId="9" xfId="0" applyFont="1" applyBorder="1"/>
    <xf numFmtId="169" fontId="17" fillId="0" borderId="2" xfId="1" applyNumberFormat="1" applyFont="1" applyFill="1" applyBorder="1"/>
    <xf numFmtId="0" fontId="17" fillId="0" borderId="15" xfId="0" applyFont="1" applyBorder="1"/>
    <xf numFmtId="169" fontId="17" fillId="0" borderId="4" xfId="1" applyNumberFormat="1" applyFont="1" applyFill="1" applyBorder="1"/>
    <xf numFmtId="0" fontId="17" fillId="0" borderId="19" xfId="0" applyFont="1" applyBorder="1"/>
    <xf numFmtId="169" fontId="17" fillId="0" borderId="3" xfId="1" applyNumberFormat="1" applyFont="1" applyFill="1" applyBorder="1"/>
    <xf numFmtId="169" fontId="17" fillId="0" borderId="2" xfId="1" applyNumberFormat="1" applyFont="1" applyBorder="1"/>
    <xf numFmtId="166" fontId="9" fillId="0" borderId="3" xfId="0" applyNumberFormat="1" applyFont="1" applyBorder="1"/>
    <xf numFmtId="169" fontId="18" fillId="0" borderId="3" xfId="1" applyNumberFormat="1" applyFont="1" applyBorder="1"/>
    <xf numFmtId="3" fontId="17" fillId="0" borderId="2" xfId="1" applyNumberFormat="1" applyFont="1" applyBorder="1"/>
    <xf numFmtId="3" fontId="17" fillId="0" borderId="2" xfId="0" applyNumberFormat="1" applyFont="1" applyBorder="1"/>
    <xf numFmtId="3" fontId="17" fillId="0" borderId="4" xfId="1" applyNumberFormat="1" applyFont="1" applyBorder="1"/>
    <xf numFmtId="3" fontId="17" fillId="0" borderId="4" xfId="0" applyNumberFormat="1" applyFont="1" applyBorder="1"/>
    <xf numFmtId="3" fontId="17" fillId="0" borderId="3" xfId="1" applyNumberFormat="1" applyFont="1" applyBorder="1"/>
    <xf numFmtId="3" fontId="17" fillId="0" borderId="3" xfId="0" applyNumberFormat="1" applyFont="1" applyBorder="1"/>
    <xf numFmtId="165" fontId="18" fillId="0" borderId="3" xfId="0" applyNumberFormat="1" applyFont="1" applyBorder="1"/>
    <xf numFmtId="165" fontId="17" fillId="0" borderId="15" xfId="0" applyNumberFormat="1" applyFont="1" applyBorder="1"/>
    <xf numFmtId="0" fontId="23" fillId="0" borderId="0" xfId="0" applyFont="1"/>
    <xf numFmtId="165" fontId="18" fillId="0" borderId="4" xfId="0" applyNumberFormat="1" applyFont="1" applyBorder="1"/>
    <xf numFmtId="165" fontId="18" fillId="7" borderId="1" xfId="1" applyNumberFormat="1" applyFont="1" applyFill="1" applyBorder="1"/>
    <xf numFmtId="165" fontId="17" fillId="0" borderId="2" xfId="2" applyNumberFormat="1" applyFont="1" applyBorder="1"/>
    <xf numFmtId="165" fontId="17" fillId="0" borderId="4" xfId="2" applyNumberFormat="1" applyFont="1" applyBorder="1"/>
    <xf numFmtId="165" fontId="17" fillId="0" borderId="3" xfId="2" applyNumberFormat="1" applyFont="1" applyBorder="1"/>
    <xf numFmtId="165" fontId="18" fillId="0" borderId="2" xfId="1" applyNumberFormat="1" applyFont="1" applyFill="1" applyBorder="1" applyAlignment="1"/>
    <xf numFmtId="165" fontId="17" fillId="0" borderId="4" xfId="1" applyNumberFormat="1" applyFont="1" applyFill="1" applyBorder="1"/>
    <xf numFmtId="0" fontId="18" fillId="4" borderId="1" xfId="0" applyFont="1" applyFill="1" applyBorder="1" applyAlignment="1">
      <alignment horizontal="center" vertical="center"/>
    </xf>
    <xf numFmtId="165" fontId="18" fillId="0" borderId="15" xfId="0" applyNumberFormat="1" applyFont="1" applyBorder="1"/>
    <xf numFmtId="0" fontId="26" fillId="0" borderId="9" xfId="0" applyFont="1" applyBorder="1"/>
    <xf numFmtId="168" fontId="26" fillId="0" borderId="2" xfId="0" applyNumberFormat="1" applyFont="1" applyBorder="1" applyAlignment="1">
      <alignment horizontal="right"/>
    </xf>
    <xf numFmtId="0" fontId="26" fillId="0" borderId="15" xfId="0" applyFont="1" applyBorder="1"/>
    <xf numFmtId="168" fontId="26" fillId="0" borderId="4" xfId="0" applyNumberFormat="1" applyFont="1" applyBorder="1" applyAlignment="1">
      <alignment horizontal="right"/>
    </xf>
    <xf numFmtId="0" fontId="25" fillId="0" borderId="19" xfId="0" applyFont="1" applyBorder="1" applyAlignment="1">
      <alignment vertical="top" wrapText="1"/>
    </xf>
    <xf numFmtId="0" fontId="26" fillId="0" borderId="4" xfId="0" applyFont="1" applyBorder="1" applyAlignment="1">
      <alignment vertical="top"/>
    </xf>
    <xf numFmtId="165" fontId="26" fillId="0" borderId="4" xfId="2801" applyNumberFormat="1" applyFont="1" applyFill="1" applyBorder="1"/>
    <xf numFmtId="0" fontId="26" fillId="0" borderId="3" xfId="0" applyFont="1" applyBorder="1" applyAlignment="1">
      <alignment vertical="top"/>
    </xf>
    <xf numFmtId="3" fontId="26" fillId="0" borderId="3" xfId="0" applyNumberFormat="1" applyFont="1" applyBorder="1"/>
    <xf numFmtId="3" fontId="26" fillId="0" borderId="3" xfId="0" applyNumberFormat="1" applyFont="1" applyBorder="1" applyAlignment="1">
      <alignment horizontal="right"/>
    </xf>
    <xf numFmtId="169" fontId="17" fillId="0" borderId="9" xfId="1" applyNumberFormat="1" applyFont="1" applyBorder="1"/>
    <xf numFmtId="169" fontId="18" fillId="0" borderId="19" xfId="1" applyNumberFormat="1" applyFont="1" applyBorder="1"/>
    <xf numFmtId="167" fontId="9" fillId="0" borderId="3" xfId="280" applyNumberFormat="1" applyFont="1" applyBorder="1"/>
    <xf numFmtId="165" fontId="17" fillId="0" borderId="24" xfId="2796" applyNumberFormat="1" applyFont="1" applyFill="1" applyBorder="1" applyAlignment="1">
      <alignment horizontal="right" wrapText="1"/>
    </xf>
    <xf numFmtId="165" fontId="17" fillId="0" borderId="20" xfId="2796" applyNumberFormat="1" applyFont="1" applyFill="1" applyBorder="1" applyAlignment="1">
      <alignment horizontal="right"/>
    </xf>
    <xf numFmtId="165" fontId="17" fillId="0" borderId="0" xfId="1" applyNumberFormat="1" applyFont="1" applyBorder="1" applyAlignment="1">
      <alignment horizontal="right"/>
    </xf>
    <xf numFmtId="165" fontId="17" fillId="0" borderId="25" xfId="2796" applyNumberFormat="1" applyFont="1" applyFill="1" applyBorder="1" applyAlignment="1">
      <alignment horizontal="right"/>
    </xf>
    <xf numFmtId="165" fontId="17" fillId="0" borderId="7" xfId="2793" applyNumberFormat="1" applyFont="1" applyFill="1" applyBorder="1" applyAlignment="1">
      <alignment horizontal="left" wrapText="1"/>
    </xf>
    <xf numFmtId="165" fontId="17" fillId="0" borderId="8" xfId="2793" applyNumberFormat="1" applyFont="1" applyFill="1" applyBorder="1" applyAlignment="1">
      <alignment horizontal="right"/>
    </xf>
    <xf numFmtId="165" fontId="17" fillId="0" borderId="2" xfId="1" applyNumberFormat="1" applyFont="1" applyBorder="1" applyAlignment="1">
      <alignment horizontal="right" wrapText="1"/>
    </xf>
    <xf numFmtId="165" fontId="17" fillId="0" borderId="4" xfId="1" applyNumberFormat="1" applyFont="1" applyBorder="1" applyAlignment="1">
      <alignment horizontal="right"/>
    </xf>
    <xf numFmtId="165" fontId="17" fillId="0" borderId="3" xfId="1" applyNumberFormat="1" applyFont="1" applyBorder="1" applyAlignment="1">
      <alignment horizontal="right"/>
    </xf>
    <xf numFmtId="165" fontId="17" fillId="0" borderId="20" xfId="2796" applyNumberFormat="1" applyFont="1" applyFill="1" applyBorder="1" applyAlignment="1"/>
    <xf numFmtId="165" fontId="17" fillId="0" borderId="0" xfId="2" applyNumberFormat="1" applyFont="1" applyBorder="1" applyAlignment="1"/>
    <xf numFmtId="165" fontId="17" fillId="0" borderId="15" xfId="2793" applyNumberFormat="1" applyFont="1" applyBorder="1" applyAlignment="1"/>
    <xf numFmtId="165" fontId="17" fillId="0" borderId="25" xfId="2796" applyNumberFormat="1" applyFont="1" applyFill="1" applyBorder="1" applyAlignment="1"/>
    <xf numFmtId="165" fontId="17" fillId="0" borderId="8" xfId="2" applyNumberFormat="1" applyFont="1" applyBorder="1" applyAlignment="1"/>
    <xf numFmtId="165" fontId="17" fillId="7" borderId="19" xfId="2793" applyNumberFormat="1" applyFont="1" applyFill="1" applyBorder="1" applyAlignment="1"/>
    <xf numFmtId="165" fontId="17" fillId="0" borderId="6" xfId="2803" applyNumberFormat="1" applyFont="1" applyBorder="1"/>
    <xf numFmtId="165" fontId="17" fillId="0" borderId="17" xfId="2803" applyNumberFormat="1" applyFont="1" applyBorder="1"/>
    <xf numFmtId="169" fontId="17" fillId="0" borderId="9" xfId="1" applyNumberFormat="1" applyFont="1" applyFill="1" applyBorder="1"/>
    <xf numFmtId="169" fontId="17" fillId="0" borderId="15" xfId="1" applyNumberFormat="1" applyFont="1" applyFill="1" applyBorder="1"/>
    <xf numFmtId="169" fontId="17" fillId="0" borderId="19" xfId="1" applyNumberFormat="1" applyFont="1" applyFill="1" applyBorder="1"/>
    <xf numFmtId="164" fontId="17" fillId="0" borderId="0" xfId="0" applyNumberFormat="1" applyFont="1"/>
    <xf numFmtId="165" fontId="18" fillId="4" borderId="2" xfId="1" applyNumberFormat="1" applyFont="1" applyFill="1" applyBorder="1"/>
    <xf numFmtId="169" fontId="18" fillId="4" borderId="2" xfId="1" applyNumberFormat="1" applyFont="1" applyFill="1" applyBorder="1"/>
    <xf numFmtId="167" fontId="17" fillId="0" borderId="0" xfId="0" applyNumberFormat="1" applyFont="1"/>
    <xf numFmtId="166" fontId="17" fillId="0" borderId="0" xfId="0" applyNumberFormat="1" applyFont="1"/>
    <xf numFmtId="43" fontId="17" fillId="0" borderId="0" xfId="0" applyNumberFormat="1" applyFont="1"/>
    <xf numFmtId="43" fontId="10" fillId="0" borderId="0" xfId="0" applyNumberFormat="1" applyFont="1"/>
    <xf numFmtId="173" fontId="10" fillId="0" borderId="0" xfId="0" applyNumberFormat="1" applyFont="1"/>
    <xf numFmtId="169" fontId="17" fillId="0" borderId="0" xfId="1" applyNumberFormat="1" applyFont="1"/>
    <xf numFmtId="43" fontId="17" fillId="0" borderId="0" xfId="1" applyFont="1"/>
    <xf numFmtId="0" fontId="20" fillId="7" borderId="6" xfId="0" applyFont="1" applyFill="1" applyBorder="1"/>
    <xf numFmtId="165" fontId="17" fillId="0" borderId="0" xfId="2754" applyNumberFormat="1" applyFont="1" applyBorder="1"/>
    <xf numFmtId="0" fontId="25" fillId="4" borderId="17" xfId="0" applyFont="1" applyFill="1" applyBorder="1"/>
    <xf numFmtId="0" fontId="25" fillId="4" borderId="4" xfId="0" applyFont="1" applyFill="1" applyBorder="1"/>
    <xf numFmtId="0" fontId="25" fillId="4" borderId="15" xfId="0" applyFont="1" applyFill="1" applyBorder="1"/>
    <xf numFmtId="0" fontId="18" fillId="0" borderId="0" xfId="286" applyFont="1" applyAlignment="1">
      <alignment wrapText="1"/>
    </xf>
    <xf numFmtId="0" fontId="18" fillId="0" borderId="0" xfId="0" applyFont="1" applyAlignment="1">
      <alignment wrapText="1"/>
    </xf>
    <xf numFmtId="0" fontId="7" fillId="3" borderId="0" xfId="0" applyFont="1" applyFill="1" applyAlignment="1">
      <alignment horizontal="left"/>
    </xf>
    <xf numFmtId="0" fontId="18" fillId="3" borderId="12" xfId="0" applyFont="1" applyFill="1" applyBorder="1" applyAlignment="1">
      <alignment horizontal="left"/>
    </xf>
    <xf numFmtId="0" fontId="18" fillId="3" borderId="13" xfId="0" applyFont="1" applyFill="1" applyBorder="1" applyAlignment="1">
      <alignment horizontal="left"/>
    </xf>
    <xf numFmtId="0" fontId="18" fillId="3" borderId="14" xfId="0" applyFont="1" applyFill="1" applyBorder="1" applyAlignment="1">
      <alignment horizontal="left"/>
    </xf>
    <xf numFmtId="0" fontId="18" fillId="5" borderId="1" xfId="0" applyFont="1" applyFill="1" applyBorder="1" applyAlignment="1">
      <alignment horizontal="center"/>
    </xf>
    <xf numFmtId="0" fontId="9" fillId="2" borderId="0" xfId="0" applyFont="1" applyFill="1" applyAlignment="1">
      <alignment horizontal="left"/>
    </xf>
    <xf numFmtId="0" fontId="11" fillId="0" borderId="0" xfId="282" applyFont="1" applyFill="1" applyAlignment="1">
      <alignment horizontal="center"/>
    </xf>
    <xf numFmtId="0" fontId="18" fillId="0" borderId="16" xfId="0" applyFont="1" applyBorder="1" applyAlignment="1">
      <alignment horizontal="left"/>
    </xf>
    <xf numFmtId="0" fontId="18" fillId="0" borderId="8" xfId="0" applyFont="1" applyBorder="1" applyAlignment="1">
      <alignment horizontal="left"/>
    </xf>
    <xf numFmtId="0" fontId="9" fillId="4" borderId="10" xfId="0" applyFont="1" applyFill="1" applyBorder="1" applyAlignment="1">
      <alignment horizontal="center"/>
    </xf>
    <xf numFmtId="0" fontId="9" fillId="4" borderId="5" xfId="0" applyFont="1" applyFill="1" applyBorder="1" applyAlignment="1">
      <alignment horizontal="center"/>
    </xf>
    <xf numFmtId="0" fontId="9" fillId="4" borderId="2" xfId="0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11" fillId="0" borderId="0" xfId="282" applyFont="1" applyAlignment="1">
      <alignment horizontal="center"/>
    </xf>
    <xf numFmtId="0" fontId="9" fillId="4" borderId="11" xfId="0" applyFont="1" applyFill="1" applyBorder="1" applyAlignment="1">
      <alignment horizontal="center"/>
    </xf>
    <xf numFmtId="49" fontId="9" fillId="4" borderId="2" xfId="0" applyNumberFormat="1" applyFont="1" applyFill="1" applyBorder="1" applyAlignment="1">
      <alignment horizontal="center"/>
    </xf>
    <xf numFmtId="49" fontId="9" fillId="4" borderId="4" xfId="0" applyNumberFormat="1" applyFont="1" applyFill="1" applyBorder="1" applyAlignment="1">
      <alignment horizontal="center"/>
    </xf>
    <xf numFmtId="0" fontId="9" fillId="4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center" vertical="center"/>
    </xf>
    <xf numFmtId="0" fontId="9" fillId="0" borderId="0" xfId="0" applyFont="1" applyAlignment="1">
      <alignment horizontal="left"/>
    </xf>
    <xf numFmtId="0" fontId="9" fillId="4" borderId="1" xfId="0" applyFont="1" applyFill="1" applyBorder="1" applyAlignment="1">
      <alignment vertical="center"/>
    </xf>
    <xf numFmtId="0" fontId="9" fillId="4" borderId="2" xfId="0" applyFont="1" applyFill="1" applyBorder="1" applyAlignment="1">
      <alignment vertical="center"/>
    </xf>
    <xf numFmtId="171" fontId="9" fillId="4" borderId="1" xfId="0" applyNumberFormat="1" applyFont="1" applyFill="1" applyBorder="1" applyAlignment="1">
      <alignment horizontal="center"/>
    </xf>
    <xf numFmtId="169" fontId="9" fillId="4" borderId="1" xfId="1" applyNumberFormat="1" applyFont="1" applyFill="1" applyBorder="1" applyAlignment="1">
      <alignment horizontal="center" vertical="center"/>
    </xf>
    <xf numFmtId="169" fontId="9" fillId="4" borderId="2" xfId="1" applyNumberFormat="1" applyFont="1" applyFill="1" applyBorder="1" applyAlignment="1">
      <alignment horizontal="center" vertical="center"/>
    </xf>
    <xf numFmtId="0" fontId="28" fillId="0" borderId="0" xfId="282" applyFont="1" applyFill="1" applyAlignment="1">
      <alignment horizontal="center"/>
    </xf>
    <xf numFmtId="0" fontId="18" fillId="4" borderId="1" xfId="0" applyFont="1" applyFill="1" applyBorder="1" applyAlignment="1">
      <alignment vertical="center"/>
    </xf>
    <xf numFmtId="0" fontId="18" fillId="4" borderId="2" xfId="0" applyFont="1" applyFill="1" applyBorder="1" applyAlignment="1">
      <alignment vertical="center"/>
    </xf>
    <xf numFmtId="171" fontId="18" fillId="4" borderId="1" xfId="0" applyNumberFormat="1" applyFont="1" applyFill="1" applyBorder="1" applyAlignment="1">
      <alignment horizontal="center"/>
    </xf>
    <xf numFmtId="169" fontId="18" fillId="4" borderId="1" xfId="1" applyNumberFormat="1" applyFont="1" applyFill="1" applyBorder="1" applyAlignment="1">
      <alignment horizontal="center" vertical="center"/>
    </xf>
    <xf numFmtId="169" fontId="18" fillId="4" borderId="2" xfId="1" applyNumberFormat="1" applyFont="1" applyFill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/>
    </xf>
    <xf numFmtId="0" fontId="18" fillId="4" borderId="2" xfId="0" applyFont="1" applyFill="1" applyBorder="1" applyAlignment="1">
      <alignment horizontal="center" vertical="center"/>
    </xf>
    <xf numFmtId="165" fontId="9" fillId="4" borderId="2" xfId="1" applyNumberFormat="1" applyFont="1" applyFill="1" applyBorder="1" applyAlignment="1">
      <alignment horizontal="center" vertical="center"/>
    </xf>
    <xf numFmtId="165" fontId="9" fillId="4" borderId="3" xfId="1" applyNumberFormat="1" applyFont="1" applyFill="1" applyBorder="1" applyAlignment="1">
      <alignment horizontal="center" vertical="center"/>
    </xf>
    <xf numFmtId="171" fontId="9" fillId="4" borderId="10" xfId="0" applyNumberFormat="1" applyFont="1" applyFill="1" applyBorder="1" applyAlignment="1">
      <alignment horizontal="center"/>
    </xf>
    <xf numFmtId="171" fontId="9" fillId="4" borderId="11" xfId="0" applyNumberFormat="1" applyFont="1" applyFill="1" applyBorder="1" applyAlignment="1">
      <alignment horizontal="center"/>
    </xf>
    <xf numFmtId="171" fontId="9" fillId="4" borderId="5" xfId="0" applyNumberFormat="1" applyFont="1" applyFill="1" applyBorder="1" applyAlignment="1">
      <alignment horizontal="center"/>
    </xf>
    <xf numFmtId="171" fontId="14" fillId="4" borderId="1" xfId="0" applyNumberFormat="1" applyFont="1" applyFill="1" applyBorder="1" applyAlignment="1">
      <alignment horizontal="center"/>
    </xf>
    <xf numFmtId="0" fontId="9" fillId="4" borderId="9" xfId="0" applyFont="1" applyFill="1" applyBorder="1" applyAlignment="1">
      <alignment horizontal="center" vertical="center"/>
    </xf>
    <xf numFmtId="0" fontId="11" fillId="0" borderId="0" xfId="282" quotePrefix="1" applyFont="1" applyAlignment="1">
      <alignment horizontal="center"/>
    </xf>
    <xf numFmtId="0" fontId="9" fillId="0" borderId="0" xfId="285" applyFont="1" applyAlignment="1">
      <alignment horizontal="left"/>
    </xf>
    <xf numFmtId="165" fontId="11" fillId="0" borderId="0" xfId="1" applyNumberFormat="1" applyFont="1" applyAlignment="1">
      <alignment horizontal="center"/>
    </xf>
    <xf numFmtId="0" fontId="9" fillId="4" borderId="1" xfId="10" applyFont="1" applyFill="1" applyBorder="1" applyAlignment="1">
      <alignment horizontal="center" vertical="center"/>
    </xf>
    <xf numFmtId="0" fontId="9" fillId="4" borderId="2" xfId="10" applyFont="1" applyFill="1" applyBorder="1" applyAlignment="1">
      <alignment horizontal="center" vertical="center"/>
    </xf>
    <xf numFmtId="0" fontId="9" fillId="4" borderId="9" xfId="10" applyFont="1" applyFill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9" fillId="4" borderId="4" xfId="10" applyFont="1" applyFill="1" applyBorder="1" applyAlignment="1">
      <alignment horizontal="center" vertical="center"/>
    </xf>
    <xf numFmtId="0" fontId="18" fillId="0" borderId="0" xfId="0" applyFont="1" applyAlignment="1">
      <alignment horizontal="left"/>
    </xf>
    <xf numFmtId="0" fontId="18" fillId="4" borderId="1" xfId="10" applyFont="1" applyFill="1" applyBorder="1" applyAlignment="1">
      <alignment horizontal="center"/>
    </xf>
    <xf numFmtId="0" fontId="18" fillId="4" borderId="10" xfId="0" applyFont="1" applyFill="1" applyBorder="1" applyAlignment="1">
      <alignment horizontal="center"/>
    </xf>
    <xf numFmtId="0" fontId="18" fillId="4" borderId="11" xfId="0" applyFont="1" applyFill="1" applyBorder="1" applyAlignment="1">
      <alignment horizontal="center"/>
    </xf>
    <xf numFmtId="0" fontId="18" fillId="4" borderId="5" xfId="0" applyFont="1" applyFill="1" applyBorder="1" applyAlignment="1">
      <alignment horizontal="center"/>
    </xf>
    <xf numFmtId="0" fontId="18" fillId="4" borderId="1" xfId="0" applyFont="1" applyFill="1" applyBorder="1" applyAlignment="1">
      <alignment horizontal="center"/>
    </xf>
    <xf numFmtId="0" fontId="18" fillId="4" borderId="2" xfId="0" applyFont="1" applyFill="1" applyBorder="1" applyAlignment="1">
      <alignment horizontal="center"/>
    </xf>
    <xf numFmtId="0" fontId="18" fillId="4" borderId="4" xfId="0" applyFont="1" applyFill="1" applyBorder="1" applyAlignment="1">
      <alignment horizontal="center" vertical="center"/>
    </xf>
    <xf numFmtId="0" fontId="27" fillId="0" borderId="0" xfId="282" applyFont="1" applyAlignment="1">
      <alignment horizontal="center"/>
    </xf>
    <xf numFmtId="0" fontId="18" fillId="4" borderId="2" xfId="10" applyFont="1" applyFill="1" applyBorder="1" applyAlignment="1">
      <alignment horizontal="center" vertical="center"/>
    </xf>
    <xf numFmtId="0" fontId="18" fillId="4" borderId="4" xfId="10" applyFont="1" applyFill="1" applyBorder="1" applyAlignment="1">
      <alignment horizontal="center" vertical="center"/>
    </xf>
    <xf numFmtId="171" fontId="23" fillId="4" borderId="1" xfId="0" applyNumberFormat="1" applyFont="1" applyFill="1" applyBorder="1" applyAlignment="1">
      <alignment horizontal="center"/>
    </xf>
    <xf numFmtId="0" fontId="18" fillId="4" borderId="9" xfId="0" applyFont="1" applyFill="1" applyBorder="1" applyAlignment="1">
      <alignment horizontal="center"/>
    </xf>
    <xf numFmtId="0" fontId="18" fillId="4" borderId="6" xfId="0" applyFont="1" applyFill="1" applyBorder="1" applyAlignment="1">
      <alignment horizontal="center"/>
    </xf>
    <xf numFmtId="0" fontId="27" fillId="0" borderId="0" xfId="282" applyFont="1" applyFill="1" applyAlignment="1">
      <alignment horizontal="center"/>
    </xf>
    <xf numFmtId="0" fontId="18" fillId="4" borderId="10" xfId="10" applyFont="1" applyFill="1" applyBorder="1" applyAlignment="1">
      <alignment horizontal="center"/>
    </xf>
    <xf numFmtId="0" fontId="18" fillId="4" borderId="11" xfId="10" applyFont="1" applyFill="1" applyBorder="1" applyAlignment="1">
      <alignment horizontal="center"/>
    </xf>
    <xf numFmtId="0" fontId="18" fillId="4" borderId="5" xfId="10" applyFont="1" applyFill="1" applyBorder="1" applyAlignment="1">
      <alignment horizontal="center"/>
    </xf>
    <xf numFmtId="165" fontId="10" fillId="0" borderId="0" xfId="1" applyNumberFormat="1" applyFont="1" applyAlignment="1">
      <alignment horizontal="center"/>
    </xf>
    <xf numFmtId="0" fontId="18" fillId="4" borderId="2" xfId="0" applyFont="1" applyFill="1" applyBorder="1" applyAlignment="1">
      <alignment horizontal="center" vertical="center" textRotation="45"/>
    </xf>
    <xf numFmtId="0" fontId="18" fillId="4" borderId="4" xfId="0" applyFont="1" applyFill="1" applyBorder="1" applyAlignment="1">
      <alignment horizontal="center" vertical="center" textRotation="45"/>
    </xf>
    <xf numFmtId="0" fontId="18" fillId="4" borderId="3" xfId="0" applyFont="1" applyFill="1" applyBorder="1" applyAlignment="1">
      <alignment horizontal="center" vertical="center" textRotation="45"/>
    </xf>
    <xf numFmtId="0" fontId="14" fillId="0" borderId="0" xfId="0" applyFont="1" applyAlignment="1">
      <alignment horizontal="left"/>
    </xf>
    <xf numFmtId="0" fontId="9" fillId="4" borderId="19" xfId="0" applyFont="1" applyFill="1" applyBorder="1" applyAlignment="1">
      <alignment horizontal="center"/>
    </xf>
    <xf numFmtId="0" fontId="9" fillId="4" borderId="8" xfId="0" applyFont="1" applyFill="1" applyBorder="1" applyAlignment="1">
      <alignment horizontal="center"/>
    </xf>
    <xf numFmtId="0" fontId="9" fillId="4" borderId="15" xfId="0" applyFont="1" applyFill="1" applyBorder="1" applyAlignment="1">
      <alignment horizontal="center" wrapText="1"/>
    </xf>
    <xf numFmtId="0" fontId="9" fillId="4" borderId="0" xfId="0" applyFont="1" applyFill="1" applyAlignment="1">
      <alignment horizontal="center" wrapText="1"/>
    </xf>
    <xf numFmtId="0" fontId="14" fillId="0" borderId="0" xfId="0" applyFont="1"/>
    <xf numFmtId="165" fontId="10" fillId="0" borderId="0" xfId="0" applyNumberFormat="1" applyFont="1" applyFill="1"/>
    <xf numFmtId="165" fontId="18" fillId="0" borderId="4" xfId="2803" applyNumberFormat="1" applyFont="1" applyBorder="1"/>
    <xf numFmtId="0" fontId="17" fillId="0" borderId="2" xfId="0" applyFont="1" applyFill="1" applyBorder="1"/>
    <xf numFmtId="168" fontId="17" fillId="0" borderId="2" xfId="0" applyNumberFormat="1" applyFont="1" applyFill="1" applyBorder="1"/>
    <xf numFmtId="168" fontId="17" fillId="0" borderId="2" xfId="0" applyNumberFormat="1" applyFont="1" applyFill="1" applyBorder="1" applyAlignment="1">
      <alignment horizontal="right"/>
    </xf>
    <xf numFmtId="0" fontId="17" fillId="0" borderId="4" xfId="0" applyFont="1" applyFill="1" applyBorder="1"/>
    <xf numFmtId="168" fontId="17" fillId="0" borderId="4" xfId="0" applyNumberFormat="1" applyFont="1" applyFill="1" applyBorder="1"/>
    <xf numFmtId="168" fontId="17" fillId="0" borderId="4" xfId="0" applyNumberFormat="1" applyFont="1" applyFill="1" applyBorder="1" applyAlignment="1">
      <alignment horizontal="right"/>
    </xf>
    <xf numFmtId="0" fontId="9" fillId="0" borderId="7" xfId="0" applyFont="1" applyFill="1" applyBorder="1"/>
    <xf numFmtId="169" fontId="9" fillId="0" borderId="1" xfId="1" applyNumberFormat="1" applyFont="1" applyFill="1" applyBorder="1"/>
    <xf numFmtId="170" fontId="9" fillId="0" borderId="5" xfId="0" applyNumberFormat="1" applyFont="1" applyFill="1" applyBorder="1"/>
    <xf numFmtId="170" fontId="14" fillId="0" borderId="1" xfId="0" applyNumberFormat="1" applyFont="1" applyFill="1" applyBorder="1"/>
    <xf numFmtId="0" fontId="10" fillId="0" borderId="1" xfId="0" applyFont="1" applyFill="1" applyBorder="1"/>
    <xf numFmtId="0" fontId="9" fillId="0" borderId="5" xfId="0" applyFont="1" applyFill="1" applyBorder="1"/>
    <xf numFmtId="0" fontId="9" fillId="0" borderId="1" xfId="0" applyFont="1" applyFill="1" applyBorder="1"/>
    <xf numFmtId="169" fontId="30" fillId="0" borderId="0" xfId="2734" applyNumberFormat="1" applyFont="1" applyFill="1" applyBorder="1"/>
    <xf numFmtId="165" fontId="25" fillId="7" borderId="3" xfId="2793" applyNumberFormat="1" applyFont="1" applyFill="1" applyBorder="1"/>
    <xf numFmtId="168" fontId="25" fillId="0" borderId="3" xfId="0" applyNumberFormat="1" applyFont="1" applyBorder="1" applyAlignment="1">
      <alignment horizontal="right"/>
    </xf>
    <xf numFmtId="0" fontId="9" fillId="4" borderId="5" xfId="0" applyFont="1" applyFill="1" applyBorder="1"/>
    <xf numFmtId="0" fontId="9" fillId="4" borderId="1" xfId="0" applyFont="1" applyFill="1" applyBorder="1"/>
    <xf numFmtId="0" fontId="17" fillId="5" borderId="4" xfId="0" applyFont="1" applyFill="1" applyBorder="1"/>
    <xf numFmtId="168" fontId="17" fillId="5" borderId="4" xfId="0" applyNumberFormat="1" applyFont="1" applyFill="1" applyBorder="1"/>
    <xf numFmtId="168" fontId="17" fillId="5" borderId="4" xfId="0" applyNumberFormat="1" applyFont="1" applyFill="1" applyBorder="1" applyAlignment="1">
      <alignment horizontal="right"/>
    </xf>
    <xf numFmtId="167" fontId="17" fillId="5" borderId="4" xfId="280" applyNumberFormat="1" applyFont="1" applyFill="1" applyBorder="1" applyAlignment="1">
      <alignment horizontal="right"/>
    </xf>
    <xf numFmtId="0" fontId="9" fillId="5" borderId="7" xfId="0" applyFont="1" applyFill="1" applyBorder="1"/>
    <xf numFmtId="169" fontId="9" fillId="5" borderId="1" xfId="1" applyNumberFormat="1" applyFont="1" applyFill="1" applyBorder="1"/>
    <xf numFmtId="170" fontId="9" fillId="5" borderId="5" xfId="0" applyNumberFormat="1" applyFont="1" applyFill="1" applyBorder="1"/>
    <xf numFmtId="170" fontId="14" fillId="5" borderId="10" xfId="0" applyNumberFormat="1" applyFont="1" applyFill="1" applyBorder="1"/>
    <xf numFmtId="0" fontId="10" fillId="0" borderId="9" xfId="0" applyFont="1" applyFill="1" applyBorder="1"/>
  </cellXfs>
  <cellStyles count="2804">
    <cellStyle name="Comma" xfId="1" builtinId="3"/>
    <cellStyle name="Comma 10" xfId="38" xr:uid="{00000000-0005-0000-0000-000001000000}"/>
    <cellStyle name="Comma 10 10" xfId="2479" xr:uid="{00000000-0005-0000-0000-000002000000}"/>
    <cellStyle name="Comma 10 10 2" xfId="2732" xr:uid="{00000000-0005-0000-0000-000003000000}"/>
    <cellStyle name="Comma 10 10 2 2" xfId="2741" xr:uid="{00000000-0005-0000-0000-000004000000}"/>
    <cellStyle name="Comma 10 10 2 2 2" xfId="2747" xr:uid="{00000000-0005-0000-0000-000005000000}"/>
    <cellStyle name="Comma 10 10 2 2 2 2" xfId="2754" xr:uid="{00000000-0005-0000-0000-000006000000}"/>
    <cellStyle name="Comma 10 10 2 2 2 2 2" xfId="2769" xr:uid="{00000000-0005-0000-0000-000007000000}"/>
    <cellStyle name="Comma 10 10 2 2 2 2 2 2" xfId="2781" xr:uid="{00000000-0005-0000-0000-000008000000}"/>
    <cellStyle name="Comma 10 10 2 2 2 2 2 2 2" xfId="2788" xr:uid="{5992DEB1-4214-4C1D-A7E5-864675850EE4}"/>
    <cellStyle name="Comma 10 11" xfId="318" xr:uid="{00000000-0005-0000-0000-000009000000}"/>
    <cellStyle name="Comma 10 2" xfId="42" xr:uid="{00000000-0005-0000-0000-00000A000000}"/>
    <cellStyle name="Comma 10 2 10" xfId="322" xr:uid="{00000000-0005-0000-0000-00000B000000}"/>
    <cellStyle name="Comma 10 2 2" xfId="6" xr:uid="{00000000-0005-0000-0000-00000C000000}"/>
    <cellStyle name="Comma 10 2 2 2" xfId="7" xr:uid="{00000000-0005-0000-0000-00000D000000}"/>
    <cellStyle name="Comma 10 2 2 2 2" xfId="16" xr:uid="{00000000-0005-0000-0000-00000E000000}"/>
    <cellStyle name="Comma 10 2 2 2 2 2" xfId="273" xr:uid="{00000000-0005-0000-0000-00000F000000}"/>
    <cellStyle name="Comma 10 2 2 2 2 2 2" xfId="820" xr:uid="{00000000-0005-0000-0000-000010000000}"/>
    <cellStyle name="Comma 10 2 2 2 2 2 2 2" xfId="289" xr:uid="{00000000-0005-0000-0000-000011000000}"/>
    <cellStyle name="Comma 10 2 2 2 2 2 2 2 2" xfId="295" xr:uid="{00000000-0005-0000-0000-000012000000}"/>
    <cellStyle name="Comma 10 2 2 2 2 2 2 2 2 2" xfId="2438" xr:uid="{00000000-0005-0000-0000-000013000000}"/>
    <cellStyle name="Comma 10 2 2 2 2 2 2 2 3" xfId="2726" xr:uid="{00000000-0005-0000-0000-000014000000}"/>
    <cellStyle name="Comma 10 2 2 2 2 2 2 2 4" xfId="1358" xr:uid="{00000000-0005-0000-0000-000015000000}"/>
    <cellStyle name="Comma 10 2 2 2 2 2 2 3" xfId="1900" xr:uid="{00000000-0005-0000-0000-000016000000}"/>
    <cellStyle name="Comma 10 2 2 2 2 2 3" xfId="1091" xr:uid="{00000000-0005-0000-0000-000017000000}"/>
    <cellStyle name="Comma 10 2 2 2 2 2 3 2" xfId="2171" xr:uid="{00000000-0005-0000-0000-000018000000}"/>
    <cellStyle name="Comma 10 2 2 2 2 2 4" xfId="1633" xr:uid="{00000000-0005-0000-0000-000019000000}"/>
    <cellStyle name="Comma 10 2 2 2 2 2 5" xfId="2714" xr:uid="{00000000-0005-0000-0000-00001A000000}"/>
    <cellStyle name="Comma 10 2 2 2 2 2 6" xfId="553" xr:uid="{00000000-0005-0000-0000-00001B000000}"/>
    <cellStyle name="Comma 10 2 2 2 2 3" xfId="577" xr:uid="{00000000-0005-0000-0000-00001C000000}"/>
    <cellStyle name="Comma 10 2 2 2 2 3 2" xfId="1115" xr:uid="{00000000-0005-0000-0000-00001D000000}"/>
    <cellStyle name="Comma 10 2 2 2 2 3 2 2" xfId="2195" xr:uid="{00000000-0005-0000-0000-00001E000000}"/>
    <cellStyle name="Comma 10 2 2 2 2 3 3" xfId="1657" xr:uid="{00000000-0005-0000-0000-00001F000000}"/>
    <cellStyle name="Comma 10 2 2 2 2 4" xfId="848" xr:uid="{00000000-0005-0000-0000-000020000000}"/>
    <cellStyle name="Comma 10 2 2 2 2 4 2" xfId="1928" xr:uid="{00000000-0005-0000-0000-000021000000}"/>
    <cellStyle name="Comma 10 2 2 2 2 5" xfId="1390" xr:uid="{00000000-0005-0000-0000-000022000000}"/>
    <cellStyle name="Comma 10 2 2 2 2 6" xfId="2471" xr:uid="{00000000-0005-0000-0000-000023000000}"/>
    <cellStyle name="Comma 10 2 2 2 2 7" xfId="310" xr:uid="{00000000-0005-0000-0000-000024000000}"/>
    <cellStyle name="Comma 10 2 2 2 3" xfId="209" xr:uid="{00000000-0005-0000-0000-000025000000}"/>
    <cellStyle name="Comma 10 2 2 2 3 2" xfId="756" xr:uid="{00000000-0005-0000-0000-000026000000}"/>
    <cellStyle name="Comma 10 2 2 2 3 2 2" xfId="1294" xr:uid="{00000000-0005-0000-0000-000027000000}"/>
    <cellStyle name="Comma 10 2 2 2 3 2 2 2" xfId="2374" xr:uid="{00000000-0005-0000-0000-000028000000}"/>
    <cellStyle name="Comma 10 2 2 2 3 2 3" xfId="1836" xr:uid="{00000000-0005-0000-0000-000029000000}"/>
    <cellStyle name="Comma 10 2 2 2 3 3" xfId="1027" xr:uid="{00000000-0005-0000-0000-00002A000000}"/>
    <cellStyle name="Comma 10 2 2 2 3 3 2" xfId="2107" xr:uid="{00000000-0005-0000-0000-00002B000000}"/>
    <cellStyle name="Comma 10 2 2 2 3 4" xfId="1569" xr:uid="{00000000-0005-0000-0000-00002C000000}"/>
    <cellStyle name="Comma 10 2 2 2 3 5" xfId="2650" xr:uid="{00000000-0005-0000-0000-00002D000000}"/>
    <cellStyle name="Comma 10 2 2 2 3 6" xfId="489" xr:uid="{00000000-0005-0000-0000-00002E000000}"/>
    <cellStyle name="Comma 10 2 2 2 4" xfId="571" xr:uid="{00000000-0005-0000-0000-00002F000000}"/>
    <cellStyle name="Comma 10 2 2 2 4 2" xfId="1109" xr:uid="{00000000-0005-0000-0000-000030000000}"/>
    <cellStyle name="Comma 10 2 2 2 4 2 2" xfId="2189" xr:uid="{00000000-0005-0000-0000-000031000000}"/>
    <cellStyle name="Comma 10 2 2 2 4 3" xfId="1651" xr:uid="{00000000-0005-0000-0000-000032000000}"/>
    <cellStyle name="Comma 10 2 2 2 5" xfId="842" xr:uid="{00000000-0005-0000-0000-000033000000}"/>
    <cellStyle name="Comma 10 2 2 2 5 2" xfId="1922" xr:uid="{00000000-0005-0000-0000-000034000000}"/>
    <cellStyle name="Comma 10 2 2 2 6" xfId="1384" xr:uid="{00000000-0005-0000-0000-000035000000}"/>
    <cellStyle name="Comma 10 2 2 2 7" xfId="2465" xr:uid="{00000000-0005-0000-0000-000036000000}"/>
    <cellStyle name="Comma 10 2 2 2 8" xfId="304" xr:uid="{00000000-0005-0000-0000-000037000000}"/>
    <cellStyle name="Comma 10 2 2 3" xfId="115" xr:uid="{00000000-0005-0000-0000-000038000000}"/>
    <cellStyle name="Comma 10 2 2 3 2" xfId="241" xr:uid="{00000000-0005-0000-0000-000039000000}"/>
    <cellStyle name="Comma 10 2 2 3 2 2" xfId="788" xr:uid="{00000000-0005-0000-0000-00003A000000}"/>
    <cellStyle name="Comma 10 2 2 3 2 2 2" xfId="1326" xr:uid="{00000000-0005-0000-0000-00003B000000}"/>
    <cellStyle name="Comma 10 2 2 3 2 2 2 2" xfId="2406" xr:uid="{00000000-0005-0000-0000-00003C000000}"/>
    <cellStyle name="Comma 10 2 2 3 2 2 3" xfId="1868" xr:uid="{00000000-0005-0000-0000-00003D000000}"/>
    <cellStyle name="Comma 10 2 2 3 2 3" xfId="1059" xr:uid="{00000000-0005-0000-0000-00003E000000}"/>
    <cellStyle name="Comma 10 2 2 3 2 3 2" xfId="2139" xr:uid="{00000000-0005-0000-0000-00003F000000}"/>
    <cellStyle name="Comma 10 2 2 3 2 4" xfId="1601" xr:uid="{00000000-0005-0000-0000-000040000000}"/>
    <cellStyle name="Comma 10 2 2 3 2 5" xfId="2682" xr:uid="{00000000-0005-0000-0000-000041000000}"/>
    <cellStyle name="Comma 10 2 2 3 2 6" xfId="521" xr:uid="{00000000-0005-0000-0000-000042000000}"/>
    <cellStyle name="Comma 10 2 2 3 3" xfId="662" xr:uid="{00000000-0005-0000-0000-000043000000}"/>
    <cellStyle name="Comma 10 2 2 3 3 2" xfId="1200" xr:uid="{00000000-0005-0000-0000-000044000000}"/>
    <cellStyle name="Comma 10 2 2 3 3 2 2" xfId="2280" xr:uid="{00000000-0005-0000-0000-000045000000}"/>
    <cellStyle name="Comma 10 2 2 3 3 3" xfId="1742" xr:uid="{00000000-0005-0000-0000-000046000000}"/>
    <cellStyle name="Comma 10 2 2 3 4" xfId="933" xr:uid="{00000000-0005-0000-0000-000047000000}"/>
    <cellStyle name="Comma 10 2 2 3 4 2" xfId="2013" xr:uid="{00000000-0005-0000-0000-000048000000}"/>
    <cellStyle name="Comma 10 2 2 3 5" xfId="1475" xr:uid="{00000000-0005-0000-0000-000049000000}"/>
    <cellStyle name="Comma 10 2 2 3 6" xfId="2556" xr:uid="{00000000-0005-0000-0000-00004A000000}"/>
    <cellStyle name="Comma 10 2 2 3 7" xfId="395" xr:uid="{00000000-0005-0000-0000-00004B000000}"/>
    <cellStyle name="Comma 10 2 2 4" xfId="177" xr:uid="{00000000-0005-0000-0000-00004C000000}"/>
    <cellStyle name="Comma 10 2 2 4 2" xfId="724" xr:uid="{00000000-0005-0000-0000-00004D000000}"/>
    <cellStyle name="Comma 10 2 2 4 2 2" xfId="1262" xr:uid="{00000000-0005-0000-0000-00004E000000}"/>
    <cellStyle name="Comma 10 2 2 4 2 2 2" xfId="2342" xr:uid="{00000000-0005-0000-0000-00004F000000}"/>
    <cellStyle name="Comma 10 2 2 4 2 3" xfId="1804" xr:uid="{00000000-0005-0000-0000-000050000000}"/>
    <cellStyle name="Comma 10 2 2 4 3" xfId="995" xr:uid="{00000000-0005-0000-0000-000051000000}"/>
    <cellStyle name="Comma 10 2 2 4 3 2" xfId="2075" xr:uid="{00000000-0005-0000-0000-000052000000}"/>
    <cellStyle name="Comma 10 2 2 4 4" xfId="1537" xr:uid="{00000000-0005-0000-0000-000053000000}"/>
    <cellStyle name="Comma 10 2 2 4 5" xfId="2618" xr:uid="{00000000-0005-0000-0000-000054000000}"/>
    <cellStyle name="Comma 10 2 2 4 6" xfId="457" xr:uid="{00000000-0005-0000-0000-000055000000}"/>
    <cellStyle name="Comma 10 2 2 5" xfId="570" xr:uid="{00000000-0005-0000-0000-000056000000}"/>
    <cellStyle name="Comma 10 2 2 5 2" xfId="1108" xr:uid="{00000000-0005-0000-0000-000057000000}"/>
    <cellStyle name="Comma 10 2 2 5 2 2" xfId="2188" xr:uid="{00000000-0005-0000-0000-000058000000}"/>
    <cellStyle name="Comma 10 2 2 5 3" xfId="1650" xr:uid="{00000000-0005-0000-0000-000059000000}"/>
    <cellStyle name="Comma 10 2 2 6" xfId="841" xr:uid="{00000000-0005-0000-0000-00005A000000}"/>
    <cellStyle name="Comma 10 2 2 6 2" xfId="1921" xr:uid="{00000000-0005-0000-0000-00005B000000}"/>
    <cellStyle name="Comma 10 2 2 7" xfId="1383" xr:uid="{00000000-0005-0000-0000-00005C000000}"/>
    <cellStyle name="Comma 10 2 2 8" xfId="2464" xr:uid="{00000000-0005-0000-0000-00005D000000}"/>
    <cellStyle name="Comma 10 2 2 9" xfId="303" xr:uid="{00000000-0005-0000-0000-00005E000000}"/>
    <cellStyle name="Comma 10 2 3" xfId="70" xr:uid="{00000000-0005-0000-0000-00005F000000}"/>
    <cellStyle name="Comma 10 2 3 2" xfId="132" xr:uid="{00000000-0005-0000-0000-000060000000}"/>
    <cellStyle name="Comma 10 2 3 2 2" xfId="258" xr:uid="{00000000-0005-0000-0000-000061000000}"/>
    <cellStyle name="Comma 10 2 3 2 2 2" xfId="805" xr:uid="{00000000-0005-0000-0000-000062000000}"/>
    <cellStyle name="Comma 10 2 3 2 2 2 2" xfId="1343" xr:uid="{00000000-0005-0000-0000-000063000000}"/>
    <cellStyle name="Comma 10 2 3 2 2 2 2 2" xfId="2423" xr:uid="{00000000-0005-0000-0000-000064000000}"/>
    <cellStyle name="Comma 10 2 3 2 2 2 3" xfId="1885" xr:uid="{00000000-0005-0000-0000-000065000000}"/>
    <cellStyle name="Comma 10 2 3 2 2 3" xfId="1076" xr:uid="{00000000-0005-0000-0000-000066000000}"/>
    <cellStyle name="Comma 10 2 3 2 2 3 2" xfId="2156" xr:uid="{00000000-0005-0000-0000-000067000000}"/>
    <cellStyle name="Comma 10 2 3 2 2 4" xfId="1618" xr:uid="{00000000-0005-0000-0000-000068000000}"/>
    <cellStyle name="Comma 10 2 3 2 2 5" xfId="2699" xr:uid="{00000000-0005-0000-0000-000069000000}"/>
    <cellStyle name="Comma 10 2 3 2 2 6" xfId="538" xr:uid="{00000000-0005-0000-0000-00006A000000}"/>
    <cellStyle name="Comma 10 2 3 2 3" xfId="679" xr:uid="{00000000-0005-0000-0000-00006B000000}"/>
    <cellStyle name="Comma 10 2 3 2 3 2" xfId="1217" xr:uid="{00000000-0005-0000-0000-00006C000000}"/>
    <cellStyle name="Comma 10 2 3 2 3 2 2" xfId="2297" xr:uid="{00000000-0005-0000-0000-00006D000000}"/>
    <cellStyle name="Comma 10 2 3 2 3 3" xfId="1759" xr:uid="{00000000-0005-0000-0000-00006E000000}"/>
    <cellStyle name="Comma 10 2 3 2 4" xfId="950" xr:uid="{00000000-0005-0000-0000-00006F000000}"/>
    <cellStyle name="Comma 10 2 3 2 4 2" xfId="2030" xr:uid="{00000000-0005-0000-0000-000070000000}"/>
    <cellStyle name="Comma 10 2 3 2 5" xfId="1492" xr:uid="{00000000-0005-0000-0000-000071000000}"/>
    <cellStyle name="Comma 10 2 3 2 6" xfId="2573" xr:uid="{00000000-0005-0000-0000-000072000000}"/>
    <cellStyle name="Comma 10 2 3 2 7" xfId="412" xr:uid="{00000000-0005-0000-0000-000073000000}"/>
    <cellStyle name="Comma 10 2 3 3" xfId="194" xr:uid="{00000000-0005-0000-0000-000074000000}"/>
    <cellStyle name="Comma 10 2 3 3 2" xfId="741" xr:uid="{00000000-0005-0000-0000-000075000000}"/>
    <cellStyle name="Comma 10 2 3 3 2 2" xfId="1279" xr:uid="{00000000-0005-0000-0000-000076000000}"/>
    <cellStyle name="Comma 10 2 3 3 2 2 2" xfId="2359" xr:uid="{00000000-0005-0000-0000-000077000000}"/>
    <cellStyle name="Comma 10 2 3 3 2 3" xfId="1821" xr:uid="{00000000-0005-0000-0000-000078000000}"/>
    <cellStyle name="Comma 10 2 3 3 3" xfId="1012" xr:uid="{00000000-0005-0000-0000-000079000000}"/>
    <cellStyle name="Comma 10 2 3 3 3 2" xfId="2092" xr:uid="{00000000-0005-0000-0000-00007A000000}"/>
    <cellStyle name="Comma 10 2 3 3 4" xfId="1554" xr:uid="{00000000-0005-0000-0000-00007B000000}"/>
    <cellStyle name="Comma 10 2 3 3 5" xfId="2635" xr:uid="{00000000-0005-0000-0000-00007C000000}"/>
    <cellStyle name="Comma 10 2 3 3 6" xfId="474" xr:uid="{00000000-0005-0000-0000-00007D000000}"/>
    <cellStyle name="Comma 10 2 3 4" xfId="617" xr:uid="{00000000-0005-0000-0000-00007E000000}"/>
    <cellStyle name="Comma 10 2 3 4 2" xfId="1155" xr:uid="{00000000-0005-0000-0000-00007F000000}"/>
    <cellStyle name="Comma 10 2 3 4 2 2" xfId="2235" xr:uid="{00000000-0005-0000-0000-000080000000}"/>
    <cellStyle name="Comma 10 2 3 4 3" xfId="1697" xr:uid="{00000000-0005-0000-0000-000081000000}"/>
    <cellStyle name="Comma 10 2 3 5" xfId="888" xr:uid="{00000000-0005-0000-0000-000082000000}"/>
    <cellStyle name="Comma 10 2 3 5 2" xfId="1968" xr:uid="{00000000-0005-0000-0000-000083000000}"/>
    <cellStyle name="Comma 10 2 3 6" xfId="1430" xr:uid="{00000000-0005-0000-0000-000084000000}"/>
    <cellStyle name="Comma 10 2 3 7" xfId="2511" xr:uid="{00000000-0005-0000-0000-000085000000}"/>
    <cellStyle name="Comma 10 2 3 8" xfId="350" xr:uid="{00000000-0005-0000-0000-000086000000}"/>
    <cellStyle name="Comma 10 2 4" xfId="100" xr:uid="{00000000-0005-0000-0000-000087000000}"/>
    <cellStyle name="Comma 10 2 4 2" xfId="226" xr:uid="{00000000-0005-0000-0000-000088000000}"/>
    <cellStyle name="Comma 10 2 4 2 2" xfId="773" xr:uid="{00000000-0005-0000-0000-000089000000}"/>
    <cellStyle name="Comma 10 2 4 2 2 2" xfId="1311" xr:uid="{00000000-0005-0000-0000-00008A000000}"/>
    <cellStyle name="Comma 10 2 4 2 2 2 2" xfId="2391" xr:uid="{00000000-0005-0000-0000-00008B000000}"/>
    <cellStyle name="Comma 10 2 4 2 2 3" xfId="1853" xr:uid="{00000000-0005-0000-0000-00008C000000}"/>
    <cellStyle name="Comma 10 2 4 2 3" xfId="1044" xr:uid="{00000000-0005-0000-0000-00008D000000}"/>
    <cellStyle name="Comma 10 2 4 2 3 2" xfId="2124" xr:uid="{00000000-0005-0000-0000-00008E000000}"/>
    <cellStyle name="Comma 10 2 4 2 4" xfId="1586" xr:uid="{00000000-0005-0000-0000-00008F000000}"/>
    <cellStyle name="Comma 10 2 4 2 5" xfId="2667" xr:uid="{00000000-0005-0000-0000-000090000000}"/>
    <cellStyle name="Comma 10 2 4 2 6" xfId="506" xr:uid="{00000000-0005-0000-0000-000091000000}"/>
    <cellStyle name="Comma 10 2 4 3" xfId="647" xr:uid="{00000000-0005-0000-0000-000092000000}"/>
    <cellStyle name="Comma 10 2 4 3 2" xfId="1185" xr:uid="{00000000-0005-0000-0000-000093000000}"/>
    <cellStyle name="Comma 10 2 4 3 2 2" xfId="2265" xr:uid="{00000000-0005-0000-0000-000094000000}"/>
    <cellStyle name="Comma 10 2 4 3 3" xfId="1727" xr:uid="{00000000-0005-0000-0000-000095000000}"/>
    <cellStyle name="Comma 10 2 4 4" xfId="918" xr:uid="{00000000-0005-0000-0000-000096000000}"/>
    <cellStyle name="Comma 10 2 4 4 2" xfId="1998" xr:uid="{00000000-0005-0000-0000-000097000000}"/>
    <cellStyle name="Comma 10 2 4 5" xfId="1460" xr:uid="{00000000-0005-0000-0000-000098000000}"/>
    <cellStyle name="Comma 10 2 4 6" xfId="2541" xr:uid="{00000000-0005-0000-0000-000099000000}"/>
    <cellStyle name="Comma 10 2 4 7" xfId="380" xr:uid="{00000000-0005-0000-0000-00009A000000}"/>
    <cellStyle name="Comma 10 2 5" xfId="162" xr:uid="{00000000-0005-0000-0000-00009B000000}"/>
    <cellStyle name="Comma 10 2 5 2" xfId="709" xr:uid="{00000000-0005-0000-0000-00009C000000}"/>
    <cellStyle name="Comma 10 2 5 2 2" xfId="1247" xr:uid="{00000000-0005-0000-0000-00009D000000}"/>
    <cellStyle name="Comma 10 2 5 2 2 2" xfId="2327" xr:uid="{00000000-0005-0000-0000-00009E000000}"/>
    <cellStyle name="Comma 10 2 5 2 3" xfId="1789" xr:uid="{00000000-0005-0000-0000-00009F000000}"/>
    <cellStyle name="Comma 10 2 5 3" xfId="980" xr:uid="{00000000-0005-0000-0000-0000A0000000}"/>
    <cellStyle name="Comma 10 2 5 3 2" xfId="2060" xr:uid="{00000000-0005-0000-0000-0000A1000000}"/>
    <cellStyle name="Comma 10 2 5 4" xfId="1522" xr:uid="{00000000-0005-0000-0000-0000A2000000}"/>
    <cellStyle name="Comma 10 2 5 5" xfId="2603" xr:uid="{00000000-0005-0000-0000-0000A3000000}"/>
    <cellStyle name="Comma 10 2 5 6" xfId="442" xr:uid="{00000000-0005-0000-0000-0000A4000000}"/>
    <cellStyle name="Comma 10 2 6" xfId="589" xr:uid="{00000000-0005-0000-0000-0000A5000000}"/>
    <cellStyle name="Comma 10 2 6 2" xfId="1127" xr:uid="{00000000-0005-0000-0000-0000A6000000}"/>
    <cellStyle name="Comma 10 2 6 2 2" xfId="2207" xr:uid="{00000000-0005-0000-0000-0000A7000000}"/>
    <cellStyle name="Comma 10 2 6 3" xfId="1669" xr:uid="{00000000-0005-0000-0000-0000A8000000}"/>
    <cellStyle name="Comma 10 2 7" xfId="860" xr:uid="{00000000-0005-0000-0000-0000A9000000}"/>
    <cellStyle name="Comma 10 2 7 2" xfId="1940" xr:uid="{00000000-0005-0000-0000-0000AA000000}"/>
    <cellStyle name="Comma 10 2 8" xfId="1402" xr:uid="{00000000-0005-0000-0000-0000AB000000}"/>
    <cellStyle name="Comma 10 2 9" xfId="2483" xr:uid="{00000000-0005-0000-0000-0000AC000000}"/>
    <cellStyle name="Comma 10 3" xfId="51" xr:uid="{00000000-0005-0000-0000-0000AD000000}"/>
    <cellStyle name="Comma 10 3 2" xfId="80" xr:uid="{00000000-0005-0000-0000-0000AE000000}"/>
    <cellStyle name="Comma 10 3 2 2" xfId="142" xr:uid="{00000000-0005-0000-0000-0000AF000000}"/>
    <cellStyle name="Comma 10 3 2 2 2" xfId="268" xr:uid="{00000000-0005-0000-0000-0000B0000000}"/>
    <cellStyle name="Comma 10 3 2 2 2 2" xfId="815" xr:uid="{00000000-0005-0000-0000-0000B1000000}"/>
    <cellStyle name="Comma 10 3 2 2 2 2 2" xfId="1353" xr:uid="{00000000-0005-0000-0000-0000B2000000}"/>
    <cellStyle name="Comma 10 3 2 2 2 2 2 2" xfId="2433" xr:uid="{00000000-0005-0000-0000-0000B3000000}"/>
    <cellStyle name="Comma 10 3 2 2 2 2 3" xfId="1895" xr:uid="{00000000-0005-0000-0000-0000B4000000}"/>
    <cellStyle name="Comma 10 3 2 2 2 3" xfId="1086" xr:uid="{00000000-0005-0000-0000-0000B5000000}"/>
    <cellStyle name="Comma 10 3 2 2 2 3 2" xfId="2166" xr:uid="{00000000-0005-0000-0000-0000B6000000}"/>
    <cellStyle name="Comma 10 3 2 2 2 4" xfId="1628" xr:uid="{00000000-0005-0000-0000-0000B7000000}"/>
    <cellStyle name="Comma 10 3 2 2 2 5" xfId="2709" xr:uid="{00000000-0005-0000-0000-0000B8000000}"/>
    <cellStyle name="Comma 10 3 2 2 2 6" xfId="548" xr:uid="{00000000-0005-0000-0000-0000B9000000}"/>
    <cellStyle name="Comma 10 3 2 2 3" xfId="689" xr:uid="{00000000-0005-0000-0000-0000BA000000}"/>
    <cellStyle name="Comma 10 3 2 2 3 2" xfId="1227" xr:uid="{00000000-0005-0000-0000-0000BB000000}"/>
    <cellStyle name="Comma 10 3 2 2 3 2 2" xfId="2307" xr:uid="{00000000-0005-0000-0000-0000BC000000}"/>
    <cellStyle name="Comma 10 3 2 2 3 3" xfId="1769" xr:uid="{00000000-0005-0000-0000-0000BD000000}"/>
    <cellStyle name="Comma 10 3 2 2 4" xfId="960" xr:uid="{00000000-0005-0000-0000-0000BE000000}"/>
    <cellStyle name="Comma 10 3 2 2 4 2" xfId="2040" xr:uid="{00000000-0005-0000-0000-0000BF000000}"/>
    <cellStyle name="Comma 10 3 2 2 5" xfId="1502" xr:uid="{00000000-0005-0000-0000-0000C0000000}"/>
    <cellStyle name="Comma 10 3 2 2 6" xfId="2583" xr:uid="{00000000-0005-0000-0000-0000C1000000}"/>
    <cellStyle name="Comma 10 3 2 2 7" xfId="422" xr:uid="{00000000-0005-0000-0000-0000C2000000}"/>
    <cellStyle name="Comma 10 3 2 3" xfId="204" xr:uid="{00000000-0005-0000-0000-0000C3000000}"/>
    <cellStyle name="Comma 10 3 2 3 2" xfId="751" xr:uid="{00000000-0005-0000-0000-0000C4000000}"/>
    <cellStyle name="Comma 10 3 2 3 2 2" xfId="1289" xr:uid="{00000000-0005-0000-0000-0000C5000000}"/>
    <cellStyle name="Comma 10 3 2 3 2 2 2" xfId="2369" xr:uid="{00000000-0005-0000-0000-0000C6000000}"/>
    <cellStyle name="Comma 10 3 2 3 2 3" xfId="1831" xr:uid="{00000000-0005-0000-0000-0000C7000000}"/>
    <cellStyle name="Comma 10 3 2 3 3" xfId="1022" xr:uid="{00000000-0005-0000-0000-0000C8000000}"/>
    <cellStyle name="Comma 10 3 2 3 3 2" xfId="2102" xr:uid="{00000000-0005-0000-0000-0000C9000000}"/>
    <cellStyle name="Comma 10 3 2 3 4" xfId="1564" xr:uid="{00000000-0005-0000-0000-0000CA000000}"/>
    <cellStyle name="Comma 10 3 2 3 5" xfId="2645" xr:uid="{00000000-0005-0000-0000-0000CB000000}"/>
    <cellStyle name="Comma 10 3 2 3 6" xfId="484" xr:uid="{00000000-0005-0000-0000-0000CC000000}"/>
    <cellStyle name="Comma 10 3 2 4" xfId="627" xr:uid="{00000000-0005-0000-0000-0000CD000000}"/>
    <cellStyle name="Comma 10 3 2 4 2" xfId="1165" xr:uid="{00000000-0005-0000-0000-0000CE000000}"/>
    <cellStyle name="Comma 10 3 2 4 2 2" xfId="2245" xr:uid="{00000000-0005-0000-0000-0000CF000000}"/>
    <cellStyle name="Comma 10 3 2 4 3" xfId="1707" xr:uid="{00000000-0005-0000-0000-0000D0000000}"/>
    <cellStyle name="Comma 10 3 2 5" xfId="898" xr:uid="{00000000-0005-0000-0000-0000D1000000}"/>
    <cellStyle name="Comma 10 3 2 5 2" xfId="1978" xr:uid="{00000000-0005-0000-0000-0000D2000000}"/>
    <cellStyle name="Comma 10 3 2 6" xfId="1440" xr:uid="{00000000-0005-0000-0000-0000D3000000}"/>
    <cellStyle name="Comma 10 3 2 7" xfId="2521" xr:uid="{00000000-0005-0000-0000-0000D4000000}"/>
    <cellStyle name="Comma 10 3 2 8" xfId="360" xr:uid="{00000000-0005-0000-0000-0000D5000000}"/>
    <cellStyle name="Comma 10 3 3" xfId="110" xr:uid="{00000000-0005-0000-0000-0000D6000000}"/>
    <cellStyle name="Comma 10 3 3 2" xfId="236" xr:uid="{00000000-0005-0000-0000-0000D7000000}"/>
    <cellStyle name="Comma 10 3 3 2 2" xfId="783" xr:uid="{00000000-0005-0000-0000-0000D8000000}"/>
    <cellStyle name="Comma 10 3 3 2 2 2" xfId="1321" xr:uid="{00000000-0005-0000-0000-0000D9000000}"/>
    <cellStyle name="Comma 10 3 3 2 2 2 2" xfId="2401" xr:uid="{00000000-0005-0000-0000-0000DA000000}"/>
    <cellStyle name="Comma 10 3 3 2 2 3" xfId="1863" xr:uid="{00000000-0005-0000-0000-0000DB000000}"/>
    <cellStyle name="Comma 10 3 3 2 3" xfId="1054" xr:uid="{00000000-0005-0000-0000-0000DC000000}"/>
    <cellStyle name="Comma 10 3 3 2 3 2" xfId="2134" xr:uid="{00000000-0005-0000-0000-0000DD000000}"/>
    <cellStyle name="Comma 10 3 3 2 4" xfId="1596" xr:uid="{00000000-0005-0000-0000-0000DE000000}"/>
    <cellStyle name="Comma 10 3 3 2 5" xfId="2677" xr:uid="{00000000-0005-0000-0000-0000DF000000}"/>
    <cellStyle name="Comma 10 3 3 2 6" xfId="516" xr:uid="{00000000-0005-0000-0000-0000E0000000}"/>
    <cellStyle name="Comma 10 3 3 3" xfId="657" xr:uid="{00000000-0005-0000-0000-0000E1000000}"/>
    <cellStyle name="Comma 10 3 3 3 2" xfId="1195" xr:uid="{00000000-0005-0000-0000-0000E2000000}"/>
    <cellStyle name="Comma 10 3 3 3 2 2" xfId="2275" xr:uid="{00000000-0005-0000-0000-0000E3000000}"/>
    <cellStyle name="Comma 10 3 3 3 3" xfId="1737" xr:uid="{00000000-0005-0000-0000-0000E4000000}"/>
    <cellStyle name="Comma 10 3 3 4" xfId="928" xr:uid="{00000000-0005-0000-0000-0000E5000000}"/>
    <cellStyle name="Comma 10 3 3 4 2" xfId="2008" xr:uid="{00000000-0005-0000-0000-0000E6000000}"/>
    <cellStyle name="Comma 10 3 3 5" xfId="1470" xr:uid="{00000000-0005-0000-0000-0000E7000000}"/>
    <cellStyle name="Comma 10 3 3 6" xfId="2551" xr:uid="{00000000-0005-0000-0000-0000E8000000}"/>
    <cellStyle name="Comma 10 3 3 7" xfId="390" xr:uid="{00000000-0005-0000-0000-0000E9000000}"/>
    <cellStyle name="Comma 10 3 4" xfId="172" xr:uid="{00000000-0005-0000-0000-0000EA000000}"/>
    <cellStyle name="Comma 10 3 4 2" xfId="719" xr:uid="{00000000-0005-0000-0000-0000EB000000}"/>
    <cellStyle name="Comma 10 3 4 2 2" xfId="1257" xr:uid="{00000000-0005-0000-0000-0000EC000000}"/>
    <cellStyle name="Comma 10 3 4 2 2 2" xfId="2337" xr:uid="{00000000-0005-0000-0000-0000ED000000}"/>
    <cellStyle name="Comma 10 3 4 2 3" xfId="1799" xr:uid="{00000000-0005-0000-0000-0000EE000000}"/>
    <cellStyle name="Comma 10 3 4 3" xfId="990" xr:uid="{00000000-0005-0000-0000-0000EF000000}"/>
    <cellStyle name="Comma 10 3 4 3 2" xfId="2070" xr:uid="{00000000-0005-0000-0000-0000F0000000}"/>
    <cellStyle name="Comma 10 3 4 4" xfId="1532" xr:uid="{00000000-0005-0000-0000-0000F1000000}"/>
    <cellStyle name="Comma 10 3 4 5" xfId="2613" xr:uid="{00000000-0005-0000-0000-0000F2000000}"/>
    <cellStyle name="Comma 10 3 4 6" xfId="452" xr:uid="{00000000-0005-0000-0000-0000F3000000}"/>
    <cellStyle name="Comma 10 3 5" xfId="598" xr:uid="{00000000-0005-0000-0000-0000F4000000}"/>
    <cellStyle name="Comma 10 3 5 2" xfId="1136" xr:uid="{00000000-0005-0000-0000-0000F5000000}"/>
    <cellStyle name="Comma 10 3 5 2 2" xfId="2216" xr:uid="{00000000-0005-0000-0000-0000F6000000}"/>
    <cellStyle name="Comma 10 3 5 3" xfId="1678" xr:uid="{00000000-0005-0000-0000-0000F7000000}"/>
    <cellStyle name="Comma 10 3 6" xfId="869" xr:uid="{00000000-0005-0000-0000-0000F8000000}"/>
    <cellStyle name="Comma 10 3 6 2" xfId="1949" xr:uid="{00000000-0005-0000-0000-0000F9000000}"/>
    <cellStyle name="Comma 10 3 7" xfId="1411" xr:uid="{00000000-0005-0000-0000-0000FA000000}"/>
    <cellStyle name="Comma 10 3 8" xfId="2492" xr:uid="{00000000-0005-0000-0000-0000FB000000}"/>
    <cellStyle name="Comma 10 3 9" xfId="331" xr:uid="{00000000-0005-0000-0000-0000FC000000}"/>
    <cellStyle name="Comma 10 4" xfId="65" xr:uid="{00000000-0005-0000-0000-0000FD000000}"/>
    <cellStyle name="Comma 10 4 2" xfId="127" xr:uid="{00000000-0005-0000-0000-0000FE000000}"/>
    <cellStyle name="Comma 10 4 2 2" xfId="253" xr:uid="{00000000-0005-0000-0000-0000FF000000}"/>
    <cellStyle name="Comma 10 4 2 2 2" xfId="800" xr:uid="{00000000-0005-0000-0000-000000010000}"/>
    <cellStyle name="Comma 10 4 2 2 2 2" xfId="1338" xr:uid="{00000000-0005-0000-0000-000001010000}"/>
    <cellStyle name="Comma 10 4 2 2 2 2 2" xfId="2418" xr:uid="{00000000-0005-0000-0000-000002010000}"/>
    <cellStyle name="Comma 10 4 2 2 2 3" xfId="1880" xr:uid="{00000000-0005-0000-0000-000003010000}"/>
    <cellStyle name="Comma 10 4 2 2 3" xfId="1071" xr:uid="{00000000-0005-0000-0000-000004010000}"/>
    <cellStyle name="Comma 10 4 2 2 3 2" xfId="2151" xr:uid="{00000000-0005-0000-0000-000005010000}"/>
    <cellStyle name="Comma 10 4 2 2 4" xfId="1613" xr:uid="{00000000-0005-0000-0000-000006010000}"/>
    <cellStyle name="Comma 10 4 2 2 5" xfId="2694" xr:uid="{00000000-0005-0000-0000-000007010000}"/>
    <cellStyle name="Comma 10 4 2 2 6" xfId="533" xr:uid="{00000000-0005-0000-0000-000008010000}"/>
    <cellStyle name="Comma 10 4 2 3" xfId="674" xr:uid="{00000000-0005-0000-0000-000009010000}"/>
    <cellStyle name="Comma 10 4 2 3 2" xfId="1212" xr:uid="{00000000-0005-0000-0000-00000A010000}"/>
    <cellStyle name="Comma 10 4 2 3 2 2" xfId="2292" xr:uid="{00000000-0005-0000-0000-00000B010000}"/>
    <cellStyle name="Comma 10 4 2 3 3" xfId="1754" xr:uid="{00000000-0005-0000-0000-00000C010000}"/>
    <cellStyle name="Comma 10 4 2 4" xfId="945" xr:uid="{00000000-0005-0000-0000-00000D010000}"/>
    <cellStyle name="Comma 10 4 2 4 2" xfId="2025" xr:uid="{00000000-0005-0000-0000-00000E010000}"/>
    <cellStyle name="Comma 10 4 2 5" xfId="1487" xr:uid="{00000000-0005-0000-0000-00000F010000}"/>
    <cellStyle name="Comma 10 4 2 6" xfId="2568" xr:uid="{00000000-0005-0000-0000-000010010000}"/>
    <cellStyle name="Comma 10 4 2 7" xfId="407" xr:uid="{00000000-0005-0000-0000-000011010000}"/>
    <cellStyle name="Comma 10 4 3" xfId="189" xr:uid="{00000000-0005-0000-0000-000012010000}"/>
    <cellStyle name="Comma 10 4 3 2" xfId="736" xr:uid="{00000000-0005-0000-0000-000013010000}"/>
    <cellStyle name="Comma 10 4 3 2 2" xfId="1274" xr:uid="{00000000-0005-0000-0000-000014010000}"/>
    <cellStyle name="Comma 10 4 3 2 2 2" xfId="2354" xr:uid="{00000000-0005-0000-0000-000015010000}"/>
    <cellStyle name="Comma 10 4 3 2 3" xfId="1816" xr:uid="{00000000-0005-0000-0000-000016010000}"/>
    <cellStyle name="Comma 10 4 3 3" xfId="1007" xr:uid="{00000000-0005-0000-0000-000017010000}"/>
    <cellStyle name="Comma 10 4 3 3 2" xfId="2087" xr:uid="{00000000-0005-0000-0000-000018010000}"/>
    <cellStyle name="Comma 10 4 3 4" xfId="1549" xr:uid="{00000000-0005-0000-0000-000019010000}"/>
    <cellStyle name="Comma 10 4 3 5" xfId="2630" xr:uid="{00000000-0005-0000-0000-00001A010000}"/>
    <cellStyle name="Comma 10 4 3 6" xfId="469" xr:uid="{00000000-0005-0000-0000-00001B010000}"/>
    <cellStyle name="Comma 10 4 4" xfId="612" xr:uid="{00000000-0005-0000-0000-00001C010000}"/>
    <cellStyle name="Comma 10 4 4 2" xfId="1150" xr:uid="{00000000-0005-0000-0000-00001D010000}"/>
    <cellStyle name="Comma 10 4 4 2 2" xfId="2230" xr:uid="{00000000-0005-0000-0000-00001E010000}"/>
    <cellStyle name="Comma 10 4 4 3" xfId="1692" xr:uid="{00000000-0005-0000-0000-00001F010000}"/>
    <cellStyle name="Comma 10 4 5" xfId="883" xr:uid="{00000000-0005-0000-0000-000020010000}"/>
    <cellStyle name="Comma 10 4 5 2" xfId="1963" xr:uid="{00000000-0005-0000-0000-000021010000}"/>
    <cellStyle name="Comma 10 4 6" xfId="1425" xr:uid="{00000000-0005-0000-0000-000022010000}"/>
    <cellStyle name="Comma 10 4 7" xfId="2506" xr:uid="{00000000-0005-0000-0000-000023010000}"/>
    <cellStyle name="Comma 10 4 8" xfId="345" xr:uid="{00000000-0005-0000-0000-000024010000}"/>
    <cellStyle name="Comma 10 5" xfId="95" xr:uid="{00000000-0005-0000-0000-000025010000}"/>
    <cellStyle name="Comma 10 5 2" xfId="221" xr:uid="{00000000-0005-0000-0000-000026010000}"/>
    <cellStyle name="Comma 10 5 2 2" xfId="768" xr:uid="{00000000-0005-0000-0000-000027010000}"/>
    <cellStyle name="Comma 10 5 2 2 2" xfId="1306" xr:uid="{00000000-0005-0000-0000-000028010000}"/>
    <cellStyle name="Comma 10 5 2 2 2 2" xfId="2386" xr:uid="{00000000-0005-0000-0000-000029010000}"/>
    <cellStyle name="Comma 10 5 2 2 3" xfId="1848" xr:uid="{00000000-0005-0000-0000-00002A010000}"/>
    <cellStyle name="Comma 10 5 2 3" xfId="1039" xr:uid="{00000000-0005-0000-0000-00002B010000}"/>
    <cellStyle name="Comma 10 5 2 3 2" xfId="2119" xr:uid="{00000000-0005-0000-0000-00002C010000}"/>
    <cellStyle name="Comma 10 5 2 4" xfId="1581" xr:uid="{00000000-0005-0000-0000-00002D010000}"/>
    <cellStyle name="Comma 10 5 2 5" xfId="2662" xr:uid="{00000000-0005-0000-0000-00002E010000}"/>
    <cellStyle name="Comma 10 5 2 6" xfId="501" xr:uid="{00000000-0005-0000-0000-00002F010000}"/>
    <cellStyle name="Comma 10 5 3" xfId="642" xr:uid="{00000000-0005-0000-0000-000030010000}"/>
    <cellStyle name="Comma 10 5 3 2" xfId="1180" xr:uid="{00000000-0005-0000-0000-000031010000}"/>
    <cellStyle name="Comma 10 5 3 2 2" xfId="2260" xr:uid="{00000000-0005-0000-0000-000032010000}"/>
    <cellStyle name="Comma 10 5 3 3" xfId="1722" xr:uid="{00000000-0005-0000-0000-000033010000}"/>
    <cellStyle name="Comma 10 5 4" xfId="913" xr:uid="{00000000-0005-0000-0000-000034010000}"/>
    <cellStyle name="Comma 10 5 4 2" xfId="1993" xr:uid="{00000000-0005-0000-0000-000035010000}"/>
    <cellStyle name="Comma 10 5 5" xfId="1455" xr:uid="{00000000-0005-0000-0000-000036010000}"/>
    <cellStyle name="Comma 10 5 6" xfId="2536" xr:uid="{00000000-0005-0000-0000-000037010000}"/>
    <cellStyle name="Comma 10 5 7" xfId="375" xr:uid="{00000000-0005-0000-0000-000038010000}"/>
    <cellStyle name="Comma 10 6" xfId="157" xr:uid="{00000000-0005-0000-0000-000039010000}"/>
    <cellStyle name="Comma 10 6 2" xfId="704" xr:uid="{00000000-0005-0000-0000-00003A010000}"/>
    <cellStyle name="Comma 10 6 2 2" xfId="1242" xr:uid="{00000000-0005-0000-0000-00003B010000}"/>
    <cellStyle name="Comma 10 6 2 2 2" xfId="2322" xr:uid="{00000000-0005-0000-0000-00003C010000}"/>
    <cellStyle name="Comma 10 6 2 3" xfId="1784" xr:uid="{00000000-0005-0000-0000-00003D010000}"/>
    <cellStyle name="Comma 10 6 3" xfId="975" xr:uid="{00000000-0005-0000-0000-00003E010000}"/>
    <cellStyle name="Comma 10 6 3 2" xfId="2055" xr:uid="{00000000-0005-0000-0000-00003F010000}"/>
    <cellStyle name="Comma 10 6 4" xfId="1517" xr:uid="{00000000-0005-0000-0000-000040010000}"/>
    <cellStyle name="Comma 10 6 5" xfId="2598" xr:uid="{00000000-0005-0000-0000-000041010000}"/>
    <cellStyle name="Comma 10 6 6" xfId="437" xr:uid="{00000000-0005-0000-0000-000042010000}"/>
    <cellStyle name="Comma 10 7" xfId="585" xr:uid="{00000000-0005-0000-0000-000043010000}"/>
    <cellStyle name="Comma 10 7 2" xfId="1123" xr:uid="{00000000-0005-0000-0000-000044010000}"/>
    <cellStyle name="Comma 10 7 2 2" xfId="2203" xr:uid="{00000000-0005-0000-0000-000045010000}"/>
    <cellStyle name="Comma 10 7 3" xfId="1665" xr:uid="{00000000-0005-0000-0000-000046010000}"/>
    <cellStyle name="Comma 10 8" xfId="856" xr:uid="{00000000-0005-0000-0000-000047010000}"/>
    <cellStyle name="Comma 10 8 2" xfId="1936" xr:uid="{00000000-0005-0000-0000-000048010000}"/>
    <cellStyle name="Comma 10 9" xfId="1398" xr:uid="{00000000-0005-0000-0000-000049010000}"/>
    <cellStyle name="Comma 11" xfId="4" xr:uid="{00000000-0005-0000-0000-00004A010000}"/>
    <cellStyle name="Comma 11 10" xfId="301" xr:uid="{00000000-0005-0000-0000-00004B010000}"/>
    <cellStyle name="Comma 11 2" xfId="53" xr:uid="{00000000-0005-0000-0000-00004C010000}"/>
    <cellStyle name="Comma 11 2 2" xfId="82" xr:uid="{00000000-0005-0000-0000-00004D010000}"/>
    <cellStyle name="Comma 11 2 2 2" xfId="144" xr:uid="{00000000-0005-0000-0000-00004E010000}"/>
    <cellStyle name="Comma 11 2 2 2 2" xfId="270" xr:uid="{00000000-0005-0000-0000-00004F010000}"/>
    <cellStyle name="Comma 11 2 2 2 2 2" xfId="817" xr:uid="{00000000-0005-0000-0000-000050010000}"/>
    <cellStyle name="Comma 11 2 2 2 2 2 2" xfId="1355" xr:uid="{00000000-0005-0000-0000-000051010000}"/>
    <cellStyle name="Comma 11 2 2 2 2 2 2 2" xfId="2435" xr:uid="{00000000-0005-0000-0000-000052010000}"/>
    <cellStyle name="Comma 11 2 2 2 2 2 3" xfId="1897" xr:uid="{00000000-0005-0000-0000-000053010000}"/>
    <cellStyle name="Comma 11 2 2 2 2 3" xfId="1088" xr:uid="{00000000-0005-0000-0000-000054010000}"/>
    <cellStyle name="Comma 11 2 2 2 2 3 2" xfId="2168" xr:uid="{00000000-0005-0000-0000-000055010000}"/>
    <cellStyle name="Comma 11 2 2 2 2 4" xfId="1630" xr:uid="{00000000-0005-0000-0000-000056010000}"/>
    <cellStyle name="Comma 11 2 2 2 2 5" xfId="2711" xr:uid="{00000000-0005-0000-0000-000057010000}"/>
    <cellStyle name="Comma 11 2 2 2 2 6" xfId="550" xr:uid="{00000000-0005-0000-0000-000058010000}"/>
    <cellStyle name="Comma 11 2 2 2 3" xfId="691" xr:uid="{00000000-0005-0000-0000-000059010000}"/>
    <cellStyle name="Comma 11 2 2 2 3 2" xfId="1229" xr:uid="{00000000-0005-0000-0000-00005A010000}"/>
    <cellStyle name="Comma 11 2 2 2 3 2 2" xfId="2309" xr:uid="{00000000-0005-0000-0000-00005B010000}"/>
    <cellStyle name="Comma 11 2 2 2 3 3" xfId="1771" xr:uid="{00000000-0005-0000-0000-00005C010000}"/>
    <cellStyle name="Comma 11 2 2 2 4" xfId="962" xr:uid="{00000000-0005-0000-0000-00005D010000}"/>
    <cellStyle name="Comma 11 2 2 2 4 2" xfId="2042" xr:uid="{00000000-0005-0000-0000-00005E010000}"/>
    <cellStyle name="Comma 11 2 2 2 5" xfId="1504" xr:uid="{00000000-0005-0000-0000-00005F010000}"/>
    <cellStyle name="Comma 11 2 2 2 6" xfId="2585" xr:uid="{00000000-0005-0000-0000-000060010000}"/>
    <cellStyle name="Comma 11 2 2 2 7" xfId="424" xr:uid="{00000000-0005-0000-0000-000061010000}"/>
    <cellStyle name="Comma 11 2 2 3" xfId="206" xr:uid="{00000000-0005-0000-0000-000062010000}"/>
    <cellStyle name="Comma 11 2 2 3 2" xfId="753" xr:uid="{00000000-0005-0000-0000-000063010000}"/>
    <cellStyle name="Comma 11 2 2 3 2 2" xfId="1291" xr:uid="{00000000-0005-0000-0000-000064010000}"/>
    <cellStyle name="Comma 11 2 2 3 2 2 2" xfId="2371" xr:uid="{00000000-0005-0000-0000-000065010000}"/>
    <cellStyle name="Comma 11 2 2 3 2 3" xfId="1833" xr:uid="{00000000-0005-0000-0000-000066010000}"/>
    <cellStyle name="Comma 11 2 2 3 3" xfId="1024" xr:uid="{00000000-0005-0000-0000-000067010000}"/>
    <cellStyle name="Comma 11 2 2 3 3 2" xfId="2104" xr:uid="{00000000-0005-0000-0000-000068010000}"/>
    <cellStyle name="Comma 11 2 2 3 4" xfId="1566" xr:uid="{00000000-0005-0000-0000-000069010000}"/>
    <cellStyle name="Comma 11 2 2 3 5" xfId="2647" xr:uid="{00000000-0005-0000-0000-00006A010000}"/>
    <cellStyle name="Comma 11 2 2 3 6" xfId="486" xr:uid="{00000000-0005-0000-0000-00006B010000}"/>
    <cellStyle name="Comma 11 2 2 4" xfId="629" xr:uid="{00000000-0005-0000-0000-00006C010000}"/>
    <cellStyle name="Comma 11 2 2 4 2" xfId="1167" xr:uid="{00000000-0005-0000-0000-00006D010000}"/>
    <cellStyle name="Comma 11 2 2 4 2 2" xfId="2247" xr:uid="{00000000-0005-0000-0000-00006E010000}"/>
    <cellStyle name="Comma 11 2 2 4 3" xfId="1709" xr:uid="{00000000-0005-0000-0000-00006F010000}"/>
    <cellStyle name="Comma 11 2 2 5" xfId="900" xr:uid="{00000000-0005-0000-0000-000070010000}"/>
    <cellStyle name="Comma 11 2 2 5 2" xfId="1980" xr:uid="{00000000-0005-0000-0000-000071010000}"/>
    <cellStyle name="Comma 11 2 2 6" xfId="1442" xr:uid="{00000000-0005-0000-0000-000072010000}"/>
    <cellStyle name="Comma 11 2 2 7" xfId="2523" xr:uid="{00000000-0005-0000-0000-000073010000}"/>
    <cellStyle name="Comma 11 2 2 8" xfId="362" xr:uid="{00000000-0005-0000-0000-000074010000}"/>
    <cellStyle name="Comma 11 2 3" xfId="112" xr:uid="{00000000-0005-0000-0000-000075010000}"/>
    <cellStyle name="Comma 11 2 3 2" xfId="238" xr:uid="{00000000-0005-0000-0000-000076010000}"/>
    <cellStyle name="Comma 11 2 3 2 2" xfId="785" xr:uid="{00000000-0005-0000-0000-000077010000}"/>
    <cellStyle name="Comma 11 2 3 2 2 2" xfId="1323" xr:uid="{00000000-0005-0000-0000-000078010000}"/>
    <cellStyle name="Comma 11 2 3 2 2 2 2" xfId="2403" xr:uid="{00000000-0005-0000-0000-000079010000}"/>
    <cellStyle name="Comma 11 2 3 2 2 3" xfId="1865" xr:uid="{00000000-0005-0000-0000-00007A010000}"/>
    <cellStyle name="Comma 11 2 3 2 3" xfId="1056" xr:uid="{00000000-0005-0000-0000-00007B010000}"/>
    <cellStyle name="Comma 11 2 3 2 3 2" xfId="2136" xr:uid="{00000000-0005-0000-0000-00007C010000}"/>
    <cellStyle name="Comma 11 2 3 2 4" xfId="1598" xr:uid="{00000000-0005-0000-0000-00007D010000}"/>
    <cellStyle name="Comma 11 2 3 2 5" xfId="2679" xr:uid="{00000000-0005-0000-0000-00007E010000}"/>
    <cellStyle name="Comma 11 2 3 2 6" xfId="518" xr:uid="{00000000-0005-0000-0000-00007F010000}"/>
    <cellStyle name="Comma 11 2 3 3" xfId="659" xr:uid="{00000000-0005-0000-0000-000080010000}"/>
    <cellStyle name="Comma 11 2 3 3 2" xfId="1197" xr:uid="{00000000-0005-0000-0000-000081010000}"/>
    <cellStyle name="Comma 11 2 3 3 2 2" xfId="2277" xr:uid="{00000000-0005-0000-0000-000082010000}"/>
    <cellStyle name="Comma 11 2 3 3 3" xfId="1739" xr:uid="{00000000-0005-0000-0000-000083010000}"/>
    <cellStyle name="Comma 11 2 3 4" xfId="930" xr:uid="{00000000-0005-0000-0000-000084010000}"/>
    <cellStyle name="Comma 11 2 3 4 2" xfId="2010" xr:uid="{00000000-0005-0000-0000-000085010000}"/>
    <cellStyle name="Comma 11 2 3 5" xfId="1472" xr:uid="{00000000-0005-0000-0000-000086010000}"/>
    <cellStyle name="Comma 11 2 3 6" xfId="2553" xr:uid="{00000000-0005-0000-0000-000087010000}"/>
    <cellStyle name="Comma 11 2 3 7" xfId="392" xr:uid="{00000000-0005-0000-0000-000088010000}"/>
    <cellStyle name="Comma 11 2 4" xfId="174" xr:uid="{00000000-0005-0000-0000-000089010000}"/>
    <cellStyle name="Comma 11 2 4 2" xfId="721" xr:uid="{00000000-0005-0000-0000-00008A010000}"/>
    <cellStyle name="Comma 11 2 4 2 2" xfId="1259" xr:uid="{00000000-0005-0000-0000-00008B010000}"/>
    <cellStyle name="Comma 11 2 4 2 2 2" xfId="2339" xr:uid="{00000000-0005-0000-0000-00008C010000}"/>
    <cellStyle name="Comma 11 2 4 2 3" xfId="1801" xr:uid="{00000000-0005-0000-0000-00008D010000}"/>
    <cellStyle name="Comma 11 2 4 3" xfId="992" xr:uid="{00000000-0005-0000-0000-00008E010000}"/>
    <cellStyle name="Comma 11 2 4 3 2" xfId="2072" xr:uid="{00000000-0005-0000-0000-00008F010000}"/>
    <cellStyle name="Comma 11 2 4 4" xfId="1534" xr:uid="{00000000-0005-0000-0000-000090010000}"/>
    <cellStyle name="Comma 11 2 4 5" xfId="2615" xr:uid="{00000000-0005-0000-0000-000091010000}"/>
    <cellStyle name="Comma 11 2 4 6" xfId="454" xr:uid="{00000000-0005-0000-0000-000092010000}"/>
    <cellStyle name="Comma 11 2 5" xfId="600" xr:uid="{00000000-0005-0000-0000-000093010000}"/>
    <cellStyle name="Comma 11 2 5 2" xfId="1138" xr:uid="{00000000-0005-0000-0000-000094010000}"/>
    <cellStyle name="Comma 11 2 5 2 2" xfId="2218" xr:uid="{00000000-0005-0000-0000-000095010000}"/>
    <cellStyle name="Comma 11 2 5 3" xfId="1680" xr:uid="{00000000-0005-0000-0000-000096010000}"/>
    <cellStyle name="Comma 11 2 6" xfId="871" xr:uid="{00000000-0005-0000-0000-000097010000}"/>
    <cellStyle name="Comma 11 2 6 2" xfId="1951" xr:uid="{00000000-0005-0000-0000-000098010000}"/>
    <cellStyle name="Comma 11 2 7" xfId="1413" xr:uid="{00000000-0005-0000-0000-000099010000}"/>
    <cellStyle name="Comma 11 2 8" xfId="2494" xr:uid="{00000000-0005-0000-0000-00009A010000}"/>
    <cellStyle name="Comma 11 2 9" xfId="333" xr:uid="{00000000-0005-0000-0000-00009B010000}"/>
    <cellStyle name="Comma 11 3" xfId="67" xr:uid="{00000000-0005-0000-0000-00009C010000}"/>
    <cellStyle name="Comma 11 3 2" xfId="129" xr:uid="{00000000-0005-0000-0000-00009D010000}"/>
    <cellStyle name="Comma 11 3 2 2" xfId="255" xr:uid="{00000000-0005-0000-0000-00009E010000}"/>
    <cellStyle name="Comma 11 3 2 2 2" xfId="802" xr:uid="{00000000-0005-0000-0000-00009F010000}"/>
    <cellStyle name="Comma 11 3 2 2 2 2" xfId="1340" xr:uid="{00000000-0005-0000-0000-0000A0010000}"/>
    <cellStyle name="Comma 11 3 2 2 2 2 2" xfId="2420" xr:uid="{00000000-0005-0000-0000-0000A1010000}"/>
    <cellStyle name="Comma 11 3 2 2 2 3" xfId="1882" xr:uid="{00000000-0005-0000-0000-0000A2010000}"/>
    <cellStyle name="Comma 11 3 2 2 3" xfId="1073" xr:uid="{00000000-0005-0000-0000-0000A3010000}"/>
    <cellStyle name="Comma 11 3 2 2 3 2" xfId="2153" xr:uid="{00000000-0005-0000-0000-0000A4010000}"/>
    <cellStyle name="Comma 11 3 2 2 4" xfId="1615" xr:uid="{00000000-0005-0000-0000-0000A5010000}"/>
    <cellStyle name="Comma 11 3 2 2 5" xfId="2696" xr:uid="{00000000-0005-0000-0000-0000A6010000}"/>
    <cellStyle name="Comma 11 3 2 2 6" xfId="535" xr:uid="{00000000-0005-0000-0000-0000A7010000}"/>
    <cellStyle name="Comma 11 3 2 3" xfId="676" xr:uid="{00000000-0005-0000-0000-0000A8010000}"/>
    <cellStyle name="Comma 11 3 2 3 2" xfId="1214" xr:uid="{00000000-0005-0000-0000-0000A9010000}"/>
    <cellStyle name="Comma 11 3 2 3 2 2" xfId="2294" xr:uid="{00000000-0005-0000-0000-0000AA010000}"/>
    <cellStyle name="Comma 11 3 2 3 3" xfId="1756" xr:uid="{00000000-0005-0000-0000-0000AB010000}"/>
    <cellStyle name="Comma 11 3 2 4" xfId="947" xr:uid="{00000000-0005-0000-0000-0000AC010000}"/>
    <cellStyle name="Comma 11 3 2 4 2" xfId="2027" xr:uid="{00000000-0005-0000-0000-0000AD010000}"/>
    <cellStyle name="Comma 11 3 2 5" xfId="1489" xr:uid="{00000000-0005-0000-0000-0000AE010000}"/>
    <cellStyle name="Comma 11 3 2 6" xfId="2570" xr:uid="{00000000-0005-0000-0000-0000AF010000}"/>
    <cellStyle name="Comma 11 3 2 7" xfId="409" xr:uid="{00000000-0005-0000-0000-0000B0010000}"/>
    <cellStyle name="Comma 11 3 3" xfId="191" xr:uid="{00000000-0005-0000-0000-0000B1010000}"/>
    <cellStyle name="Comma 11 3 3 2" xfId="738" xr:uid="{00000000-0005-0000-0000-0000B2010000}"/>
    <cellStyle name="Comma 11 3 3 2 2" xfId="1276" xr:uid="{00000000-0005-0000-0000-0000B3010000}"/>
    <cellStyle name="Comma 11 3 3 2 2 2" xfId="2356" xr:uid="{00000000-0005-0000-0000-0000B4010000}"/>
    <cellStyle name="Comma 11 3 3 2 3" xfId="1818" xr:uid="{00000000-0005-0000-0000-0000B5010000}"/>
    <cellStyle name="Comma 11 3 3 3" xfId="1009" xr:uid="{00000000-0005-0000-0000-0000B6010000}"/>
    <cellStyle name="Comma 11 3 3 3 2" xfId="2089" xr:uid="{00000000-0005-0000-0000-0000B7010000}"/>
    <cellStyle name="Comma 11 3 3 4" xfId="1551" xr:uid="{00000000-0005-0000-0000-0000B8010000}"/>
    <cellStyle name="Comma 11 3 3 5" xfId="2632" xr:uid="{00000000-0005-0000-0000-0000B9010000}"/>
    <cellStyle name="Comma 11 3 3 6" xfId="471" xr:uid="{00000000-0005-0000-0000-0000BA010000}"/>
    <cellStyle name="Comma 11 3 4" xfId="614" xr:uid="{00000000-0005-0000-0000-0000BB010000}"/>
    <cellStyle name="Comma 11 3 4 2" xfId="1152" xr:uid="{00000000-0005-0000-0000-0000BC010000}"/>
    <cellStyle name="Comma 11 3 4 2 2" xfId="2232" xr:uid="{00000000-0005-0000-0000-0000BD010000}"/>
    <cellStyle name="Comma 11 3 4 3" xfId="1694" xr:uid="{00000000-0005-0000-0000-0000BE010000}"/>
    <cellStyle name="Comma 11 3 5" xfId="885" xr:uid="{00000000-0005-0000-0000-0000BF010000}"/>
    <cellStyle name="Comma 11 3 5 2" xfId="1965" xr:uid="{00000000-0005-0000-0000-0000C0010000}"/>
    <cellStyle name="Comma 11 3 6" xfId="1427" xr:uid="{00000000-0005-0000-0000-0000C1010000}"/>
    <cellStyle name="Comma 11 3 7" xfId="2508" xr:uid="{00000000-0005-0000-0000-0000C2010000}"/>
    <cellStyle name="Comma 11 3 8" xfId="347" xr:uid="{00000000-0005-0000-0000-0000C3010000}"/>
    <cellStyle name="Comma 11 4" xfId="97" xr:uid="{00000000-0005-0000-0000-0000C4010000}"/>
    <cellStyle name="Comma 11 4 2" xfId="223" xr:uid="{00000000-0005-0000-0000-0000C5010000}"/>
    <cellStyle name="Comma 11 4 2 2" xfId="770" xr:uid="{00000000-0005-0000-0000-0000C6010000}"/>
    <cellStyle name="Comma 11 4 2 2 2" xfId="1308" xr:uid="{00000000-0005-0000-0000-0000C7010000}"/>
    <cellStyle name="Comma 11 4 2 2 2 2" xfId="2388" xr:uid="{00000000-0005-0000-0000-0000C8010000}"/>
    <cellStyle name="Comma 11 4 2 2 3" xfId="1850" xr:uid="{00000000-0005-0000-0000-0000C9010000}"/>
    <cellStyle name="Comma 11 4 2 3" xfId="1041" xr:uid="{00000000-0005-0000-0000-0000CA010000}"/>
    <cellStyle name="Comma 11 4 2 3 2" xfId="2121" xr:uid="{00000000-0005-0000-0000-0000CB010000}"/>
    <cellStyle name="Comma 11 4 2 4" xfId="1583" xr:uid="{00000000-0005-0000-0000-0000CC010000}"/>
    <cellStyle name="Comma 11 4 2 5" xfId="2664" xr:uid="{00000000-0005-0000-0000-0000CD010000}"/>
    <cellStyle name="Comma 11 4 2 6" xfId="503" xr:uid="{00000000-0005-0000-0000-0000CE010000}"/>
    <cellStyle name="Comma 11 4 3" xfId="644" xr:uid="{00000000-0005-0000-0000-0000CF010000}"/>
    <cellStyle name="Comma 11 4 3 2" xfId="1182" xr:uid="{00000000-0005-0000-0000-0000D0010000}"/>
    <cellStyle name="Comma 11 4 3 2 2" xfId="2262" xr:uid="{00000000-0005-0000-0000-0000D1010000}"/>
    <cellStyle name="Comma 11 4 3 3" xfId="1724" xr:uid="{00000000-0005-0000-0000-0000D2010000}"/>
    <cellStyle name="Comma 11 4 4" xfId="915" xr:uid="{00000000-0005-0000-0000-0000D3010000}"/>
    <cellStyle name="Comma 11 4 4 2" xfId="1995" xr:uid="{00000000-0005-0000-0000-0000D4010000}"/>
    <cellStyle name="Comma 11 4 5" xfId="1457" xr:uid="{00000000-0005-0000-0000-0000D5010000}"/>
    <cellStyle name="Comma 11 4 6" xfId="2538" xr:uid="{00000000-0005-0000-0000-0000D6010000}"/>
    <cellStyle name="Comma 11 4 7" xfId="377" xr:uid="{00000000-0005-0000-0000-0000D7010000}"/>
    <cellStyle name="Comma 11 5" xfId="159" xr:uid="{00000000-0005-0000-0000-0000D8010000}"/>
    <cellStyle name="Comma 11 5 2" xfId="706" xr:uid="{00000000-0005-0000-0000-0000D9010000}"/>
    <cellStyle name="Comma 11 5 2 2" xfId="1244" xr:uid="{00000000-0005-0000-0000-0000DA010000}"/>
    <cellStyle name="Comma 11 5 2 2 2" xfId="2324" xr:uid="{00000000-0005-0000-0000-0000DB010000}"/>
    <cellStyle name="Comma 11 5 2 3" xfId="1786" xr:uid="{00000000-0005-0000-0000-0000DC010000}"/>
    <cellStyle name="Comma 11 5 3" xfId="977" xr:uid="{00000000-0005-0000-0000-0000DD010000}"/>
    <cellStyle name="Comma 11 5 3 2" xfId="2057" xr:uid="{00000000-0005-0000-0000-0000DE010000}"/>
    <cellStyle name="Comma 11 5 4" xfId="1519" xr:uid="{00000000-0005-0000-0000-0000DF010000}"/>
    <cellStyle name="Comma 11 5 5" xfId="2600" xr:uid="{00000000-0005-0000-0000-0000E0010000}"/>
    <cellStyle name="Comma 11 5 6" xfId="439" xr:uid="{00000000-0005-0000-0000-0000E1010000}"/>
    <cellStyle name="Comma 11 6" xfId="568" xr:uid="{00000000-0005-0000-0000-0000E2010000}"/>
    <cellStyle name="Comma 11 6 2" xfId="1106" xr:uid="{00000000-0005-0000-0000-0000E3010000}"/>
    <cellStyle name="Comma 11 6 2 2" xfId="2186" xr:uid="{00000000-0005-0000-0000-0000E4010000}"/>
    <cellStyle name="Comma 11 6 3" xfId="1648" xr:uid="{00000000-0005-0000-0000-0000E5010000}"/>
    <cellStyle name="Comma 11 7" xfId="839" xr:uid="{00000000-0005-0000-0000-0000E6010000}"/>
    <cellStyle name="Comma 11 7 2" xfId="1919" xr:uid="{00000000-0005-0000-0000-0000E7010000}"/>
    <cellStyle name="Comma 11 8" xfId="1381" xr:uid="{00000000-0005-0000-0000-0000E8010000}"/>
    <cellStyle name="Comma 11 9" xfId="2462" xr:uid="{00000000-0005-0000-0000-0000E9010000}"/>
    <cellStyle name="Comma 12" xfId="3" xr:uid="{00000000-0005-0000-0000-0000EA010000}"/>
    <cellStyle name="Comma 12 2" xfId="72" xr:uid="{00000000-0005-0000-0000-0000EB010000}"/>
    <cellStyle name="Comma 12 2 2" xfId="134" xr:uid="{00000000-0005-0000-0000-0000EC010000}"/>
    <cellStyle name="Comma 12 2 2 2" xfId="260" xr:uid="{00000000-0005-0000-0000-0000ED010000}"/>
    <cellStyle name="Comma 12 2 2 2 2" xfId="807" xr:uid="{00000000-0005-0000-0000-0000EE010000}"/>
    <cellStyle name="Comma 12 2 2 2 2 2" xfId="1345" xr:uid="{00000000-0005-0000-0000-0000EF010000}"/>
    <cellStyle name="Comma 12 2 2 2 2 2 2" xfId="2425" xr:uid="{00000000-0005-0000-0000-0000F0010000}"/>
    <cellStyle name="Comma 12 2 2 2 2 3" xfId="1887" xr:uid="{00000000-0005-0000-0000-0000F1010000}"/>
    <cellStyle name="Comma 12 2 2 2 3" xfId="1078" xr:uid="{00000000-0005-0000-0000-0000F2010000}"/>
    <cellStyle name="Comma 12 2 2 2 3 2" xfId="2158" xr:uid="{00000000-0005-0000-0000-0000F3010000}"/>
    <cellStyle name="Comma 12 2 2 2 4" xfId="1620" xr:uid="{00000000-0005-0000-0000-0000F4010000}"/>
    <cellStyle name="Comma 12 2 2 2 5" xfId="2701" xr:uid="{00000000-0005-0000-0000-0000F5010000}"/>
    <cellStyle name="Comma 12 2 2 2 6" xfId="540" xr:uid="{00000000-0005-0000-0000-0000F6010000}"/>
    <cellStyle name="Comma 12 2 2 3" xfId="681" xr:uid="{00000000-0005-0000-0000-0000F7010000}"/>
    <cellStyle name="Comma 12 2 2 3 2" xfId="1219" xr:uid="{00000000-0005-0000-0000-0000F8010000}"/>
    <cellStyle name="Comma 12 2 2 3 2 2" xfId="2299" xr:uid="{00000000-0005-0000-0000-0000F9010000}"/>
    <cellStyle name="Comma 12 2 2 3 3" xfId="1761" xr:uid="{00000000-0005-0000-0000-0000FA010000}"/>
    <cellStyle name="Comma 12 2 2 4" xfId="952" xr:uid="{00000000-0005-0000-0000-0000FB010000}"/>
    <cellStyle name="Comma 12 2 2 4 2" xfId="2032" xr:uid="{00000000-0005-0000-0000-0000FC010000}"/>
    <cellStyle name="Comma 12 2 2 5" xfId="1494" xr:uid="{00000000-0005-0000-0000-0000FD010000}"/>
    <cellStyle name="Comma 12 2 2 6" xfId="2575" xr:uid="{00000000-0005-0000-0000-0000FE010000}"/>
    <cellStyle name="Comma 12 2 2 7" xfId="414" xr:uid="{00000000-0005-0000-0000-0000FF010000}"/>
    <cellStyle name="Comma 12 2 3" xfId="196" xr:uid="{00000000-0005-0000-0000-000000020000}"/>
    <cellStyle name="Comma 12 2 3 2" xfId="743" xr:uid="{00000000-0005-0000-0000-000001020000}"/>
    <cellStyle name="Comma 12 2 3 2 2" xfId="1281" xr:uid="{00000000-0005-0000-0000-000002020000}"/>
    <cellStyle name="Comma 12 2 3 2 2 2" xfId="2361" xr:uid="{00000000-0005-0000-0000-000003020000}"/>
    <cellStyle name="Comma 12 2 3 2 3" xfId="1823" xr:uid="{00000000-0005-0000-0000-000004020000}"/>
    <cellStyle name="Comma 12 2 3 3" xfId="1014" xr:uid="{00000000-0005-0000-0000-000005020000}"/>
    <cellStyle name="Comma 12 2 3 3 2" xfId="2094" xr:uid="{00000000-0005-0000-0000-000006020000}"/>
    <cellStyle name="Comma 12 2 3 4" xfId="1556" xr:uid="{00000000-0005-0000-0000-000007020000}"/>
    <cellStyle name="Comma 12 2 3 5" xfId="2637" xr:uid="{00000000-0005-0000-0000-000008020000}"/>
    <cellStyle name="Comma 12 2 3 6" xfId="476" xr:uid="{00000000-0005-0000-0000-000009020000}"/>
    <cellStyle name="Comma 12 2 4" xfId="619" xr:uid="{00000000-0005-0000-0000-00000A020000}"/>
    <cellStyle name="Comma 12 2 4 2" xfId="1157" xr:uid="{00000000-0005-0000-0000-00000B020000}"/>
    <cellStyle name="Comma 12 2 4 2 2" xfId="2237" xr:uid="{00000000-0005-0000-0000-00000C020000}"/>
    <cellStyle name="Comma 12 2 4 3" xfId="1699" xr:uid="{00000000-0005-0000-0000-00000D020000}"/>
    <cellStyle name="Comma 12 2 5" xfId="890" xr:uid="{00000000-0005-0000-0000-00000E020000}"/>
    <cellStyle name="Comma 12 2 5 2" xfId="1970" xr:uid="{00000000-0005-0000-0000-00000F020000}"/>
    <cellStyle name="Comma 12 2 6" xfId="1432" xr:uid="{00000000-0005-0000-0000-000010020000}"/>
    <cellStyle name="Comma 12 2 7" xfId="2513" xr:uid="{00000000-0005-0000-0000-000011020000}"/>
    <cellStyle name="Comma 12 2 8" xfId="352" xr:uid="{00000000-0005-0000-0000-000012020000}"/>
    <cellStyle name="Comma 12 3" xfId="102" xr:uid="{00000000-0005-0000-0000-000013020000}"/>
    <cellStyle name="Comma 12 3 2" xfId="228" xr:uid="{00000000-0005-0000-0000-000014020000}"/>
    <cellStyle name="Comma 12 3 2 2" xfId="775" xr:uid="{00000000-0005-0000-0000-000015020000}"/>
    <cellStyle name="Comma 12 3 2 2 2" xfId="1313" xr:uid="{00000000-0005-0000-0000-000016020000}"/>
    <cellStyle name="Comma 12 3 2 2 2 2" xfId="2393" xr:uid="{00000000-0005-0000-0000-000017020000}"/>
    <cellStyle name="Comma 12 3 2 2 3" xfId="1855" xr:uid="{00000000-0005-0000-0000-000018020000}"/>
    <cellStyle name="Comma 12 3 2 3" xfId="1046" xr:uid="{00000000-0005-0000-0000-000019020000}"/>
    <cellStyle name="Comma 12 3 2 3 2" xfId="2126" xr:uid="{00000000-0005-0000-0000-00001A020000}"/>
    <cellStyle name="Comma 12 3 2 4" xfId="1588" xr:uid="{00000000-0005-0000-0000-00001B020000}"/>
    <cellStyle name="Comma 12 3 2 5" xfId="2669" xr:uid="{00000000-0005-0000-0000-00001C020000}"/>
    <cellStyle name="Comma 12 3 2 6" xfId="508" xr:uid="{00000000-0005-0000-0000-00001D020000}"/>
    <cellStyle name="Comma 12 3 3" xfId="649" xr:uid="{00000000-0005-0000-0000-00001E020000}"/>
    <cellStyle name="Comma 12 3 3 2" xfId="1187" xr:uid="{00000000-0005-0000-0000-00001F020000}"/>
    <cellStyle name="Comma 12 3 3 2 2" xfId="2267" xr:uid="{00000000-0005-0000-0000-000020020000}"/>
    <cellStyle name="Comma 12 3 3 3" xfId="1729" xr:uid="{00000000-0005-0000-0000-000021020000}"/>
    <cellStyle name="Comma 12 3 4" xfId="920" xr:uid="{00000000-0005-0000-0000-000022020000}"/>
    <cellStyle name="Comma 12 3 4 2" xfId="2000" xr:uid="{00000000-0005-0000-0000-000023020000}"/>
    <cellStyle name="Comma 12 3 5" xfId="1462" xr:uid="{00000000-0005-0000-0000-000024020000}"/>
    <cellStyle name="Comma 12 3 6" xfId="2543" xr:uid="{00000000-0005-0000-0000-000025020000}"/>
    <cellStyle name="Comma 12 3 7" xfId="382" xr:uid="{00000000-0005-0000-0000-000026020000}"/>
    <cellStyle name="Comma 12 4" xfId="164" xr:uid="{00000000-0005-0000-0000-000027020000}"/>
    <cellStyle name="Comma 12 4 2" xfId="711" xr:uid="{00000000-0005-0000-0000-000028020000}"/>
    <cellStyle name="Comma 12 4 2 2" xfId="1249" xr:uid="{00000000-0005-0000-0000-000029020000}"/>
    <cellStyle name="Comma 12 4 2 2 2" xfId="2329" xr:uid="{00000000-0005-0000-0000-00002A020000}"/>
    <cellStyle name="Comma 12 4 2 3" xfId="1791" xr:uid="{00000000-0005-0000-0000-00002B020000}"/>
    <cellStyle name="Comma 12 4 3" xfId="982" xr:uid="{00000000-0005-0000-0000-00002C020000}"/>
    <cellStyle name="Comma 12 4 3 2" xfId="2062" xr:uid="{00000000-0005-0000-0000-00002D020000}"/>
    <cellStyle name="Comma 12 4 4" xfId="1524" xr:uid="{00000000-0005-0000-0000-00002E020000}"/>
    <cellStyle name="Comma 12 4 5" xfId="2605" xr:uid="{00000000-0005-0000-0000-00002F020000}"/>
    <cellStyle name="Comma 12 4 6" xfId="444" xr:uid="{00000000-0005-0000-0000-000030020000}"/>
    <cellStyle name="Comma 12 5" xfId="567" xr:uid="{00000000-0005-0000-0000-000031020000}"/>
    <cellStyle name="Comma 12 5 2" xfId="1105" xr:uid="{00000000-0005-0000-0000-000032020000}"/>
    <cellStyle name="Comma 12 5 2 2" xfId="2185" xr:uid="{00000000-0005-0000-0000-000033020000}"/>
    <cellStyle name="Comma 12 5 3" xfId="1647" xr:uid="{00000000-0005-0000-0000-000034020000}"/>
    <cellStyle name="Comma 12 6" xfId="838" xr:uid="{00000000-0005-0000-0000-000035020000}"/>
    <cellStyle name="Comma 12 6 2" xfId="1918" xr:uid="{00000000-0005-0000-0000-000036020000}"/>
    <cellStyle name="Comma 12 7" xfId="1380" xr:uid="{00000000-0005-0000-0000-000037020000}"/>
    <cellStyle name="Comma 12 8" xfId="2461" xr:uid="{00000000-0005-0000-0000-000038020000}"/>
    <cellStyle name="Comma 12 9" xfId="300" xr:uid="{00000000-0005-0000-0000-000039020000}"/>
    <cellStyle name="Comma 13" xfId="8" xr:uid="{00000000-0005-0000-0000-00003A020000}"/>
    <cellStyle name="Comma 13 2" xfId="86" xr:uid="{00000000-0005-0000-0000-00003B020000}"/>
    <cellStyle name="Comma 13 2 2" xfId="148" xr:uid="{00000000-0005-0000-0000-00003C020000}"/>
    <cellStyle name="Comma 13 2 2 2" xfId="275" xr:uid="{00000000-0005-0000-0000-00003D020000}"/>
    <cellStyle name="Comma 13 2 2 2 2" xfId="822" xr:uid="{00000000-0005-0000-0000-00003E020000}"/>
    <cellStyle name="Comma 13 2 2 2 2 2" xfId="1360" xr:uid="{00000000-0005-0000-0000-00003F020000}"/>
    <cellStyle name="Comma 13 2 2 2 2 2 2" xfId="2440" xr:uid="{00000000-0005-0000-0000-000040020000}"/>
    <cellStyle name="Comma 13 2 2 2 2 3" xfId="1902" xr:uid="{00000000-0005-0000-0000-000041020000}"/>
    <cellStyle name="Comma 13 2 2 2 3" xfId="1093" xr:uid="{00000000-0005-0000-0000-000042020000}"/>
    <cellStyle name="Comma 13 2 2 2 3 2" xfId="2173" xr:uid="{00000000-0005-0000-0000-000043020000}"/>
    <cellStyle name="Comma 13 2 2 2 4" xfId="1635" xr:uid="{00000000-0005-0000-0000-000044020000}"/>
    <cellStyle name="Comma 13 2 2 2 5" xfId="2716" xr:uid="{00000000-0005-0000-0000-000045020000}"/>
    <cellStyle name="Comma 13 2 2 2 6" xfId="555" xr:uid="{00000000-0005-0000-0000-000046020000}"/>
    <cellStyle name="Comma 13 2 2 3" xfId="695" xr:uid="{00000000-0005-0000-0000-000047020000}"/>
    <cellStyle name="Comma 13 2 2 3 2" xfId="1233" xr:uid="{00000000-0005-0000-0000-000048020000}"/>
    <cellStyle name="Comma 13 2 2 3 2 2" xfId="2313" xr:uid="{00000000-0005-0000-0000-000049020000}"/>
    <cellStyle name="Comma 13 2 2 3 3" xfId="1775" xr:uid="{00000000-0005-0000-0000-00004A020000}"/>
    <cellStyle name="Comma 13 2 2 4" xfId="966" xr:uid="{00000000-0005-0000-0000-00004B020000}"/>
    <cellStyle name="Comma 13 2 2 4 2" xfId="2046" xr:uid="{00000000-0005-0000-0000-00004C020000}"/>
    <cellStyle name="Comma 13 2 2 5" xfId="1508" xr:uid="{00000000-0005-0000-0000-00004D020000}"/>
    <cellStyle name="Comma 13 2 2 6" xfId="2589" xr:uid="{00000000-0005-0000-0000-00004E020000}"/>
    <cellStyle name="Comma 13 2 2 7" xfId="428" xr:uid="{00000000-0005-0000-0000-00004F020000}"/>
    <cellStyle name="Comma 13 2 3" xfId="211" xr:uid="{00000000-0005-0000-0000-000050020000}"/>
    <cellStyle name="Comma 13 2 3 2" xfId="758" xr:uid="{00000000-0005-0000-0000-000051020000}"/>
    <cellStyle name="Comma 13 2 3 2 2" xfId="1296" xr:uid="{00000000-0005-0000-0000-000052020000}"/>
    <cellStyle name="Comma 13 2 3 2 2 2" xfId="2376" xr:uid="{00000000-0005-0000-0000-000053020000}"/>
    <cellStyle name="Comma 13 2 3 2 3" xfId="1838" xr:uid="{00000000-0005-0000-0000-000054020000}"/>
    <cellStyle name="Comma 13 2 3 3" xfId="1029" xr:uid="{00000000-0005-0000-0000-000055020000}"/>
    <cellStyle name="Comma 13 2 3 3 2" xfId="2109" xr:uid="{00000000-0005-0000-0000-000056020000}"/>
    <cellStyle name="Comma 13 2 3 4" xfId="1571" xr:uid="{00000000-0005-0000-0000-000057020000}"/>
    <cellStyle name="Comma 13 2 3 5" xfId="2652" xr:uid="{00000000-0005-0000-0000-000058020000}"/>
    <cellStyle name="Comma 13 2 3 6" xfId="491" xr:uid="{00000000-0005-0000-0000-000059020000}"/>
    <cellStyle name="Comma 13 2 4" xfId="633" xr:uid="{00000000-0005-0000-0000-00005A020000}"/>
    <cellStyle name="Comma 13 2 4 2" xfId="1171" xr:uid="{00000000-0005-0000-0000-00005B020000}"/>
    <cellStyle name="Comma 13 2 4 2 2" xfId="2251" xr:uid="{00000000-0005-0000-0000-00005C020000}"/>
    <cellStyle name="Comma 13 2 4 3" xfId="1713" xr:uid="{00000000-0005-0000-0000-00005D020000}"/>
    <cellStyle name="Comma 13 2 5" xfId="904" xr:uid="{00000000-0005-0000-0000-00005E020000}"/>
    <cellStyle name="Comma 13 2 5 2" xfId="1984" xr:uid="{00000000-0005-0000-0000-00005F020000}"/>
    <cellStyle name="Comma 13 2 6" xfId="1446" xr:uid="{00000000-0005-0000-0000-000060020000}"/>
    <cellStyle name="Comma 13 2 7" xfId="2527" xr:uid="{00000000-0005-0000-0000-000061020000}"/>
    <cellStyle name="Comma 13 2 8" xfId="366" xr:uid="{00000000-0005-0000-0000-000062020000}"/>
    <cellStyle name="Comma 13 3" xfId="117" xr:uid="{00000000-0005-0000-0000-000063020000}"/>
    <cellStyle name="Comma 13 3 2" xfId="243" xr:uid="{00000000-0005-0000-0000-000064020000}"/>
    <cellStyle name="Comma 13 3 2 2" xfId="790" xr:uid="{00000000-0005-0000-0000-000065020000}"/>
    <cellStyle name="Comma 13 3 2 2 2" xfId="1328" xr:uid="{00000000-0005-0000-0000-000066020000}"/>
    <cellStyle name="Comma 13 3 2 2 2 2" xfId="2408" xr:uid="{00000000-0005-0000-0000-000067020000}"/>
    <cellStyle name="Comma 13 3 2 2 3" xfId="1870" xr:uid="{00000000-0005-0000-0000-000068020000}"/>
    <cellStyle name="Comma 13 3 2 3" xfId="1061" xr:uid="{00000000-0005-0000-0000-000069020000}"/>
    <cellStyle name="Comma 13 3 2 3 2" xfId="2141" xr:uid="{00000000-0005-0000-0000-00006A020000}"/>
    <cellStyle name="Comma 13 3 2 4" xfId="1603" xr:uid="{00000000-0005-0000-0000-00006B020000}"/>
    <cellStyle name="Comma 13 3 2 5" xfId="2684" xr:uid="{00000000-0005-0000-0000-00006C020000}"/>
    <cellStyle name="Comma 13 3 2 6" xfId="523" xr:uid="{00000000-0005-0000-0000-00006D020000}"/>
    <cellStyle name="Comma 13 3 3" xfId="664" xr:uid="{00000000-0005-0000-0000-00006E020000}"/>
    <cellStyle name="Comma 13 3 3 2" xfId="1202" xr:uid="{00000000-0005-0000-0000-00006F020000}"/>
    <cellStyle name="Comma 13 3 3 2 2" xfId="2282" xr:uid="{00000000-0005-0000-0000-000070020000}"/>
    <cellStyle name="Comma 13 3 3 3" xfId="1744" xr:uid="{00000000-0005-0000-0000-000071020000}"/>
    <cellStyle name="Comma 13 3 4" xfId="935" xr:uid="{00000000-0005-0000-0000-000072020000}"/>
    <cellStyle name="Comma 13 3 4 2" xfId="2015" xr:uid="{00000000-0005-0000-0000-000073020000}"/>
    <cellStyle name="Comma 13 3 5" xfId="1477" xr:uid="{00000000-0005-0000-0000-000074020000}"/>
    <cellStyle name="Comma 13 3 6" xfId="2558" xr:uid="{00000000-0005-0000-0000-000075020000}"/>
    <cellStyle name="Comma 13 3 7" xfId="397" xr:uid="{00000000-0005-0000-0000-000076020000}"/>
    <cellStyle name="Comma 13 4" xfId="179" xr:uid="{00000000-0005-0000-0000-000077020000}"/>
    <cellStyle name="Comma 13 4 2" xfId="726" xr:uid="{00000000-0005-0000-0000-000078020000}"/>
    <cellStyle name="Comma 13 4 2 2" xfId="1264" xr:uid="{00000000-0005-0000-0000-000079020000}"/>
    <cellStyle name="Comma 13 4 2 2 2" xfId="2344" xr:uid="{00000000-0005-0000-0000-00007A020000}"/>
    <cellStyle name="Comma 13 4 2 3" xfId="1806" xr:uid="{00000000-0005-0000-0000-00007B020000}"/>
    <cellStyle name="Comma 13 4 3" xfId="997" xr:uid="{00000000-0005-0000-0000-00007C020000}"/>
    <cellStyle name="Comma 13 4 3 2" xfId="2077" xr:uid="{00000000-0005-0000-0000-00007D020000}"/>
    <cellStyle name="Comma 13 4 4" xfId="1539" xr:uid="{00000000-0005-0000-0000-00007E020000}"/>
    <cellStyle name="Comma 13 4 5" xfId="2620" xr:uid="{00000000-0005-0000-0000-00007F020000}"/>
    <cellStyle name="Comma 13 4 6" xfId="459" xr:uid="{00000000-0005-0000-0000-000080020000}"/>
    <cellStyle name="Comma 13 5" xfId="572" xr:uid="{00000000-0005-0000-0000-000081020000}"/>
    <cellStyle name="Comma 13 5 2" xfId="1110" xr:uid="{00000000-0005-0000-0000-000082020000}"/>
    <cellStyle name="Comma 13 5 2 2" xfId="2190" xr:uid="{00000000-0005-0000-0000-000083020000}"/>
    <cellStyle name="Comma 13 5 3" xfId="1652" xr:uid="{00000000-0005-0000-0000-000084020000}"/>
    <cellStyle name="Comma 13 6" xfId="843" xr:uid="{00000000-0005-0000-0000-000085020000}"/>
    <cellStyle name="Comma 13 6 2" xfId="1923" xr:uid="{00000000-0005-0000-0000-000086020000}"/>
    <cellStyle name="Comma 13 7" xfId="1385" xr:uid="{00000000-0005-0000-0000-000087020000}"/>
    <cellStyle name="Comma 13 8" xfId="2466" xr:uid="{00000000-0005-0000-0000-000088020000}"/>
    <cellStyle name="Comma 13 9" xfId="305" xr:uid="{00000000-0005-0000-0000-000089020000}"/>
    <cellStyle name="Comma 14" xfId="9" xr:uid="{00000000-0005-0000-0000-00008A020000}"/>
    <cellStyle name="Comma 14 2" xfId="87" xr:uid="{00000000-0005-0000-0000-00008B020000}"/>
    <cellStyle name="Comma 14 2 2" xfId="149" xr:uid="{00000000-0005-0000-0000-00008C020000}"/>
    <cellStyle name="Comma 14 2 2 2" xfId="276" xr:uid="{00000000-0005-0000-0000-00008D020000}"/>
    <cellStyle name="Comma 14 2 2 2 2" xfId="823" xr:uid="{00000000-0005-0000-0000-00008E020000}"/>
    <cellStyle name="Comma 14 2 2 2 2 2" xfId="1361" xr:uid="{00000000-0005-0000-0000-00008F020000}"/>
    <cellStyle name="Comma 14 2 2 2 2 2 2" xfId="2441" xr:uid="{00000000-0005-0000-0000-000090020000}"/>
    <cellStyle name="Comma 14 2 2 2 2 3" xfId="1903" xr:uid="{00000000-0005-0000-0000-000091020000}"/>
    <cellStyle name="Comma 14 2 2 2 3" xfId="1094" xr:uid="{00000000-0005-0000-0000-000092020000}"/>
    <cellStyle name="Comma 14 2 2 2 3 2" xfId="2174" xr:uid="{00000000-0005-0000-0000-000093020000}"/>
    <cellStyle name="Comma 14 2 2 2 4" xfId="1636" xr:uid="{00000000-0005-0000-0000-000094020000}"/>
    <cellStyle name="Comma 14 2 2 2 5" xfId="2717" xr:uid="{00000000-0005-0000-0000-000095020000}"/>
    <cellStyle name="Comma 14 2 2 2 6" xfId="556" xr:uid="{00000000-0005-0000-0000-000096020000}"/>
    <cellStyle name="Comma 14 2 2 3" xfId="696" xr:uid="{00000000-0005-0000-0000-000097020000}"/>
    <cellStyle name="Comma 14 2 2 3 2" xfId="1234" xr:uid="{00000000-0005-0000-0000-000098020000}"/>
    <cellStyle name="Comma 14 2 2 3 2 2" xfId="2314" xr:uid="{00000000-0005-0000-0000-000099020000}"/>
    <cellStyle name="Comma 14 2 2 3 3" xfId="1776" xr:uid="{00000000-0005-0000-0000-00009A020000}"/>
    <cellStyle name="Comma 14 2 2 4" xfId="967" xr:uid="{00000000-0005-0000-0000-00009B020000}"/>
    <cellStyle name="Comma 14 2 2 4 2" xfId="2047" xr:uid="{00000000-0005-0000-0000-00009C020000}"/>
    <cellStyle name="Comma 14 2 2 5" xfId="1509" xr:uid="{00000000-0005-0000-0000-00009D020000}"/>
    <cellStyle name="Comma 14 2 2 6" xfId="2590" xr:uid="{00000000-0005-0000-0000-00009E020000}"/>
    <cellStyle name="Comma 14 2 2 7" xfId="429" xr:uid="{00000000-0005-0000-0000-00009F020000}"/>
    <cellStyle name="Comma 14 2 3" xfId="212" xr:uid="{00000000-0005-0000-0000-0000A0020000}"/>
    <cellStyle name="Comma 14 2 3 2" xfId="759" xr:uid="{00000000-0005-0000-0000-0000A1020000}"/>
    <cellStyle name="Comma 14 2 3 2 2" xfId="1297" xr:uid="{00000000-0005-0000-0000-0000A2020000}"/>
    <cellStyle name="Comma 14 2 3 2 2 2" xfId="2377" xr:uid="{00000000-0005-0000-0000-0000A3020000}"/>
    <cellStyle name="Comma 14 2 3 2 3" xfId="1839" xr:uid="{00000000-0005-0000-0000-0000A4020000}"/>
    <cellStyle name="Comma 14 2 3 3" xfId="1030" xr:uid="{00000000-0005-0000-0000-0000A5020000}"/>
    <cellStyle name="Comma 14 2 3 3 2" xfId="2110" xr:uid="{00000000-0005-0000-0000-0000A6020000}"/>
    <cellStyle name="Comma 14 2 3 4" xfId="1572" xr:uid="{00000000-0005-0000-0000-0000A7020000}"/>
    <cellStyle name="Comma 14 2 3 5" xfId="2653" xr:uid="{00000000-0005-0000-0000-0000A8020000}"/>
    <cellStyle name="Comma 14 2 3 6" xfId="492" xr:uid="{00000000-0005-0000-0000-0000A9020000}"/>
    <cellStyle name="Comma 14 2 4" xfId="634" xr:uid="{00000000-0005-0000-0000-0000AA020000}"/>
    <cellStyle name="Comma 14 2 4 2" xfId="1172" xr:uid="{00000000-0005-0000-0000-0000AB020000}"/>
    <cellStyle name="Comma 14 2 4 2 2" xfId="2252" xr:uid="{00000000-0005-0000-0000-0000AC020000}"/>
    <cellStyle name="Comma 14 2 4 3" xfId="1714" xr:uid="{00000000-0005-0000-0000-0000AD020000}"/>
    <cellStyle name="Comma 14 2 5" xfId="905" xr:uid="{00000000-0005-0000-0000-0000AE020000}"/>
    <cellStyle name="Comma 14 2 5 2" xfId="1985" xr:uid="{00000000-0005-0000-0000-0000AF020000}"/>
    <cellStyle name="Comma 14 2 6" xfId="1447" xr:uid="{00000000-0005-0000-0000-0000B0020000}"/>
    <cellStyle name="Comma 14 2 7" xfId="2528" xr:uid="{00000000-0005-0000-0000-0000B1020000}"/>
    <cellStyle name="Comma 14 2 8" xfId="367" xr:uid="{00000000-0005-0000-0000-0000B2020000}"/>
    <cellStyle name="Comma 14 3" xfId="118" xr:uid="{00000000-0005-0000-0000-0000B3020000}"/>
    <cellStyle name="Comma 14 3 2" xfId="244" xr:uid="{00000000-0005-0000-0000-0000B4020000}"/>
    <cellStyle name="Comma 14 3 2 2" xfId="791" xr:uid="{00000000-0005-0000-0000-0000B5020000}"/>
    <cellStyle name="Comma 14 3 2 2 2" xfId="1329" xr:uid="{00000000-0005-0000-0000-0000B6020000}"/>
    <cellStyle name="Comma 14 3 2 2 2 2" xfId="2409" xr:uid="{00000000-0005-0000-0000-0000B7020000}"/>
    <cellStyle name="Comma 14 3 2 2 3" xfId="1871" xr:uid="{00000000-0005-0000-0000-0000B8020000}"/>
    <cellStyle name="Comma 14 3 2 3" xfId="1062" xr:uid="{00000000-0005-0000-0000-0000B9020000}"/>
    <cellStyle name="Comma 14 3 2 3 2" xfId="2142" xr:uid="{00000000-0005-0000-0000-0000BA020000}"/>
    <cellStyle name="Comma 14 3 2 4" xfId="1604" xr:uid="{00000000-0005-0000-0000-0000BB020000}"/>
    <cellStyle name="Comma 14 3 2 5" xfId="2685" xr:uid="{00000000-0005-0000-0000-0000BC020000}"/>
    <cellStyle name="Comma 14 3 2 6" xfId="524" xr:uid="{00000000-0005-0000-0000-0000BD020000}"/>
    <cellStyle name="Comma 14 3 3" xfId="665" xr:uid="{00000000-0005-0000-0000-0000BE020000}"/>
    <cellStyle name="Comma 14 3 3 2" xfId="1203" xr:uid="{00000000-0005-0000-0000-0000BF020000}"/>
    <cellStyle name="Comma 14 3 3 2 2" xfId="2283" xr:uid="{00000000-0005-0000-0000-0000C0020000}"/>
    <cellStyle name="Comma 14 3 3 3" xfId="1745" xr:uid="{00000000-0005-0000-0000-0000C1020000}"/>
    <cellStyle name="Comma 14 3 4" xfId="936" xr:uid="{00000000-0005-0000-0000-0000C2020000}"/>
    <cellStyle name="Comma 14 3 4 2" xfId="2016" xr:uid="{00000000-0005-0000-0000-0000C3020000}"/>
    <cellStyle name="Comma 14 3 5" xfId="1478" xr:uid="{00000000-0005-0000-0000-0000C4020000}"/>
    <cellStyle name="Comma 14 3 6" xfId="2559" xr:uid="{00000000-0005-0000-0000-0000C5020000}"/>
    <cellStyle name="Comma 14 3 7" xfId="398" xr:uid="{00000000-0005-0000-0000-0000C6020000}"/>
    <cellStyle name="Comma 14 4" xfId="180" xr:uid="{00000000-0005-0000-0000-0000C7020000}"/>
    <cellStyle name="Comma 14 4 2" xfId="727" xr:uid="{00000000-0005-0000-0000-0000C8020000}"/>
    <cellStyle name="Comma 14 4 2 2" xfId="1265" xr:uid="{00000000-0005-0000-0000-0000C9020000}"/>
    <cellStyle name="Comma 14 4 2 2 2" xfId="2345" xr:uid="{00000000-0005-0000-0000-0000CA020000}"/>
    <cellStyle name="Comma 14 4 2 3" xfId="1807" xr:uid="{00000000-0005-0000-0000-0000CB020000}"/>
    <cellStyle name="Comma 14 4 3" xfId="998" xr:uid="{00000000-0005-0000-0000-0000CC020000}"/>
    <cellStyle name="Comma 14 4 3 2" xfId="2078" xr:uid="{00000000-0005-0000-0000-0000CD020000}"/>
    <cellStyle name="Comma 14 4 4" xfId="1540" xr:uid="{00000000-0005-0000-0000-0000CE020000}"/>
    <cellStyle name="Comma 14 4 5" xfId="2621" xr:uid="{00000000-0005-0000-0000-0000CF020000}"/>
    <cellStyle name="Comma 14 4 6" xfId="460" xr:uid="{00000000-0005-0000-0000-0000D0020000}"/>
    <cellStyle name="Comma 14 5" xfId="573" xr:uid="{00000000-0005-0000-0000-0000D1020000}"/>
    <cellStyle name="Comma 14 5 2" xfId="1111" xr:uid="{00000000-0005-0000-0000-0000D2020000}"/>
    <cellStyle name="Comma 14 5 2 2" xfId="2191" xr:uid="{00000000-0005-0000-0000-0000D3020000}"/>
    <cellStyle name="Comma 14 5 3" xfId="1653" xr:uid="{00000000-0005-0000-0000-0000D4020000}"/>
    <cellStyle name="Comma 14 6" xfId="844" xr:uid="{00000000-0005-0000-0000-0000D5020000}"/>
    <cellStyle name="Comma 14 6 2" xfId="1924" xr:uid="{00000000-0005-0000-0000-0000D6020000}"/>
    <cellStyle name="Comma 14 7" xfId="1386" xr:uid="{00000000-0005-0000-0000-0000D7020000}"/>
    <cellStyle name="Comma 14 8" xfId="2467" xr:uid="{00000000-0005-0000-0000-0000D8020000}"/>
    <cellStyle name="Comma 14 9" xfId="306" xr:uid="{00000000-0005-0000-0000-0000D9020000}"/>
    <cellStyle name="Comma 15" xfId="57" xr:uid="{00000000-0005-0000-0000-0000DA020000}"/>
    <cellStyle name="Comma 15 2" xfId="119" xr:uid="{00000000-0005-0000-0000-0000DB020000}"/>
    <cellStyle name="Comma 15 2 2" xfId="245" xr:uid="{00000000-0005-0000-0000-0000DC020000}"/>
    <cellStyle name="Comma 15 2 2 2" xfId="792" xr:uid="{00000000-0005-0000-0000-0000DD020000}"/>
    <cellStyle name="Comma 15 2 2 2 2" xfId="1330" xr:uid="{00000000-0005-0000-0000-0000DE020000}"/>
    <cellStyle name="Comma 15 2 2 2 2 2" xfId="2410" xr:uid="{00000000-0005-0000-0000-0000DF020000}"/>
    <cellStyle name="Comma 15 2 2 2 3" xfId="1872" xr:uid="{00000000-0005-0000-0000-0000E0020000}"/>
    <cellStyle name="Comma 15 2 2 3" xfId="1063" xr:uid="{00000000-0005-0000-0000-0000E1020000}"/>
    <cellStyle name="Comma 15 2 2 3 2" xfId="2143" xr:uid="{00000000-0005-0000-0000-0000E2020000}"/>
    <cellStyle name="Comma 15 2 2 4" xfId="1605" xr:uid="{00000000-0005-0000-0000-0000E3020000}"/>
    <cellStyle name="Comma 15 2 2 5" xfId="2686" xr:uid="{00000000-0005-0000-0000-0000E4020000}"/>
    <cellStyle name="Comma 15 2 2 6" xfId="525" xr:uid="{00000000-0005-0000-0000-0000E5020000}"/>
    <cellStyle name="Comma 15 2 3" xfId="666" xr:uid="{00000000-0005-0000-0000-0000E6020000}"/>
    <cellStyle name="Comma 15 2 3 2" xfId="1204" xr:uid="{00000000-0005-0000-0000-0000E7020000}"/>
    <cellStyle name="Comma 15 2 3 2 2" xfId="2284" xr:uid="{00000000-0005-0000-0000-0000E8020000}"/>
    <cellStyle name="Comma 15 2 3 3" xfId="1746" xr:uid="{00000000-0005-0000-0000-0000E9020000}"/>
    <cellStyle name="Comma 15 2 4" xfId="937" xr:uid="{00000000-0005-0000-0000-0000EA020000}"/>
    <cellStyle name="Comma 15 2 4 2" xfId="2017" xr:uid="{00000000-0005-0000-0000-0000EB020000}"/>
    <cellStyle name="Comma 15 2 5" xfId="1479" xr:uid="{00000000-0005-0000-0000-0000EC020000}"/>
    <cellStyle name="Comma 15 2 6" xfId="2560" xr:uid="{00000000-0005-0000-0000-0000ED020000}"/>
    <cellStyle name="Comma 15 2 7" xfId="399" xr:uid="{00000000-0005-0000-0000-0000EE020000}"/>
    <cellStyle name="Comma 15 3" xfId="181" xr:uid="{00000000-0005-0000-0000-0000EF020000}"/>
    <cellStyle name="Comma 15 3 2" xfId="728" xr:uid="{00000000-0005-0000-0000-0000F0020000}"/>
    <cellStyle name="Comma 15 3 2 2" xfId="1266" xr:uid="{00000000-0005-0000-0000-0000F1020000}"/>
    <cellStyle name="Comma 15 3 2 2 2" xfId="2346" xr:uid="{00000000-0005-0000-0000-0000F2020000}"/>
    <cellStyle name="Comma 15 3 2 3" xfId="1808" xr:uid="{00000000-0005-0000-0000-0000F3020000}"/>
    <cellStyle name="Comma 15 3 3" xfId="999" xr:uid="{00000000-0005-0000-0000-0000F4020000}"/>
    <cellStyle name="Comma 15 3 3 2" xfId="2079" xr:uid="{00000000-0005-0000-0000-0000F5020000}"/>
    <cellStyle name="Comma 15 3 4" xfId="1541" xr:uid="{00000000-0005-0000-0000-0000F6020000}"/>
    <cellStyle name="Comma 15 3 5" xfId="2622" xr:uid="{00000000-0005-0000-0000-0000F7020000}"/>
    <cellStyle name="Comma 15 3 6" xfId="461" xr:uid="{00000000-0005-0000-0000-0000F8020000}"/>
    <cellStyle name="Comma 15 4" xfId="604" xr:uid="{00000000-0005-0000-0000-0000F9020000}"/>
    <cellStyle name="Comma 15 4 2" xfId="1142" xr:uid="{00000000-0005-0000-0000-0000FA020000}"/>
    <cellStyle name="Comma 15 4 2 2" xfId="2222" xr:uid="{00000000-0005-0000-0000-0000FB020000}"/>
    <cellStyle name="Comma 15 4 3" xfId="1684" xr:uid="{00000000-0005-0000-0000-0000FC020000}"/>
    <cellStyle name="Comma 15 5" xfId="875" xr:uid="{00000000-0005-0000-0000-0000FD020000}"/>
    <cellStyle name="Comma 15 5 2" xfId="1955" xr:uid="{00000000-0005-0000-0000-0000FE020000}"/>
    <cellStyle name="Comma 15 6" xfId="1417" xr:uid="{00000000-0005-0000-0000-0000FF020000}"/>
    <cellStyle name="Comma 15 7" xfId="2498" xr:uid="{00000000-0005-0000-0000-000000030000}"/>
    <cellStyle name="Comma 15 8" xfId="337" xr:uid="{00000000-0005-0000-0000-000001030000}"/>
    <cellStyle name="Comma 16" xfId="13" xr:uid="{00000000-0005-0000-0000-000002030000}"/>
    <cellStyle name="Comma 16 2" xfId="213" xr:uid="{00000000-0005-0000-0000-000003030000}"/>
    <cellStyle name="Comma 16 2 2" xfId="760" xr:uid="{00000000-0005-0000-0000-000004030000}"/>
    <cellStyle name="Comma 16 2 2 2" xfId="1298" xr:uid="{00000000-0005-0000-0000-000005030000}"/>
    <cellStyle name="Comma 16 2 2 2 2" xfId="2378" xr:uid="{00000000-0005-0000-0000-000006030000}"/>
    <cellStyle name="Comma 16 2 2 3" xfId="1840" xr:uid="{00000000-0005-0000-0000-000007030000}"/>
    <cellStyle name="Comma 16 2 3" xfId="1031" xr:uid="{00000000-0005-0000-0000-000008030000}"/>
    <cellStyle name="Comma 16 2 3 2" xfId="2111" xr:uid="{00000000-0005-0000-0000-000009030000}"/>
    <cellStyle name="Comma 16 2 4" xfId="1573" xr:uid="{00000000-0005-0000-0000-00000A030000}"/>
    <cellStyle name="Comma 16 2 5" xfId="2654" xr:uid="{00000000-0005-0000-0000-00000B030000}"/>
    <cellStyle name="Comma 16 2 6" xfId="493" xr:uid="{00000000-0005-0000-0000-00000C030000}"/>
    <cellStyle name="Comma 16 3" xfId="576" xr:uid="{00000000-0005-0000-0000-00000D030000}"/>
    <cellStyle name="Comma 16 3 2" xfId="1114" xr:uid="{00000000-0005-0000-0000-00000E030000}"/>
    <cellStyle name="Comma 16 3 2 2" xfId="2194" xr:uid="{00000000-0005-0000-0000-00000F030000}"/>
    <cellStyle name="Comma 16 3 3" xfId="1656" xr:uid="{00000000-0005-0000-0000-000010030000}"/>
    <cellStyle name="Comma 16 4" xfId="847" xr:uid="{00000000-0005-0000-0000-000011030000}"/>
    <cellStyle name="Comma 16 4 2" xfId="1927" xr:uid="{00000000-0005-0000-0000-000012030000}"/>
    <cellStyle name="Comma 16 5" xfId="1389" xr:uid="{00000000-0005-0000-0000-000013030000}"/>
    <cellStyle name="Comma 16 6" xfId="2470" xr:uid="{00000000-0005-0000-0000-000014030000}"/>
    <cellStyle name="Comma 16 7" xfId="309" xr:uid="{00000000-0005-0000-0000-000015030000}"/>
    <cellStyle name="Comma 17" xfId="12" xr:uid="{00000000-0005-0000-0000-000016030000}"/>
    <cellStyle name="Comma 17 2" xfId="277" xr:uid="{00000000-0005-0000-0000-000017030000}"/>
    <cellStyle name="Comma 17 2 2" xfId="824" xr:uid="{00000000-0005-0000-0000-000018030000}"/>
    <cellStyle name="Comma 17 2 2 2" xfId="1362" xr:uid="{00000000-0005-0000-0000-000019030000}"/>
    <cellStyle name="Comma 17 2 2 2 2" xfId="2442" xr:uid="{00000000-0005-0000-0000-00001A030000}"/>
    <cellStyle name="Comma 17 2 2 3" xfId="1904" xr:uid="{00000000-0005-0000-0000-00001B030000}"/>
    <cellStyle name="Comma 17 2 3" xfId="1095" xr:uid="{00000000-0005-0000-0000-00001C030000}"/>
    <cellStyle name="Comma 17 2 3 2" xfId="2175" xr:uid="{00000000-0005-0000-0000-00001D030000}"/>
    <cellStyle name="Comma 17 2 4" xfId="1637" xr:uid="{00000000-0005-0000-0000-00001E030000}"/>
    <cellStyle name="Comma 17 2 5" xfId="2718" xr:uid="{00000000-0005-0000-0000-00001F030000}"/>
    <cellStyle name="Comma 17 2 6" xfId="557" xr:uid="{00000000-0005-0000-0000-000020030000}"/>
    <cellStyle name="Comma 17 3" xfId="575" xr:uid="{00000000-0005-0000-0000-000021030000}"/>
    <cellStyle name="Comma 17 3 2" xfId="1113" xr:uid="{00000000-0005-0000-0000-000022030000}"/>
    <cellStyle name="Comma 17 3 2 2" xfId="2193" xr:uid="{00000000-0005-0000-0000-000023030000}"/>
    <cellStyle name="Comma 17 3 3" xfId="1655" xr:uid="{00000000-0005-0000-0000-000024030000}"/>
    <cellStyle name="Comma 17 4" xfId="846" xr:uid="{00000000-0005-0000-0000-000025030000}"/>
    <cellStyle name="Comma 17 4 2" xfId="1926" xr:uid="{00000000-0005-0000-0000-000026030000}"/>
    <cellStyle name="Comma 17 5" xfId="1388" xr:uid="{00000000-0005-0000-0000-000027030000}"/>
    <cellStyle name="Comma 17 6" xfId="2469" xr:uid="{00000000-0005-0000-0000-000028030000}"/>
    <cellStyle name="Comma 17 7" xfId="308" xr:uid="{00000000-0005-0000-0000-000029030000}"/>
    <cellStyle name="Comma 18" xfId="18" xr:uid="{00000000-0005-0000-0000-00002A030000}"/>
    <cellStyle name="Comma 18 2" xfId="278" xr:uid="{00000000-0005-0000-0000-00002B030000}"/>
    <cellStyle name="Comma 18 2 2" xfId="825" xr:uid="{00000000-0005-0000-0000-00002C030000}"/>
    <cellStyle name="Comma 18 2 2 2" xfId="1363" xr:uid="{00000000-0005-0000-0000-00002D030000}"/>
    <cellStyle name="Comma 18 2 2 2 2" xfId="2443" xr:uid="{00000000-0005-0000-0000-00002E030000}"/>
    <cellStyle name="Comma 18 2 2 3" xfId="1905" xr:uid="{00000000-0005-0000-0000-00002F030000}"/>
    <cellStyle name="Comma 18 2 3" xfId="1096" xr:uid="{00000000-0005-0000-0000-000030030000}"/>
    <cellStyle name="Comma 18 2 3 2" xfId="2176" xr:uid="{00000000-0005-0000-0000-000031030000}"/>
    <cellStyle name="Comma 18 2 4" xfId="1638" xr:uid="{00000000-0005-0000-0000-000032030000}"/>
    <cellStyle name="Comma 18 2 5" xfId="2719" xr:uid="{00000000-0005-0000-0000-000033030000}"/>
    <cellStyle name="Comma 18 2 6" xfId="558" xr:uid="{00000000-0005-0000-0000-000034030000}"/>
    <cellStyle name="Comma 18 3" xfId="578" xr:uid="{00000000-0005-0000-0000-000035030000}"/>
    <cellStyle name="Comma 18 3 2" xfId="1116" xr:uid="{00000000-0005-0000-0000-000036030000}"/>
    <cellStyle name="Comma 18 3 2 2" xfId="2196" xr:uid="{00000000-0005-0000-0000-000037030000}"/>
    <cellStyle name="Comma 18 3 3" xfId="1658" xr:uid="{00000000-0005-0000-0000-000038030000}"/>
    <cellStyle name="Comma 18 4" xfId="849" xr:uid="{00000000-0005-0000-0000-000039030000}"/>
    <cellStyle name="Comma 18 4 2" xfId="1929" xr:uid="{00000000-0005-0000-0000-00003A030000}"/>
    <cellStyle name="Comma 18 5" xfId="1391" xr:uid="{00000000-0005-0000-0000-00003B030000}"/>
    <cellStyle name="Comma 18 6" xfId="2472" xr:uid="{00000000-0005-0000-0000-00003C030000}"/>
    <cellStyle name="Comma 18 7" xfId="311" xr:uid="{00000000-0005-0000-0000-00003D030000}"/>
    <cellStyle name="Comma 19" xfId="5" xr:uid="{00000000-0005-0000-0000-00003E030000}"/>
    <cellStyle name="Comma 19 2" xfId="279" xr:uid="{00000000-0005-0000-0000-00003F030000}"/>
    <cellStyle name="Comma 19 2 2" xfId="826" xr:uid="{00000000-0005-0000-0000-000040030000}"/>
    <cellStyle name="Comma 19 2 2 2" xfId="1364" xr:uid="{00000000-0005-0000-0000-000041030000}"/>
    <cellStyle name="Comma 19 2 2 2 2" xfId="2444" xr:uid="{00000000-0005-0000-0000-000042030000}"/>
    <cellStyle name="Comma 19 2 2 3" xfId="1906" xr:uid="{00000000-0005-0000-0000-000043030000}"/>
    <cellStyle name="Comma 19 2 3" xfId="1097" xr:uid="{00000000-0005-0000-0000-000044030000}"/>
    <cellStyle name="Comma 19 2 3 2" xfId="2177" xr:uid="{00000000-0005-0000-0000-000045030000}"/>
    <cellStyle name="Comma 19 2 4" xfId="1639" xr:uid="{00000000-0005-0000-0000-000046030000}"/>
    <cellStyle name="Comma 19 2 5" xfId="2720" xr:uid="{00000000-0005-0000-0000-000047030000}"/>
    <cellStyle name="Comma 19 2 6" xfId="559" xr:uid="{00000000-0005-0000-0000-000048030000}"/>
    <cellStyle name="Comma 19 3" xfId="569" xr:uid="{00000000-0005-0000-0000-000049030000}"/>
    <cellStyle name="Comma 19 3 2" xfId="1107" xr:uid="{00000000-0005-0000-0000-00004A030000}"/>
    <cellStyle name="Comma 19 3 2 2" xfId="2187" xr:uid="{00000000-0005-0000-0000-00004B030000}"/>
    <cellStyle name="Comma 19 3 3" xfId="1649" xr:uid="{00000000-0005-0000-0000-00004C030000}"/>
    <cellStyle name="Comma 19 4" xfId="840" xr:uid="{00000000-0005-0000-0000-00004D030000}"/>
    <cellStyle name="Comma 19 4 2" xfId="1920" xr:uid="{00000000-0005-0000-0000-00004E030000}"/>
    <cellStyle name="Comma 19 5" xfId="1382" xr:uid="{00000000-0005-0000-0000-00004F030000}"/>
    <cellStyle name="Comma 19 6" xfId="2463" xr:uid="{00000000-0005-0000-0000-000050030000}"/>
    <cellStyle name="Comma 19 7" xfId="302" xr:uid="{00000000-0005-0000-0000-000051030000}"/>
    <cellStyle name="Comma 2" xfId="2" xr:uid="{00000000-0005-0000-0000-000052030000}"/>
    <cellStyle name="Comma 2 10" xfId="837" xr:uid="{00000000-0005-0000-0000-000053030000}"/>
    <cellStyle name="Comma 2 10 2" xfId="1917" xr:uid="{00000000-0005-0000-0000-000054030000}"/>
    <cellStyle name="Comma 2 11" xfId="1379" xr:uid="{00000000-0005-0000-0000-000055030000}"/>
    <cellStyle name="Comma 2 12" xfId="2460" xr:uid="{00000000-0005-0000-0000-000056030000}"/>
    <cellStyle name="Comma 2 13" xfId="299" xr:uid="{00000000-0005-0000-0000-000057030000}"/>
    <cellStyle name="Comma 2 14" xfId="2742" xr:uid="{00000000-0005-0000-0000-000058030000}"/>
    <cellStyle name="Comma 2 17" xfId="2760" xr:uid="{00000000-0005-0000-0000-000059030000}"/>
    <cellStyle name="Comma 2 18" xfId="2800" xr:uid="{98A2F429-5B32-45AA-B517-175312189315}"/>
    <cellStyle name="Comma 2 2" xfId="40" xr:uid="{00000000-0005-0000-0000-00005A030000}"/>
    <cellStyle name="Comma 2 2 10" xfId="320" xr:uid="{00000000-0005-0000-0000-00005B030000}"/>
    <cellStyle name="Comma 2 2 2" xfId="54" xr:uid="{00000000-0005-0000-0000-00005C030000}"/>
    <cellStyle name="Comma 2 2 2 2" xfId="83" xr:uid="{00000000-0005-0000-0000-00005D030000}"/>
    <cellStyle name="Comma 2 2 2 2 2" xfId="145" xr:uid="{00000000-0005-0000-0000-00005E030000}"/>
    <cellStyle name="Comma 2 2 2 2 2 2" xfId="271" xr:uid="{00000000-0005-0000-0000-00005F030000}"/>
    <cellStyle name="Comma 2 2 2 2 2 2 2" xfId="818" xr:uid="{00000000-0005-0000-0000-000060030000}"/>
    <cellStyle name="Comma 2 2 2 2 2 2 2 2" xfId="1356" xr:uid="{00000000-0005-0000-0000-000061030000}"/>
    <cellStyle name="Comma 2 2 2 2 2 2 2 2 2" xfId="2436" xr:uid="{00000000-0005-0000-0000-000062030000}"/>
    <cellStyle name="Comma 2 2 2 2 2 2 2 3" xfId="1898" xr:uid="{00000000-0005-0000-0000-000063030000}"/>
    <cellStyle name="Comma 2 2 2 2 2 2 3" xfId="1089" xr:uid="{00000000-0005-0000-0000-000064030000}"/>
    <cellStyle name="Comma 2 2 2 2 2 2 3 2" xfId="2169" xr:uid="{00000000-0005-0000-0000-000065030000}"/>
    <cellStyle name="Comma 2 2 2 2 2 2 4" xfId="1631" xr:uid="{00000000-0005-0000-0000-000066030000}"/>
    <cellStyle name="Comma 2 2 2 2 2 2 5" xfId="2712" xr:uid="{00000000-0005-0000-0000-000067030000}"/>
    <cellStyle name="Comma 2 2 2 2 2 2 6" xfId="551" xr:uid="{00000000-0005-0000-0000-000068030000}"/>
    <cellStyle name="Comma 2 2 2 2 2 3" xfId="692" xr:uid="{00000000-0005-0000-0000-000069030000}"/>
    <cellStyle name="Comma 2 2 2 2 2 3 2" xfId="1230" xr:uid="{00000000-0005-0000-0000-00006A030000}"/>
    <cellStyle name="Comma 2 2 2 2 2 3 2 2" xfId="2310" xr:uid="{00000000-0005-0000-0000-00006B030000}"/>
    <cellStyle name="Comma 2 2 2 2 2 3 3" xfId="1772" xr:uid="{00000000-0005-0000-0000-00006C030000}"/>
    <cellStyle name="Comma 2 2 2 2 2 4" xfId="963" xr:uid="{00000000-0005-0000-0000-00006D030000}"/>
    <cellStyle name="Comma 2 2 2 2 2 4 2" xfId="2043" xr:uid="{00000000-0005-0000-0000-00006E030000}"/>
    <cellStyle name="Comma 2 2 2 2 2 5" xfId="1505" xr:uid="{00000000-0005-0000-0000-00006F030000}"/>
    <cellStyle name="Comma 2 2 2 2 2 6" xfId="2586" xr:uid="{00000000-0005-0000-0000-000070030000}"/>
    <cellStyle name="Comma 2 2 2 2 2 7" xfId="425" xr:uid="{00000000-0005-0000-0000-000071030000}"/>
    <cellStyle name="Comma 2 2 2 2 3" xfId="207" xr:uid="{00000000-0005-0000-0000-000072030000}"/>
    <cellStyle name="Comma 2 2 2 2 3 2" xfId="754" xr:uid="{00000000-0005-0000-0000-000073030000}"/>
    <cellStyle name="Comma 2 2 2 2 3 2 2" xfId="1292" xr:uid="{00000000-0005-0000-0000-000074030000}"/>
    <cellStyle name="Comma 2 2 2 2 3 2 2 2" xfId="2372" xr:uid="{00000000-0005-0000-0000-000075030000}"/>
    <cellStyle name="Comma 2 2 2 2 3 2 3" xfId="1834" xr:uid="{00000000-0005-0000-0000-000076030000}"/>
    <cellStyle name="Comma 2 2 2 2 3 3" xfId="1025" xr:uid="{00000000-0005-0000-0000-000077030000}"/>
    <cellStyle name="Comma 2 2 2 2 3 3 2" xfId="2105" xr:uid="{00000000-0005-0000-0000-000078030000}"/>
    <cellStyle name="Comma 2 2 2 2 3 4" xfId="1567" xr:uid="{00000000-0005-0000-0000-000079030000}"/>
    <cellStyle name="Comma 2 2 2 2 3 5" xfId="2648" xr:uid="{00000000-0005-0000-0000-00007A030000}"/>
    <cellStyle name="Comma 2 2 2 2 3 6" xfId="487" xr:uid="{00000000-0005-0000-0000-00007B030000}"/>
    <cellStyle name="Comma 2 2 2 2 4" xfId="630" xr:uid="{00000000-0005-0000-0000-00007C030000}"/>
    <cellStyle name="Comma 2 2 2 2 4 2" xfId="1168" xr:uid="{00000000-0005-0000-0000-00007D030000}"/>
    <cellStyle name="Comma 2 2 2 2 4 2 2" xfId="2248" xr:uid="{00000000-0005-0000-0000-00007E030000}"/>
    <cellStyle name="Comma 2 2 2 2 4 3" xfId="1710" xr:uid="{00000000-0005-0000-0000-00007F030000}"/>
    <cellStyle name="Comma 2 2 2 2 5" xfId="901" xr:uid="{00000000-0005-0000-0000-000080030000}"/>
    <cellStyle name="Comma 2 2 2 2 5 2" xfId="1981" xr:uid="{00000000-0005-0000-0000-000081030000}"/>
    <cellStyle name="Comma 2 2 2 2 6" xfId="1443" xr:uid="{00000000-0005-0000-0000-000082030000}"/>
    <cellStyle name="Comma 2 2 2 2 7" xfId="2524" xr:uid="{00000000-0005-0000-0000-000083030000}"/>
    <cellStyle name="Comma 2 2 2 2 8" xfId="363" xr:uid="{00000000-0005-0000-0000-000084030000}"/>
    <cellStyle name="Comma 2 2 2 3" xfId="113" xr:uid="{00000000-0005-0000-0000-000085030000}"/>
    <cellStyle name="Comma 2 2 2 3 2" xfId="239" xr:uid="{00000000-0005-0000-0000-000086030000}"/>
    <cellStyle name="Comma 2 2 2 3 2 2" xfId="786" xr:uid="{00000000-0005-0000-0000-000087030000}"/>
    <cellStyle name="Comma 2 2 2 3 2 2 2" xfId="1324" xr:uid="{00000000-0005-0000-0000-000088030000}"/>
    <cellStyle name="Comma 2 2 2 3 2 2 2 2" xfId="2404" xr:uid="{00000000-0005-0000-0000-000089030000}"/>
    <cellStyle name="Comma 2 2 2 3 2 2 3" xfId="1866" xr:uid="{00000000-0005-0000-0000-00008A030000}"/>
    <cellStyle name="Comma 2 2 2 3 2 3" xfId="1057" xr:uid="{00000000-0005-0000-0000-00008B030000}"/>
    <cellStyle name="Comma 2 2 2 3 2 3 2" xfId="2137" xr:uid="{00000000-0005-0000-0000-00008C030000}"/>
    <cellStyle name="Comma 2 2 2 3 2 4" xfId="1599" xr:uid="{00000000-0005-0000-0000-00008D030000}"/>
    <cellStyle name="Comma 2 2 2 3 2 5" xfId="2680" xr:uid="{00000000-0005-0000-0000-00008E030000}"/>
    <cellStyle name="Comma 2 2 2 3 2 6" xfId="519" xr:uid="{00000000-0005-0000-0000-00008F030000}"/>
    <cellStyle name="Comma 2 2 2 3 3" xfId="660" xr:uid="{00000000-0005-0000-0000-000090030000}"/>
    <cellStyle name="Comma 2 2 2 3 3 2" xfId="1198" xr:uid="{00000000-0005-0000-0000-000091030000}"/>
    <cellStyle name="Comma 2 2 2 3 3 2 2" xfId="2278" xr:uid="{00000000-0005-0000-0000-000092030000}"/>
    <cellStyle name="Comma 2 2 2 3 3 3" xfId="1740" xr:uid="{00000000-0005-0000-0000-000093030000}"/>
    <cellStyle name="Comma 2 2 2 3 4" xfId="931" xr:uid="{00000000-0005-0000-0000-000094030000}"/>
    <cellStyle name="Comma 2 2 2 3 4 2" xfId="2011" xr:uid="{00000000-0005-0000-0000-000095030000}"/>
    <cellStyle name="Comma 2 2 2 3 5" xfId="1473" xr:uid="{00000000-0005-0000-0000-000096030000}"/>
    <cellStyle name="Comma 2 2 2 3 6" xfId="2554" xr:uid="{00000000-0005-0000-0000-000097030000}"/>
    <cellStyle name="Comma 2 2 2 3 7" xfId="393" xr:uid="{00000000-0005-0000-0000-000098030000}"/>
    <cellStyle name="Comma 2 2 2 4" xfId="175" xr:uid="{00000000-0005-0000-0000-000099030000}"/>
    <cellStyle name="Comma 2 2 2 4 2" xfId="722" xr:uid="{00000000-0005-0000-0000-00009A030000}"/>
    <cellStyle name="Comma 2 2 2 4 2 2" xfId="1260" xr:uid="{00000000-0005-0000-0000-00009B030000}"/>
    <cellStyle name="Comma 2 2 2 4 2 2 2" xfId="2340" xr:uid="{00000000-0005-0000-0000-00009C030000}"/>
    <cellStyle name="Comma 2 2 2 4 2 3" xfId="1802" xr:uid="{00000000-0005-0000-0000-00009D030000}"/>
    <cellStyle name="Comma 2 2 2 4 3" xfId="993" xr:uid="{00000000-0005-0000-0000-00009E030000}"/>
    <cellStyle name="Comma 2 2 2 4 3 2" xfId="2073" xr:uid="{00000000-0005-0000-0000-00009F030000}"/>
    <cellStyle name="Comma 2 2 2 4 4" xfId="1535" xr:uid="{00000000-0005-0000-0000-0000A0030000}"/>
    <cellStyle name="Comma 2 2 2 4 5" xfId="2616" xr:uid="{00000000-0005-0000-0000-0000A1030000}"/>
    <cellStyle name="Comma 2 2 2 4 6" xfId="455" xr:uid="{00000000-0005-0000-0000-0000A2030000}"/>
    <cellStyle name="Comma 2 2 2 5" xfId="601" xr:uid="{00000000-0005-0000-0000-0000A3030000}"/>
    <cellStyle name="Comma 2 2 2 5 2" xfId="1139" xr:uid="{00000000-0005-0000-0000-0000A4030000}"/>
    <cellStyle name="Comma 2 2 2 5 2 2" xfId="2219" xr:uid="{00000000-0005-0000-0000-0000A5030000}"/>
    <cellStyle name="Comma 2 2 2 5 3" xfId="1681" xr:uid="{00000000-0005-0000-0000-0000A6030000}"/>
    <cellStyle name="Comma 2 2 2 6" xfId="872" xr:uid="{00000000-0005-0000-0000-0000A7030000}"/>
    <cellStyle name="Comma 2 2 2 6 2" xfId="1952" xr:uid="{00000000-0005-0000-0000-0000A8030000}"/>
    <cellStyle name="Comma 2 2 2 7" xfId="1414" xr:uid="{00000000-0005-0000-0000-0000A9030000}"/>
    <cellStyle name="Comma 2 2 2 8" xfId="2495" xr:uid="{00000000-0005-0000-0000-0000AA030000}"/>
    <cellStyle name="Comma 2 2 2 9" xfId="334" xr:uid="{00000000-0005-0000-0000-0000AB030000}"/>
    <cellStyle name="Comma 2 2 3" xfId="68" xr:uid="{00000000-0005-0000-0000-0000AC030000}"/>
    <cellStyle name="Comma 2 2 3 2" xfId="130" xr:uid="{00000000-0005-0000-0000-0000AD030000}"/>
    <cellStyle name="Comma 2 2 3 2 2" xfId="256" xr:uid="{00000000-0005-0000-0000-0000AE030000}"/>
    <cellStyle name="Comma 2 2 3 2 2 2" xfId="803" xr:uid="{00000000-0005-0000-0000-0000AF030000}"/>
    <cellStyle name="Comma 2 2 3 2 2 2 2" xfId="1341" xr:uid="{00000000-0005-0000-0000-0000B0030000}"/>
    <cellStyle name="Comma 2 2 3 2 2 2 2 2" xfId="2421" xr:uid="{00000000-0005-0000-0000-0000B1030000}"/>
    <cellStyle name="Comma 2 2 3 2 2 2 3" xfId="1883" xr:uid="{00000000-0005-0000-0000-0000B2030000}"/>
    <cellStyle name="Comma 2 2 3 2 2 3" xfId="1074" xr:uid="{00000000-0005-0000-0000-0000B3030000}"/>
    <cellStyle name="Comma 2 2 3 2 2 3 2" xfId="2154" xr:uid="{00000000-0005-0000-0000-0000B4030000}"/>
    <cellStyle name="Comma 2 2 3 2 2 4" xfId="1616" xr:uid="{00000000-0005-0000-0000-0000B5030000}"/>
    <cellStyle name="Comma 2 2 3 2 2 5" xfId="2697" xr:uid="{00000000-0005-0000-0000-0000B6030000}"/>
    <cellStyle name="Comma 2 2 3 2 2 6" xfId="536" xr:uid="{00000000-0005-0000-0000-0000B7030000}"/>
    <cellStyle name="Comma 2 2 3 2 3" xfId="677" xr:uid="{00000000-0005-0000-0000-0000B8030000}"/>
    <cellStyle name="Comma 2 2 3 2 3 2" xfId="1215" xr:uid="{00000000-0005-0000-0000-0000B9030000}"/>
    <cellStyle name="Comma 2 2 3 2 3 2 2" xfId="2295" xr:uid="{00000000-0005-0000-0000-0000BA030000}"/>
    <cellStyle name="Comma 2 2 3 2 3 3" xfId="1757" xr:uid="{00000000-0005-0000-0000-0000BB030000}"/>
    <cellStyle name="Comma 2 2 3 2 4" xfId="948" xr:uid="{00000000-0005-0000-0000-0000BC030000}"/>
    <cellStyle name="Comma 2 2 3 2 4 2" xfId="2028" xr:uid="{00000000-0005-0000-0000-0000BD030000}"/>
    <cellStyle name="Comma 2 2 3 2 5" xfId="1490" xr:uid="{00000000-0005-0000-0000-0000BE030000}"/>
    <cellStyle name="Comma 2 2 3 2 6" xfId="2571" xr:uid="{00000000-0005-0000-0000-0000BF030000}"/>
    <cellStyle name="Comma 2 2 3 2 7" xfId="410" xr:uid="{00000000-0005-0000-0000-0000C0030000}"/>
    <cellStyle name="Comma 2 2 3 3" xfId="192" xr:uid="{00000000-0005-0000-0000-0000C1030000}"/>
    <cellStyle name="Comma 2 2 3 3 2" xfId="739" xr:uid="{00000000-0005-0000-0000-0000C2030000}"/>
    <cellStyle name="Comma 2 2 3 3 2 2" xfId="1277" xr:uid="{00000000-0005-0000-0000-0000C3030000}"/>
    <cellStyle name="Comma 2 2 3 3 2 2 2" xfId="2357" xr:uid="{00000000-0005-0000-0000-0000C4030000}"/>
    <cellStyle name="Comma 2 2 3 3 2 3" xfId="1819" xr:uid="{00000000-0005-0000-0000-0000C5030000}"/>
    <cellStyle name="Comma 2 2 3 3 3" xfId="1010" xr:uid="{00000000-0005-0000-0000-0000C6030000}"/>
    <cellStyle name="Comma 2 2 3 3 3 2" xfId="2090" xr:uid="{00000000-0005-0000-0000-0000C7030000}"/>
    <cellStyle name="Comma 2 2 3 3 4" xfId="1552" xr:uid="{00000000-0005-0000-0000-0000C8030000}"/>
    <cellStyle name="Comma 2 2 3 3 5" xfId="2633" xr:uid="{00000000-0005-0000-0000-0000C9030000}"/>
    <cellStyle name="Comma 2 2 3 3 6" xfId="472" xr:uid="{00000000-0005-0000-0000-0000CA030000}"/>
    <cellStyle name="Comma 2 2 3 4" xfId="615" xr:uid="{00000000-0005-0000-0000-0000CB030000}"/>
    <cellStyle name="Comma 2 2 3 4 2" xfId="1153" xr:uid="{00000000-0005-0000-0000-0000CC030000}"/>
    <cellStyle name="Comma 2 2 3 4 2 2" xfId="2233" xr:uid="{00000000-0005-0000-0000-0000CD030000}"/>
    <cellStyle name="Comma 2 2 3 4 3" xfId="1695" xr:uid="{00000000-0005-0000-0000-0000CE030000}"/>
    <cellStyle name="Comma 2 2 3 5" xfId="886" xr:uid="{00000000-0005-0000-0000-0000CF030000}"/>
    <cellStyle name="Comma 2 2 3 5 2" xfId="1966" xr:uid="{00000000-0005-0000-0000-0000D0030000}"/>
    <cellStyle name="Comma 2 2 3 6" xfId="1428" xr:uid="{00000000-0005-0000-0000-0000D1030000}"/>
    <cellStyle name="Comma 2 2 3 7" xfId="2509" xr:uid="{00000000-0005-0000-0000-0000D2030000}"/>
    <cellStyle name="Comma 2 2 3 8" xfId="348" xr:uid="{00000000-0005-0000-0000-0000D3030000}"/>
    <cellStyle name="Comma 2 2 4" xfId="98" xr:uid="{00000000-0005-0000-0000-0000D4030000}"/>
    <cellStyle name="Comma 2 2 4 2" xfId="224" xr:uid="{00000000-0005-0000-0000-0000D5030000}"/>
    <cellStyle name="Comma 2 2 4 2 2" xfId="771" xr:uid="{00000000-0005-0000-0000-0000D6030000}"/>
    <cellStyle name="Comma 2 2 4 2 2 2" xfId="1309" xr:uid="{00000000-0005-0000-0000-0000D7030000}"/>
    <cellStyle name="Comma 2 2 4 2 2 2 2" xfId="2389" xr:uid="{00000000-0005-0000-0000-0000D8030000}"/>
    <cellStyle name="Comma 2 2 4 2 2 3" xfId="1851" xr:uid="{00000000-0005-0000-0000-0000D9030000}"/>
    <cellStyle name="Comma 2 2 4 2 3" xfId="1042" xr:uid="{00000000-0005-0000-0000-0000DA030000}"/>
    <cellStyle name="Comma 2 2 4 2 3 2" xfId="2122" xr:uid="{00000000-0005-0000-0000-0000DB030000}"/>
    <cellStyle name="Comma 2 2 4 2 4" xfId="1584" xr:uid="{00000000-0005-0000-0000-0000DC030000}"/>
    <cellStyle name="Comma 2 2 4 2 5" xfId="2665" xr:uid="{00000000-0005-0000-0000-0000DD030000}"/>
    <cellStyle name="Comma 2 2 4 2 6" xfId="504" xr:uid="{00000000-0005-0000-0000-0000DE030000}"/>
    <cellStyle name="Comma 2 2 4 3" xfId="645" xr:uid="{00000000-0005-0000-0000-0000DF030000}"/>
    <cellStyle name="Comma 2 2 4 3 2" xfId="1183" xr:uid="{00000000-0005-0000-0000-0000E0030000}"/>
    <cellStyle name="Comma 2 2 4 3 2 2" xfId="2263" xr:uid="{00000000-0005-0000-0000-0000E1030000}"/>
    <cellStyle name="Comma 2 2 4 3 3" xfId="1725" xr:uid="{00000000-0005-0000-0000-0000E2030000}"/>
    <cellStyle name="Comma 2 2 4 4" xfId="916" xr:uid="{00000000-0005-0000-0000-0000E3030000}"/>
    <cellStyle name="Comma 2 2 4 4 2" xfId="1996" xr:uid="{00000000-0005-0000-0000-0000E4030000}"/>
    <cellStyle name="Comma 2 2 4 5" xfId="1458" xr:uid="{00000000-0005-0000-0000-0000E5030000}"/>
    <cellStyle name="Comma 2 2 4 6" xfId="2539" xr:uid="{00000000-0005-0000-0000-0000E6030000}"/>
    <cellStyle name="Comma 2 2 4 7" xfId="378" xr:uid="{00000000-0005-0000-0000-0000E7030000}"/>
    <cellStyle name="Comma 2 2 5" xfId="160" xr:uid="{00000000-0005-0000-0000-0000E8030000}"/>
    <cellStyle name="Comma 2 2 5 2" xfId="707" xr:uid="{00000000-0005-0000-0000-0000E9030000}"/>
    <cellStyle name="Comma 2 2 5 2 2" xfId="1245" xr:uid="{00000000-0005-0000-0000-0000EA030000}"/>
    <cellStyle name="Comma 2 2 5 2 2 2" xfId="2325" xr:uid="{00000000-0005-0000-0000-0000EB030000}"/>
    <cellStyle name="Comma 2 2 5 2 3" xfId="1787" xr:uid="{00000000-0005-0000-0000-0000EC030000}"/>
    <cellStyle name="Comma 2 2 5 3" xfId="978" xr:uid="{00000000-0005-0000-0000-0000ED030000}"/>
    <cellStyle name="Comma 2 2 5 3 2" xfId="2058" xr:uid="{00000000-0005-0000-0000-0000EE030000}"/>
    <cellStyle name="Comma 2 2 5 4" xfId="1520" xr:uid="{00000000-0005-0000-0000-0000EF030000}"/>
    <cellStyle name="Comma 2 2 5 5" xfId="2601" xr:uid="{00000000-0005-0000-0000-0000F0030000}"/>
    <cellStyle name="Comma 2 2 5 6" xfId="440" xr:uid="{00000000-0005-0000-0000-0000F1030000}"/>
    <cellStyle name="Comma 2 2 6" xfId="587" xr:uid="{00000000-0005-0000-0000-0000F2030000}"/>
    <cellStyle name="Comma 2 2 6 2" xfId="1125" xr:uid="{00000000-0005-0000-0000-0000F3030000}"/>
    <cellStyle name="Comma 2 2 6 2 2" xfId="2205" xr:uid="{00000000-0005-0000-0000-0000F4030000}"/>
    <cellStyle name="Comma 2 2 6 3" xfId="1667" xr:uid="{00000000-0005-0000-0000-0000F5030000}"/>
    <cellStyle name="Comma 2 2 7" xfId="858" xr:uid="{00000000-0005-0000-0000-0000F6030000}"/>
    <cellStyle name="Comma 2 2 7 2" xfId="1938" xr:uid="{00000000-0005-0000-0000-0000F7030000}"/>
    <cellStyle name="Comma 2 2 8" xfId="1400" xr:uid="{00000000-0005-0000-0000-0000F8030000}"/>
    <cellStyle name="Comma 2 2 9" xfId="2481" xr:uid="{00000000-0005-0000-0000-0000F9030000}"/>
    <cellStyle name="Comma 2 3" xfId="44" xr:uid="{00000000-0005-0000-0000-0000FA030000}"/>
    <cellStyle name="Comma 2 3 2" xfId="73" xr:uid="{00000000-0005-0000-0000-0000FB030000}"/>
    <cellStyle name="Comma 2 3 2 2" xfId="135" xr:uid="{00000000-0005-0000-0000-0000FC030000}"/>
    <cellStyle name="Comma 2 3 2 2 2" xfId="261" xr:uid="{00000000-0005-0000-0000-0000FD030000}"/>
    <cellStyle name="Comma 2 3 2 2 2 2" xfId="808" xr:uid="{00000000-0005-0000-0000-0000FE030000}"/>
    <cellStyle name="Comma 2 3 2 2 2 2 2" xfId="1346" xr:uid="{00000000-0005-0000-0000-0000FF030000}"/>
    <cellStyle name="Comma 2 3 2 2 2 2 2 2" xfId="2426" xr:uid="{00000000-0005-0000-0000-000000040000}"/>
    <cellStyle name="Comma 2 3 2 2 2 2 3" xfId="1888" xr:uid="{00000000-0005-0000-0000-000001040000}"/>
    <cellStyle name="Comma 2 3 2 2 2 3" xfId="1079" xr:uid="{00000000-0005-0000-0000-000002040000}"/>
    <cellStyle name="Comma 2 3 2 2 2 3 2" xfId="2159" xr:uid="{00000000-0005-0000-0000-000003040000}"/>
    <cellStyle name="Comma 2 3 2 2 2 4" xfId="1621" xr:uid="{00000000-0005-0000-0000-000004040000}"/>
    <cellStyle name="Comma 2 3 2 2 2 5" xfId="2702" xr:uid="{00000000-0005-0000-0000-000005040000}"/>
    <cellStyle name="Comma 2 3 2 2 2 6" xfId="541" xr:uid="{00000000-0005-0000-0000-000006040000}"/>
    <cellStyle name="Comma 2 3 2 2 3" xfId="682" xr:uid="{00000000-0005-0000-0000-000007040000}"/>
    <cellStyle name="Comma 2 3 2 2 3 2" xfId="1220" xr:uid="{00000000-0005-0000-0000-000008040000}"/>
    <cellStyle name="Comma 2 3 2 2 3 2 2" xfId="2300" xr:uid="{00000000-0005-0000-0000-000009040000}"/>
    <cellStyle name="Comma 2 3 2 2 3 3" xfId="1762" xr:uid="{00000000-0005-0000-0000-00000A040000}"/>
    <cellStyle name="Comma 2 3 2 2 4" xfId="953" xr:uid="{00000000-0005-0000-0000-00000B040000}"/>
    <cellStyle name="Comma 2 3 2 2 4 2" xfId="2033" xr:uid="{00000000-0005-0000-0000-00000C040000}"/>
    <cellStyle name="Comma 2 3 2 2 5" xfId="1495" xr:uid="{00000000-0005-0000-0000-00000D040000}"/>
    <cellStyle name="Comma 2 3 2 2 6" xfId="2576" xr:uid="{00000000-0005-0000-0000-00000E040000}"/>
    <cellStyle name="Comma 2 3 2 2 7" xfId="415" xr:uid="{00000000-0005-0000-0000-00000F040000}"/>
    <cellStyle name="Comma 2 3 2 3" xfId="197" xr:uid="{00000000-0005-0000-0000-000010040000}"/>
    <cellStyle name="Comma 2 3 2 3 2" xfId="744" xr:uid="{00000000-0005-0000-0000-000011040000}"/>
    <cellStyle name="Comma 2 3 2 3 2 2" xfId="1282" xr:uid="{00000000-0005-0000-0000-000012040000}"/>
    <cellStyle name="Comma 2 3 2 3 2 2 2" xfId="2362" xr:uid="{00000000-0005-0000-0000-000013040000}"/>
    <cellStyle name="Comma 2 3 2 3 2 3" xfId="1824" xr:uid="{00000000-0005-0000-0000-000014040000}"/>
    <cellStyle name="Comma 2 3 2 3 3" xfId="1015" xr:uid="{00000000-0005-0000-0000-000015040000}"/>
    <cellStyle name="Comma 2 3 2 3 3 2" xfId="2095" xr:uid="{00000000-0005-0000-0000-000016040000}"/>
    <cellStyle name="Comma 2 3 2 3 4" xfId="1557" xr:uid="{00000000-0005-0000-0000-000017040000}"/>
    <cellStyle name="Comma 2 3 2 3 5" xfId="2638" xr:uid="{00000000-0005-0000-0000-000018040000}"/>
    <cellStyle name="Comma 2 3 2 3 6" xfId="477" xr:uid="{00000000-0005-0000-0000-000019040000}"/>
    <cellStyle name="Comma 2 3 2 4" xfId="620" xr:uid="{00000000-0005-0000-0000-00001A040000}"/>
    <cellStyle name="Comma 2 3 2 4 2" xfId="1158" xr:uid="{00000000-0005-0000-0000-00001B040000}"/>
    <cellStyle name="Comma 2 3 2 4 2 2" xfId="2238" xr:uid="{00000000-0005-0000-0000-00001C040000}"/>
    <cellStyle name="Comma 2 3 2 4 3" xfId="1700" xr:uid="{00000000-0005-0000-0000-00001D040000}"/>
    <cellStyle name="Comma 2 3 2 5" xfId="891" xr:uid="{00000000-0005-0000-0000-00001E040000}"/>
    <cellStyle name="Comma 2 3 2 5 2" xfId="1971" xr:uid="{00000000-0005-0000-0000-00001F040000}"/>
    <cellStyle name="Comma 2 3 2 6" xfId="1433" xr:uid="{00000000-0005-0000-0000-000020040000}"/>
    <cellStyle name="Comma 2 3 2 7" xfId="2514" xr:uid="{00000000-0005-0000-0000-000021040000}"/>
    <cellStyle name="Comma 2 3 2 8" xfId="353" xr:uid="{00000000-0005-0000-0000-000022040000}"/>
    <cellStyle name="Comma 2 3 3" xfId="103" xr:uid="{00000000-0005-0000-0000-000023040000}"/>
    <cellStyle name="Comma 2 3 3 2" xfId="229" xr:uid="{00000000-0005-0000-0000-000024040000}"/>
    <cellStyle name="Comma 2 3 3 2 2" xfId="776" xr:uid="{00000000-0005-0000-0000-000025040000}"/>
    <cellStyle name="Comma 2 3 3 2 2 2" xfId="1314" xr:uid="{00000000-0005-0000-0000-000026040000}"/>
    <cellStyle name="Comma 2 3 3 2 2 2 2" xfId="2394" xr:uid="{00000000-0005-0000-0000-000027040000}"/>
    <cellStyle name="Comma 2 3 3 2 2 3" xfId="1856" xr:uid="{00000000-0005-0000-0000-000028040000}"/>
    <cellStyle name="Comma 2 3 3 2 3" xfId="1047" xr:uid="{00000000-0005-0000-0000-000029040000}"/>
    <cellStyle name="Comma 2 3 3 2 3 2" xfId="2127" xr:uid="{00000000-0005-0000-0000-00002A040000}"/>
    <cellStyle name="Comma 2 3 3 2 4" xfId="1589" xr:uid="{00000000-0005-0000-0000-00002B040000}"/>
    <cellStyle name="Comma 2 3 3 2 5" xfId="2670" xr:uid="{00000000-0005-0000-0000-00002C040000}"/>
    <cellStyle name="Comma 2 3 3 2 6" xfId="509" xr:uid="{00000000-0005-0000-0000-00002D040000}"/>
    <cellStyle name="Comma 2 3 3 3" xfId="650" xr:uid="{00000000-0005-0000-0000-00002E040000}"/>
    <cellStyle name="Comma 2 3 3 3 2" xfId="1188" xr:uid="{00000000-0005-0000-0000-00002F040000}"/>
    <cellStyle name="Comma 2 3 3 3 2 2" xfId="2268" xr:uid="{00000000-0005-0000-0000-000030040000}"/>
    <cellStyle name="Comma 2 3 3 3 3" xfId="1730" xr:uid="{00000000-0005-0000-0000-000031040000}"/>
    <cellStyle name="Comma 2 3 3 4" xfId="921" xr:uid="{00000000-0005-0000-0000-000032040000}"/>
    <cellStyle name="Comma 2 3 3 4 2" xfId="2001" xr:uid="{00000000-0005-0000-0000-000033040000}"/>
    <cellStyle name="Comma 2 3 3 5" xfId="1463" xr:uid="{00000000-0005-0000-0000-000034040000}"/>
    <cellStyle name="Comma 2 3 3 6" xfId="2544" xr:uid="{00000000-0005-0000-0000-000035040000}"/>
    <cellStyle name="Comma 2 3 3 7" xfId="383" xr:uid="{00000000-0005-0000-0000-000036040000}"/>
    <cellStyle name="Comma 2 3 4" xfId="165" xr:uid="{00000000-0005-0000-0000-000037040000}"/>
    <cellStyle name="Comma 2 3 4 2" xfId="712" xr:uid="{00000000-0005-0000-0000-000038040000}"/>
    <cellStyle name="Comma 2 3 4 2 2" xfId="1250" xr:uid="{00000000-0005-0000-0000-000039040000}"/>
    <cellStyle name="Comma 2 3 4 2 2 2" xfId="2330" xr:uid="{00000000-0005-0000-0000-00003A040000}"/>
    <cellStyle name="Comma 2 3 4 2 3" xfId="1792" xr:uid="{00000000-0005-0000-0000-00003B040000}"/>
    <cellStyle name="Comma 2 3 4 3" xfId="983" xr:uid="{00000000-0005-0000-0000-00003C040000}"/>
    <cellStyle name="Comma 2 3 4 3 2" xfId="2063" xr:uid="{00000000-0005-0000-0000-00003D040000}"/>
    <cellStyle name="Comma 2 3 4 4" xfId="1525" xr:uid="{00000000-0005-0000-0000-00003E040000}"/>
    <cellStyle name="Comma 2 3 4 5" xfId="2606" xr:uid="{00000000-0005-0000-0000-00003F040000}"/>
    <cellStyle name="Comma 2 3 4 6" xfId="445" xr:uid="{00000000-0005-0000-0000-000040040000}"/>
    <cellStyle name="Comma 2 3 5" xfId="591" xr:uid="{00000000-0005-0000-0000-000041040000}"/>
    <cellStyle name="Comma 2 3 5 2" xfId="1129" xr:uid="{00000000-0005-0000-0000-000042040000}"/>
    <cellStyle name="Comma 2 3 5 2 2" xfId="2209" xr:uid="{00000000-0005-0000-0000-000043040000}"/>
    <cellStyle name="Comma 2 3 5 3" xfId="1671" xr:uid="{00000000-0005-0000-0000-000044040000}"/>
    <cellStyle name="Comma 2 3 6" xfId="862" xr:uid="{00000000-0005-0000-0000-000045040000}"/>
    <cellStyle name="Comma 2 3 6 2" xfId="1942" xr:uid="{00000000-0005-0000-0000-000046040000}"/>
    <cellStyle name="Comma 2 3 7" xfId="1404" xr:uid="{00000000-0005-0000-0000-000047040000}"/>
    <cellStyle name="Comma 2 3 8" xfId="2485" xr:uid="{00000000-0005-0000-0000-000048040000}"/>
    <cellStyle name="Comma 2 3 9" xfId="324" xr:uid="{00000000-0005-0000-0000-000049040000}"/>
    <cellStyle name="Comma 2 4" xfId="58" xr:uid="{00000000-0005-0000-0000-00004A040000}"/>
    <cellStyle name="Comma 2 4 2" xfId="120" xr:uid="{00000000-0005-0000-0000-00004B040000}"/>
    <cellStyle name="Comma 2 4 2 2" xfId="246" xr:uid="{00000000-0005-0000-0000-00004C040000}"/>
    <cellStyle name="Comma 2 4 2 2 2" xfId="793" xr:uid="{00000000-0005-0000-0000-00004D040000}"/>
    <cellStyle name="Comma 2 4 2 2 2 2" xfId="1331" xr:uid="{00000000-0005-0000-0000-00004E040000}"/>
    <cellStyle name="Comma 2 4 2 2 2 2 2" xfId="2411" xr:uid="{00000000-0005-0000-0000-00004F040000}"/>
    <cellStyle name="Comma 2 4 2 2 2 3" xfId="1873" xr:uid="{00000000-0005-0000-0000-000050040000}"/>
    <cellStyle name="Comma 2 4 2 2 3" xfId="1064" xr:uid="{00000000-0005-0000-0000-000051040000}"/>
    <cellStyle name="Comma 2 4 2 2 3 2" xfId="2144" xr:uid="{00000000-0005-0000-0000-000052040000}"/>
    <cellStyle name="Comma 2 4 2 2 4" xfId="1606" xr:uid="{00000000-0005-0000-0000-000053040000}"/>
    <cellStyle name="Comma 2 4 2 2 5" xfId="2687" xr:uid="{00000000-0005-0000-0000-000054040000}"/>
    <cellStyle name="Comma 2 4 2 2 6" xfId="526" xr:uid="{00000000-0005-0000-0000-000055040000}"/>
    <cellStyle name="Comma 2 4 2 3" xfId="667" xr:uid="{00000000-0005-0000-0000-000056040000}"/>
    <cellStyle name="Comma 2 4 2 3 2" xfId="1205" xr:uid="{00000000-0005-0000-0000-000057040000}"/>
    <cellStyle name="Comma 2 4 2 3 2 2" xfId="2285" xr:uid="{00000000-0005-0000-0000-000058040000}"/>
    <cellStyle name="Comma 2 4 2 3 3" xfId="1747" xr:uid="{00000000-0005-0000-0000-000059040000}"/>
    <cellStyle name="Comma 2 4 2 4" xfId="938" xr:uid="{00000000-0005-0000-0000-00005A040000}"/>
    <cellStyle name="Comma 2 4 2 4 2" xfId="2018" xr:uid="{00000000-0005-0000-0000-00005B040000}"/>
    <cellStyle name="Comma 2 4 2 5" xfId="1480" xr:uid="{00000000-0005-0000-0000-00005C040000}"/>
    <cellStyle name="Comma 2 4 2 6" xfId="2561" xr:uid="{00000000-0005-0000-0000-00005D040000}"/>
    <cellStyle name="Comma 2 4 2 7" xfId="400" xr:uid="{00000000-0005-0000-0000-00005E040000}"/>
    <cellStyle name="Comma 2 4 3" xfId="182" xr:uid="{00000000-0005-0000-0000-00005F040000}"/>
    <cellStyle name="Comma 2 4 3 2" xfId="729" xr:uid="{00000000-0005-0000-0000-000060040000}"/>
    <cellStyle name="Comma 2 4 3 2 2" xfId="1267" xr:uid="{00000000-0005-0000-0000-000061040000}"/>
    <cellStyle name="Comma 2 4 3 2 2 2" xfId="2347" xr:uid="{00000000-0005-0000-0000-000062040000}"/>
    <cellStyle name="Comma 2 4 3 2 3" xfId="1809" xr:uid="{00000000-0005-0000-0000-000063040000}"/>
    <cellStyle name="Comma 2 4 3 3" xfId="1000" xr:uid="{00000000-0005-0000-0000-000064040000}"/>
    <cellStyle name="Comma 2 4 3 3 2" xfId="2080" xr:uid="{00000000-0005-0000-0000-000065040000}"/>
    <cellStyle name="Comma 2 4 3 4" xfId="1542" xr:uid="{00000000-0005-0000-0000-000066040000}"/>
    <cellStyle name="Comma 2 4 3 5" xfId="2623" xr:uid="{00000000-0005-0000-0000-000067040000}"/>
    <cellStyle name="Comma 2 4 3 6" xfId="462" xr:uid="{00000000-0005-0000-0000-000068040000}"/>
    <cellStyle name="Comma 2 4 4" xfId="605" xr:uid="{00000000-0005-0000-0000-000069040000}"/>
    <cellStyle name="Comma 2 4 4 2" xfId="1143" xr:uid="{00000000-0005-0000-0000-00006A040000}"/>
    <cellStyle name="Comma 2 4 4 2 2" xfId="2223" xr:uid="{00000000-0005-0000-0000-00006B040000}"/>
    <cellStyle name="Comma 2 4 4 3" xfId="1685" xr:uid="{00000000-0005-0000-0000-00006C040000}"/>
    <cellStyle name="Comma 2 4 5" xfId="876" xr:uid="{00000000-0005-0000-0000-00006D040000}"/>
    <cellStyle name="Comma 2 4 5 2" xfId="1956" xr:uid="{00000000-0005-0000-0000-00006E040000}"/>
    <cellStyle name="Comma 2 4 6" xfId="1418" xr:uid="{00000000-0005-0000-0000-00006F040000}"/>
    <cellStyle name="Comma 2 4 7" xfId="2499" xr:uid="{00000000-0005-0000-0000-000070040000}"/>
    <cellStyle name="Comma 2 4 8" xfId="338" xr:uid="{00000000-0005-0000-0000-000071040000}"/>
    <cellStyle name="Comma 2 5" xfId="88" xr:uid="{00000000-0005-0000-0000-000072040000}"/>
    <cellStyle name="Comma 2 5 2" xfId="214" xr:uid="{00000000-0005-0000-0000-000073040000}"/>
    <cellStyle name="Comma 2 5 2 2" xfId="761" xr:uid="{00000000-0005-0000-0000-000074040000}"/>
    <cellStyle name="Comma 2 5 2 2 2" xfId="1299" xr:uid="{00000000-0005-0000-0000-000075040000}"/>
    <cellStyle name="Comma 2 5 2 2 2 2" xfId="2379" xr:uid="{00000000-0005-0000-0000-000076040000}"/>
    <cellStyle name="Comma 2 5 2 2 3" xfId="1841" xr:uid="{00000000-0005-0000-0000-000077040000}"/>
    <cellStyle name="Comma 2 5 2 3" xfId="1032" xr:uid="{00000000-0005-0000-0000-000078040000}"/>
    <cellStyle name="Comma 2 5 2 3 2" xfId="2112" xr:uid="{00000000-0005-0000-0000-000079040000}"/>
    <cellStyle name="Comma 2 5 2 4" xfId="1574" xr:uid="{00000000-0005-0000-0000-00007A040000}"/>
    <cellStyle name="Comma 2 5 2 5" xfId="2655" xr:uid="{00000000-0005-0000-0000-00007B040000}"/>
    <cellStyle name="Comma 2 5 2 6" xfId="494" xr:uid="{00000000-0005-0000-0000-00007C040000}"/>
    <cellStyle name="Comma 2 5 3" xfId="635" xr:uid="{00000000-0005-0000-0000-00007D040000}"/>
    <cellStyle name="Comma 2 5 3 2" xfId="1173" xr:uid="{00000000-0005-0000-0000-00007E040000}"/>
    <cellStyle name="Comma 2 5 3 2 2" xfId="2253" xr:uid="{00000000-0005-0000-0000-00007F040000}"/>
    <cellStyle name="Comma 2 5 3 3" xfId="1715" xr:uid="{00000000-0005-0000-0000-000080040000}"/>
    <cellStyle name="Comma 2 5 4" xfId="906" xr:uid="{00000000-0005-0000-0000-000081040000}"/>
    <cellStyle name="Comma 2 5 4 2" xfId="1986" xr:uid="{00000000-0005-0000-0000-000082040000}"/>
    <cellStyle name="Comma 2 5 5" xfId="1448" xr:uid="{00000000-0005-0000-0000-000083040000}"/>
    <cellStyle name="Comma 2 5 6" xfId="2529" xr:uid="{00000000-0005-0000-0000-000084040000}"/>
    <cellStyle name="Comma 2 5 7" xfId="368" xr:uid="{00000000-0005-0000-0000-000085040000}"/>
    <cellStyle name="Comma 2 6" xfId="150" xr:uid="{00000000-0005-0000-0000-000086040000}"/>
    <cellStyle name="Comma 2 6 2" xfId="697" xr:uid="{00000000-0005-0000-0000-000087040000}"/>
    <cellStyle name="Comma 2 6 2 2" xfId="1235" xr:uid="{00000000-0005-0000-0000-000088040000}"/>
    <cellStyle name="Comma 2 6 2 2 2" xfId="2315" xr:uid="{00000000-0005-0000-0000-000089040000}"/>
    <cellStyle name="Comma 2 6 2 3" xfId="1777" xr:uid="{00000000-0005-0000-0000-00008A040000}"/>
    <cellStyle name="Comma 2 6 3" xfId="968" xr:uid="{00000000-0005-0000-0000-00008B040000}"/>
    <cellStyle name="Comma 2 6 3 2" xfId="2048" xr:uid="{00000000-0005-0000-0000-00008C040000}"/>
    <cellStyle name="Comma 2 6 4" xfId="1510" xr:uid="{00000000-0005-0000-0000-00008D040000}"/>
    <cellStyle name="Comma 2 6 5" xfId="2591" xr:uid="{00000000-0005-0000-0000-00008E040000}"/>
    <cellStyle name="Comma 2 6 6" xfId="430" xr:uid="{00000000-0005-0000-0000-00008F040000}"/>
    <cellStyle name="Comma 2 7" xfId="566" xr:uid="{00000000-0005-0000-0000-000090040000}"/>
    <cellStyle name="Comma 2 7 2" xfId="1104" xr:uid="{00000000-0005-0000-0000-000091040000}"/>
    <cellStyle name="Comma 2 7 2 2" xfId="2184" xr:uid="{00000000-0005-0000-0000-000092040000}"/>
    <cellStyle name="Comma 2 7 3" xfId="1646" xr:uid="{00000000-0005-0000-0000-000093040000}"/>
    <cellStyle name="Comma 2 8" xfId="832" xr:uid="{00000000-0005-0000-0000-000094040000}"/>
    <cellStyle name="Comma 2 8 2" xfId="1370" xr:uid="{00000000-0005-0000-0000-000095040000}"/>
    <cellStyle name="Comma 2 8 2 2" xfId="2450" xr:uid="{00000000-0005-0000-0000-000096040000}"/>
    <cellStyle name="Comma 2 8 3" xfId="1912" xr:uid="{00000000-0005-0000-0000-000097040000}"/>
    <cellStyle name="Comma 2 9" xfId="834" xr:uid="{00000000-0005-0000-0000-000098040000}"/>
    <cellStyle name="Comma 2 9 2" xfId="1372" xr:uid="{00000000-0005-0000-0000-000099040000}"/>
    <cellStyle name="Comma 2 9 2 2" xfId="2452" xr:uid="{00000000-0005-0000-0000-00009A040000}"/>
    <cellStyle name="Comma 2 9 3" xfId="1914" xr:uid="{00000000-0005-0000-0000-00009B040000}"/>
    <cellStyle name="Comma 20" xfId="11" xr:uid="{00000000-0005-0000-0000-00009C040000}"/>
    <cellStyle name="Comma 20 2" xfId="574" xr:uid="{00000000-0005-0000-0000-00009D040000}"/>
    <cellStyle name="Comma 20 2 2" xfId="1112" xr:uid="{00000000-0005-0000-0000-00009E040000}"/>
    <cellStyle name="Comma 20 2 2 2" xfId="2192" xr:uid="{00000000-0005-0000-0000-00009F040000}"/>
    <cellStyle name="Comma 20 2 3" xfId="1654" xr:uid="{00000000-0005-0000-0000-0000A0040000}"/>
    <cellStyle name="Comma 20 3" xfId="845" xr:uid="{00000000-0005-0000-0000-0000A1040000}"/>
    <cellStyle name="Comma 20 3 2" xfId="1925" xr:uid="{00000000-0005-0000-0000-0000A2040000}"/>
    <cellStyle name="Comma 20 4" xfId="1387" xr:uid="{00000000-0005-0000-0000-0000A3040000}"/>
    <cellStyle name="Comma 20 5" xfId="2468" xr:uid="{00000000-0005-0000-0000-0000A4040000}"/>
    <cellStyle name="Comma 20 6" xfId="307" xr:uid="{00000000-0005-0000-0000-0000A5040000}"/>
    <cellStyle name="Comma 21" xfId="281" xr:uid="{00000000-0005-0000-0000-0000A6040000}"/>
    <cellStyle name="Comma 21 2" xfId="827" xr:uid="{00000000-0005-0000-0000-0000A7040000}"/>
    <cellStyle name="Comma 21 2 2" xfId="1365" xr:uid="{00000000-0005-0000-0000-0000A8040000}"/>
    <cellStyle name="Comma 21 2 2 2" xfId="2445" xr:uid="{00000000-0005-0000-0000-0000A9040000}"/>
    <cellStyle name="Comma 21 2 3" xfId="1907" xr:uid="{00000000-0005-0000-0000-0000AA040000}"/>
    <cellStyle name="Comma 21 3" xfId="1098" xr:uid="{00000000-0005-0000-0000-0000AB040000}"/>
    <cellStyle name="Comma 21 3 2" xfId="2178" xr:uid="{00000000-0005-0000-0000-0000AC040000}"/>
    <cellStyle name="Comma 21 4" xfId="1640" xr:uid="{00000000-0005-0000-0000-0000AD040000}"/>
    <cellStyle name="Comma 21 5" xfId="2721" xr:uid="{00000000-0005-0000-0000-0000AE040000}"/>
    <cellStyle name="Comma 21 6" xfId="560" xr:uid="{00000000-0005-0000-0000-0000AF040000}"/>
    <cellStyle name="Comma 22" xfId="283" xr:uid="{00000000-0005-0000-0000-0000B0040000}"/>
    <cellStyle name="Comma 22 2" xfId="828" xr:uid="{00000000-0005-0000-0000-0000B1040000}"/>
    <cellStyle name="Comma 22 2 2" xfId="1366" xr:uid="{00000000-0005-0000-0000-0000B2040000}"/>
    <cellStyle name="Comma 22 2 2 2" xfId="2446" xr:uid="{00000000-0005-0000-0000-0000B3040000}"/>
    <cellStyle name="Comma 22 2 3" xfId="1908" xr:uid="{00000000-0005-0000-0000-0000B4040000}"/>
    <cellStyle name="Comma 22 3" xfId="1099" xr:uid="{00000000-0005-0000-0000-0000B5040000}"/>
    <cellStyle name="Comma 22 3 2" xfId="2179" xr:uid="{00000000-0005-0000-0000-0000B6040000}"/>
    <cellStyle name="Comma 22 4" xfId="1641" xr:uid="{00000000-0005-0000-0000-0000B7040000}"/>
    <cellStyle name="Comma 22 5" xfId="2722" xr:uid="{00000000-0005-0000-0000-0000B8040000}"/>
    <cellStyle name="Comma 22 6" xfId="561" xr:uid="{00000000-0005-0000-0000-0000B9040000}"/>
    <cellStyle name="Comma 23" xfId="284" xr:uid="{00000000-0005-0000-0000-0000BA040000}"/>
    <cellStyle name="Comma 23 2" xfId="829" xr:uid="{00000000-0005-0000-0000-0000BB040000}"/>
    <cellStyle name="Comma 23 2 2" xfId="1367" xr:uid="{00000000-0005-0000-0000-0000BC040000}"/>
    <cellStyle name="Comma 23 2 2 2" xfId="2447" xr:uid="{00000000-0005-0000-0000-0000BD040000}"/>
    <cellStyle name="Comma 23 2 3" xfId="1909" xr:uid="{00000000-0005-0000-0000-0000BE040000}"/>
    <cellStyle name="Comma 23 3" xfId="1100" xr:uid="{00000000-0005-0000-0000-0000BF040000}"/>
    <cellStyle name="Comma 23 3 2" xfId="2180" xr:uid="{00000000-0005-0000-0000-0000C0040000}"/>
    <cellStyle name="Comma 23 4" xfId="1642" xr:uid="{00000000-0005-0000-0000-0000C1040000}"/>
    <cellStyle name="Comma 23 5" xfId="2723" xr:uid="{00000000-0005-0000-0000-0000C2040000}"/>
    <cellStyle name="Comma 23 6" xfId="562" xr:uid="{00000000-0005-0000-0000-0000C3040000}"/>
    <cellStyle name="Comma 24" xfId="288" xr:uid="{00000000-0005-0000-0000-0000C4040000}"/>
    <cellStyle name="Comma 24 2" xfId="830" xr:uid="{00000000-0005-0000-0000-0000C5040000}"/>
    <cellStyle name="Comma 24 2 2" xfId="1368" xr:uid="{00000000-0005-0000-0000-0000C6040000}"/>
    <cellStyle name="Comma 24 2 2 2" xfId="2448" xr:uid="{00000000-0005-0000-0000-0000C7040000}"/>
    <cellStyle name="Comma 24 2 3" xfId="1910" xr:uid="{00000000-0005-0000-0000-0000C8040000}"/>
    <cellStyle name="Comma 24 3" xfId="1101" xr:uid="{00000000-0005-0000-0000-0000C9040000}"/>
    <cellStyle name="Comma 24 3 2" xfId="2181" xr:uid="{00000000-0005-0000-0000-0000CA040000}"/>
    <cellStyle name="Comma 24 4" xfId="1643" xr:uid="{00000000-0005-0000-0000-0000CB040000}"/>
    <cellStyle name="Comma 24 5" xfId="2725" xr:uid="{00000000-0005-0000-0000-0000CC040000}"/>
    <cellStyle name="Comma 24 6" xfId="563" xr:uid="{00000000-0005-0000-0000-0000CD040000}"/>
    <cellStyle name="Comma 25" xfId="297" xr:uid="{00000000-0005-0000-0000-0000CE040000}"/>
    <cellStyle name="Comma 25 2" xfId="1103" xr:uid="{00000000-0005-0000-0000-0000CF040000}"/>
    <cellStyle name="Comma 25 2 2" xfId="2183" xr:uid="{00000000-0005-0000-0000-0000D0040000}"/>
    <cellStyle name="Comma 25 3" xfId="1645" xr:uid="{00000000-0005-0000-0000-0000D1040000}"/>
    <cellStyle name="Comma 25 4" xfId="2459" xr:uid="{00000000-0005-0000-0000-0000D2040000}"/>
    <cellStyle name="Comma 25 5" xfId="565" xr:uid="{00000000-0005-0000-0000-0000D3040000}"/>
    <cellStyle name="Comma 26" xfId="292" xr:uid="{00000000-0005-0000-0000-0000D4040000}"/>
    <cellStyle name="Comma 26 2" xfId="1102" xr:uid="{00000000-0005-0000-0000-0000D5040000}"/>
    <cellStyle name="Comma 26 2 2" xfId="2182" xr:uid="{00000000-0005-0000-0000-0000D6040000}"/>
    <cellStyle name="Comma 26 3" xfId="1644" xr:uid="{00000000-0005-0000-0000-0000D7040000}"/>
    <cellStyle name="Comma 26 4" xfId="2729" xr:uid="{00000000-0005-0000-0000-0000D8040000}"/>
    <cellStyle name="Comma 26 5" xfId="564" xr:uid="{00000000-0005-0000-0000-0000D9040000}"/>
    <cellStyle name="Comma 27" xfId="831" xr:uid="{00000000-0005-0000-0000-0000DA040000}"/>
    <cellStyle name="Comma 27 2" xfId="1369" xr:uid="{00000000-0005-0000-0000-0000DB040000}"/>
    <cellStyle name="Comma 27 2 2" xfId="2449" xr:uid="{00000000-0005-0000-0000-0000DC040000}"/>
    <cellStyle name="Comma 27 3" xfId="1911" xr:uid="{00000000-0005-0000-0000-0000DD040000}"/>
    <cellStyle name="Comma 28" xfId="833" xr:uid="{00000000-0005-0000-0000-0000DE040000}"/>
    <cellStyle name="Comma 28 2" xfId="1371" xr:uid="{00000000-0005-0000-0000-0000DF040000}"/>
    <cellStyle name="Comma 28 2 2" xfId="2451" xr:uid="{00000000-0005-0000-0000-0000E0040000}"/>
    <cellStyle name="Comma 28 3" xfId="1913" xr:uid="{00000000-0005-0000-0000-0000E1040000}"/>
    <cellStyle name="Comma 29" xfId="287" xr:uid="{00000000-0005-0000-0000-0000E2040000}"/>
    <cellStyle name="Comma 29 2" xfId="1373" xr:uid="{00000000-0005-0000-0000-0000E3040000}"/>
    <cellStyle name="Comma 29 2 2" xfId="2453" xr:uid="{00000000-0005-0000-0000-0000E4040000}"/>
    <cellStyle name="Comma 29 3" xfId="1915" xr:uid="{00000000-0005-0000-0000-0000E5040000}"/>
    <cellStyle name="Comma 29 4" xfId="2724" xr:uid="{00000000-0005-0000-0000-0000E6040000}"/>
    <cellStyle name="Comma 29 5" xfId="835" xr:uid="{00000000-0005-0000-0000-0000E7040000}"/>
    <cellStyle name="Comma 3" xfId="19" xr:uid="{00000000-0005-0000-0000-0000E8040000}"/>
    <cellStyle name="Comma 3 10" xfId="2473" xr:uid="{00000000-0005-0000-0000-0000E9040000}"/>
    <cellStyle name="Comma 3 11" xfId="312" xr:uid="{00000000-0005-0000-0000-0000EA040000}"/>
    <cellStyle name="Comma 3 2" xfId="43" xr:uid="{00000000-0005-0000-0000-0000EB040000}"/>
    <cellStyle name="Comma 3 2 10" xfId="323" xr:uid="{00000000-0005-0000-0000-0000EC040000}"/>
    <cellStyle name="Comma 3 2 2" xfId="56" xr:uid="{00000000-0005-0000-0000-0000ED040000}"/>
    <cellStyle name="Comma 3 2 2 2" xfId="85" xr:uid="{00000000-0005-0000-0000-0000EE040000}"/>
    <cellStyle name="Comma 3 2 2 2 2" xfId="147" xr:uid="{00000000-0005-0000-0000-0000EF040000}"/>
    <cellStyle name="Comma 3 2 2 2 2 2" xfId="274" xr:uid="{00000000-0005-0000-0000-0000F0040000}"/>
    <cellStyle name="Comma 3 2 2 2 2 2 2" xfId="821" xr:uid="{00000000-0005-0000-0000-0000F1040000}"/>
    <cellStyle name="Comma 3 2 2 2 2 2 2 2" xfId="1359" xr:uid="{00000000-0005-0000-0000-0000F2040000}"/>
    <cellStyle name="Comma 3 2 2 2 2 2 2 2 2" xfId="2439" xr:uid="{00000000-0005-0000-0000-0000F3040000}"/>
    <cellStyle name="Comma 3 2 2 2 2 2 2 3" xfId="1901" xr:uid="{00000000-0005-0000-0000-0000F4040000}"/>
    <cellStyle name="Comma 3 2 2 2 2 2 3" xfId="1092" xr:uid="{00000000-0005-0000-0000-0000F5040000}"/>
    <cellStyle name="Comma 3 2 2 2 2 2 3 2" xfId="2172" xr:uid="{00000000-0005-0000-0000-0000F6040000}"/>
    <cellStyle name="Comma 3 2 2 2 2 2 4" xfId="1634" xr:uid="{00000000-0005-0000-0000-0000F7040000}"/>
    <cellStyle name="Comma 3 2 2 2 2 2 5" xfId="2715" xr:uid="{00000000-0005-0000-0000-0000F8040000}"/>
    <cellStyle name="Comma 3 2 2 2 2 2 6" xfId="554" xr:uid="{00000000-0005-0000-0000-0000F9040000}"/>
    <cellStyle name="Comma 3 2 2 2 2 3" xfId="694" xr:uid="{00000000-0005-0000-0000-0000FA040000}"/>
    <cellStyle name="Comma 3 2 2 2 2 3 2" xfId="1232" xr:uid="{00000000-0005-0000-0000-0000FB040000}"/>
    <cellStyle name="Comma 3 2 2 2 2 3 2 2" xfId="2312" xr:uid="{00000000-0005-0000-0000-0000FC040000}"/>
    <cellStyle name="Comma 3 2 2 2 2 3 3" xfId="1774" xr:uid="{00000000-0005-0000-0000-0000FD040000}"/>
    <cellStyle name="Comma 3 2 2 2 2 4" xfId="965" xr:uid="{00000000-0005-0000-0000-0000FE040000}"/>
    <cellStyle name="Comma 3 2 2 2 2 4 2" xfId="2045" xr:uid="{00000000-0005-0000-0000-0000FF040000}"/>
    <cellStyle name="Comma 3 2 2 2 2 5" xfId="1507" xr:uid="{00000000-0005-0000-0000-000000050000}"/>
    <cellStyle name="Comma 3 2 2 2 2 6" xfId="2588" xr:uid="{00000000-0005-0000-0000-000001050000}"/>
    <cellStyle name="Comma 3 2 2 2 2 7" xfId="427" xr:uid="{00000000-0005-0000-0000-000002050000}"/>
    <cellStyle name="Comma 3 2 2 2 3" xfId="210" xr:uid="{00000000-0005-0000-0000-000003050000}"/>
    <cellStyle name="Comma 3 2 2 2 3 2" xfId="757" xr:uid="{00000000-0005-0000-0000-000004050000}"/>
    <cellStyle name="Comma 3 2 2 2 3 2 2" xfId="1295" xr:uid="{00000000-0005-0000-0000-000005050000}"/>
    <cellStyle name="Comma 3 2 2 2 3 2 2 2" xfId="2375" xr:uid="{00000000-0005-0000-0000-000006050000}"/>
    <cellStyle name="Comma 3 2 2 2 3 2 3" xfId="1837" xr:uid="{00000000-0005-0000-0000-000007050000}"/>
    <cellStyle name="Comma 3 2 2 2 3 3" xfId="1028" xr:uid="{00000000-0005-0000-0000-000008050000}"/>
    <cellStyle name="Comma 3 2 2 2 3 3 2" xfId="2108" xr:uid="{00000000-0005-0000-0000-000009050000}"/>
    <cellStyle name="Comma 3 2 2 2 3 4" xfId="1570" xr:uid="{00000000-0005-0000-0000-00000A050000}"/>
    <cellStyle name="Comma 3 2 2 2 3 5" xfId="2651" xr:uid="{00000000-0005-0000-0000-00000B050000}"/>
    <cellStyle name="Comma 3 2 2 2 3 6" xfId="490" xr:uid="{00000000-0005-0000-0000-00000C050000}"/>
    <cellStyle name="Comma 3 2 2 2 4" xfId="632" xr:uid="{00000000-0005-0000-0000-00000D050000}"/>
    <cellStyle name="Comma 3 2 2 2 4 2" xfId="1170" xr:uid="{00000000-0005-0000-0000-00000E050000}"/>
    <cellStyle name="Comma 3 2 2 2 4 2 2" xfId="2250" xr:uid="{00000000-0005-0000-0000-00000F050000}"/>
    <cellStyle name="Comma 3 2 2 2 4 3" xfId="1712" xr:uid="{00000000-0005-0000-0000-000010050000}"/>
    <cellStyle name="Comma 3 2 2 2 5" xfId="903" xr:uid="{00000000-0005-0000-0000-000011050000}"/>
    <cellStyle name="Comma 3 2 2 2 5 2" xfId="1983" xr:uid="{00000000-0005-0000-0000-000012050000}"/>
    <cellStyle name="Comma 3 2 2 2 6" xfId="1445" xr:uid="{00000000-0005-0000-0000-000013050000}"/>
    <cellStyle name="Comma 3 2 2 2 7" xfId="2526" xr:uid="{00000000-0005-0000-0000-000014050000}"/>
    <cellStyle name="Comma 3 2 2 2 8" xfId="365" xr:uid="{00000000-0005-0000-0000-000015050000}"/>
    <cellStyle name="Comma 3 2 2 3" xfId="116" xr:uid="{00000000-0005-0000-0000-000016050000}"/>
    <cellStyle name="Comma 3 2 2 3 2" xfId="242" xr:uid="{00000000-0005-0000-0000-000017050000}"/>
    <cellStyle name="Comma 3 2 2 3 2 2" xfId="789" xr:uid="{00000000-0005-0000-0000-000018050000}"/>
    <cellStyle name="Comma 3 2 2 3 2 2 2" xfId="1327" xr:uid="{00000000-0005-0000-0000-000019050000}"/>
    <cellStyle name="Comma 3 2 2 3 2 2 2 2" xfId="2407" xr:uid="{00000000-0005-0000-0000-00001A050000}"/>
    <cellStyle name="Comma 3 2 2 3 2 2 3" xfId="1869" xr:uid="{00000000-0005-0000-0000-00001B050000}"/>
    <cellStyle name="Comma 3 2 2 3 2 3" xfId="1060" xr:uid="{00000000-0005-0000-0000-00001C050000}"/>
    <cellStyle name="Comma 3 2 2 3 2 3 2" xfId="2140" xr:uid="{00000000-0005-0000-0000-00001D050000}"/>
    <cellStyle name="Comma 3 2 2 3 2 4" xfId="1602" xr:uid="{00000000-0005-0000-0000-00001E050000}"/>
    <cellStyle name="Comma 3 2 2 3 2 5" xfId="2683" xr:uid="{00000000-0005-0000-0000-00001F050000}"/>
    <cellStyle name="Comma 3 2 2 3 2 6" xfId="522" xr:uid="{00000000-0005-0000-0000-000020050000}"/>
    <cellStyle name="Comma 3 2 2 3 3" xfId="663" xr:uid="{00000000-0005-0000-0000-000021050000}"/>
    <cellStyle name="Comma 3 2 2 3 3 2" xfId="1201" xr:uid="{00000000-0005-0000-0000-000022050000}"/>
    <cellStyle name="Comma 3 2 2 3 3 2 2" xfId="2281" xr:uid="{00000000-0005-0000-0000-000023050000}"/>
    <cellStyle name="Comma 3 2 2 3 3 3" xfId="1743" xr:uid="{00000000-0005-0000-0000-000024050000}"/>
    <cellStyle name="Comma 3 2 2 3 4" xfId="934" xr:uid="{00000000-0005-0000-0000-000025050000}"/>
    <cellStyle name="Comma 3 2 2 3 4 2" xfId="2014" xr:uid="{00000000-0005-0000-0000-000026050000}"/>
    <cellStyle name="Comma 3 2 2 3 5" xfId="1476" xr:uid="{00000000-0005-0000-0000-000027050000}"/>
    <cellStyle name="Comma 3 2 2 3 6" xfId="2557" xr:uid="{00000000-0005-0000-0000-000028050000}"/>
    <cellStyle name="Comma 3 2 2 3 7" xfId="396" xr:uid="{00000000-0005-0000-0000-000029050000}"/>
    <cellStyle name="Comma 3 2 2 4" xfId="178" xr:uid="{00000000-0005-0000-0000-00002A050000}"/>
    <cellStyle name="Comma 3 2 2 4 2" xfId="725" xr:uid="{00000000-0005-0000-0000-00002B050000}"/>
    <cellStyle name="Comma 3 2 2 4 2 2" xfId="1263" xr:uid="{00000000-0005-0000-0000-00002C050000}"/>
    <cellStyle name="Comma 3 2 2 4 2 2 2" xfId="2343" xr:uid="{00000000-0005-0000-0000-00002D050000}"/>
    <cellStyle name="Comma 3 2 2 4 2 3" xfId="1805" xr:uid="{00000000-0005-0000-0000-00002E050000}"/>
    <cellStyle name="Comma 3 2 2 4 3" xfId="996" xr:uid="{00000000-0005-0000-0000-00002F050000}"/>
    <cellStyle name="Comma 3 2 2 4 3 2" xfId="2076" xr:uid="{00000000-0005-0000-0000-000030050000}"/>
    <cellStyle name="Comma 3 2 2 4 4" xfId="1538" xr:uid="{00000000-0005-0000-0000-000031050000}"/>
    <cellStyle name="Comma 3 2 2 4 5" xfId="2619" xr:uid="{00000000-0005-0000-0000-000032050000}"/>
    <cellStyle name="Comma 3 2 2 4 6" xfId="458" xr:uid="{00000000-0005-0000-0000-000033050000}"/>
    <cellStyle name="Comma 3 2 2 5" xfId="603" xr:uid="{00000000-0005-0000-0000-000034050000}"/>
    <cellStyle name="Comma 3 2 2 5 2" xfId="1141" xr:uid="{00000000-0005-0000-0000-000035050000}"/>
    <cellStyle name="Comma 3 2 2 5 2 2" xfId="2221" xr:uid="{00000000-0005-0000-0000-000036050000}"/>
    <cellStyle name="Comma 3 2 2 5 3" xfId="1683" xr:uid="{00000000-0005-0000-0000-000037050000}"/>
    <cellStyle name="Comma 3 2 2 6" xfId="874" xr:uid="{00000000-0005-0000-0000-000038050000}"/>
    <cellStyle name="Comma 3 2 2 6 2" xfId="1954" xr:uid="{00000000-0005-0000-0000-000039050000}"/>
    <cellStyle name="Comma 3 2 2 7" xfId="1416" xr:uid="{00000000-0005-0000-0000-00003A050000}"/>
    <cellStyle name="Comma 3 2 2 8" xfId="2497" xr:uid="{00000000-0005-0000-0000-00003B050000}"/>
    <cellStyle name="Comma 3 2 2 9" xfId="336" xr:uid="{00000000-0005-0000-0000-00003C050000}"/>
    <cellStyle name="Comma 3 2 3" xfId="71" xr:uid="{00000000-0005-0000-0000-00003D050000}"/>
    <cellStyle name="Comma 3 2 3 2" xfId="133" xr:uid="{00000000-0005-0000-0000-00003E050000}"/>
    <cellStyle name="Comma 3 2 3 2 2" xfId="259" xr:uid="{00000000-0005-0000-0000-00003F050000}"/>
    <cellStyle name="Comma 3 2 3 2 2 2" xfId="806" xr:uid="{00000000-0005-0000-0000-000040050000}"/>
    <cellStyle name="Comma 3 2 3 2 2 2 2" xfId="1344" xr:uid="{00000000-0005-0000-0000-000041050000}"/>
    <cellStyle name="Comma 3 2 3 2 2 2 2 2" xfId="2424" xr:uid="{00000000-0005-0000-0000-000042050000}"/>
    <cellStyle name="Comma 3 2 3 2 2 2 3" xfId="1886" xr:uid="{00000000-0005-0000-0000-000043050000}"/>
    <cellStyle name="Comma 3 2 3 2 2 3" xfId="1077" xr:uid="{00000000-0005-0000-0000-000044050000}"/>
    <cellStyle name="Comma 3 2 3 2 2 3 2" xfId="2157" xr:uid="{00000000-0005-0000-0000-000045050000}"/>
    <cellStyle name="Comma 3 2 3 2 2 4" xfId="1619" xr:uid="{00000000-0005-0000-0000-000046050000}"/>
    <cellStyle name="Comma 3 2 3 2 2 5" xfId="2700" xr:uid="{00000000-0005-0000-0000-000047050000}"/>
    <cellStyle name="Comma 3 2 3 2 2 6" xfId="539" xr:uid="{00000000-0005-0000-0000-000048050000}"/>
    <cellStyle name="Comma 3 2 3 2 3" xfId="680" xr:uid="{00000000-0005-0000-0000-000049050000}"/>
    <cellStyle name="Comma 3 2 3 2 3 2" xfId="1218" xr:uid="{00000000-0005-0000-0000-00004A050000}"/>
    <cellStyle name="Comma 3 2 3 2 3 2 2" xfId="2298" xr:uid="{00000000-0005-0000-0000-00004B050000}"/>
    <cellStyle name="Comma 3 2 3 2 3 3" xfId="1760" xr:uid="{00000000-0005-0000-0000-00004C050000}"/>
    <cellStyle name="Comma 3 2 3 2 4" xfId="951" xr:uid="{00000000-0005-0000-0000-00004D050000}"/>
    <cellStyle name="Comma 3 2 3 2 4 2" xfId="2031" xr:uid="{00000000-0005-0000-0000-00004E050000}"/>
    <cellStyle name="Comma 3 2 3 2 5" xfId="1493" xr:uid="{00000000-0005-0000-0000-00004F050000}"/>
    <cellStyle name="Comma 3 2 3 2 6" xfId="2574" xr:uid="{00000000-0005-0000-0000-000050050000}"/>
    <cellStyle name="Comma 3 2 3 2 7" xfId="413" xr:uid="{00000000-0005-0000-0000-000051050000}"/>
    <cellStyle name="Comma 3 2 3 3" xfId="195" xr:uid="{00000000-0005-0000-0000-000052050000}"/>
    <cellStyle name="Comma 3 2 3 3 2" xfId="742" xr:uid="{00000000-0005-0000-0000-000053050000}"/>
    <cellStyle name="Comma 3 2 3 3 2 2" xfId="1280" xr:uid="{00000000-0005-0000-0000-000054050000}"/>
    <cellStyle name="Comma 3 2 3 3 2 2 2" xfId="2360" xr:uid="{00000000-0005-0000-0000-000055050000}"/>
    <cellStyle name="Comma 3 2 3 3 2 3" xfId="1822" xr:uid="{00000000-0005-0000-0000-000056050000}"/>
    <cellStyle name="Comma 3 2 3 3 3" xfId="1013" xr:uid="{00000000-0005-0000-0000-000057050000}"/>
    <cellStyle name="Comma 3 2 3 3 3 2" xfId="2093" xr:uid="{00000000-0005-0000-0000-000058050000}"/>
    <cellStyle name="Comma 3 2 3 3 4" xfId="1555" xr:uid="{00000000-0005-0000-0000-000059050000}"/>
    <cellStyle name="Comma 3 2 3 3 5" xfId="2636" xr:uid="{00000000-0005-0000-0000-00005A050000}"/>
    <cellStyle name="Comma 3 2 3 3 6" xfId="475" xr:uid="{00000000-0005-0000-0000-00005B050000}"/>
    <cellStyle name="Comma 3 2 3 4" xfId="618" xr:uid="{00000000-0005-0000-0000-00005C050000}"/>
    <cellStyle name="Comma 3 2 3 4 2" xfId="1156" xr:uid="{00000000-0005-0000-0000-00005D050000}"/>
    <cellStyle name="Comma 3 2 3 4 2 2" xfId="2236" xr:uid="{00000000-0005-0000-0000-00005E050000}"/>
    <cellStyle name="Comma 3 2 3 4 3" xfId="1698" xr:uid="{00000000-0005-0000-0000-00005F050000}"/>
    <cellStyle name="Comma 3 2 3 5" xfId="889" xr:uid="{00000000-0005-0000-0000-000060050000}"/>
    <cellStyle name="Comma 3 2 3 5 2" xfId="1969" xr:uid="{00000000-0005-0000-0000-000061050000}"/>
    <cellStyle name="Comma 3 2 3 6" xfId="1431" xr:uid="{00000000-0005-0000-0000-000062050000}"/>
    <cellStyle name="Comma 3 2 3 7" xfId="2512" xr:uid="{00000000-0005-0000-0000-000063050000}"/>
    <cellStyle name="Comma 3 2 3 8" xfId="351" xr:uid="{00000000-0005-0000-0000-000064050000}"/>
    <cellStyle name="Comma 3 2 4" xfId="101" xr:uid="{00000000-0005-0000-0000-000065050000}"/>
    <cellStyle name="Comma 3 2 4 2" xfId="227" xr:uid="{00000000-0005-0000-0000-000066050000}"/>
    <cellStyle name="Comma 3 2 4 2 2" xfId="774" xr:uid="{00000000-0005-0000-0000-000067050000}"/>
    <cellStyle name="Comma 3 2 4 2 2 2" xfId="1312" xr:uid="{00000000-0005-0000-0000-000068050000}"/>
    <cellStyle name="Comma 3 2 4 2 2 2 2" xfId="2392" xr:uid="{00000000-0005-0000-0000-000069050000}"/>
    <cellStyle name="Comma 3 2 4 2 2 3" xfId="1854" xr:uid="{00000000-0005-0000-0000-00006A050000}"/>
    <cellStyle name="Comma 3 2 4 2 3" xfId="1045" xr:uid="{00000000-0005-0000-0000-00006B050000}"/>
    <cellStyle name="Comma 3 2 4 2 3 2" xfId="2125" xr:uid="{00000000-0005-0000-0000-00006C050000}"/>
    <cellStyle name="Comma 3 2 4 2 4" xfId="1587" xr:uid="{00000000-0005-0000-0000-00006D050000}"/>
    <cellStyle name="Comma 3 2 4 2 5" xfId="2668" xr:uid="{00000000-0005-0000-0000-00006E050000}"/>
    <cellStyle name="Comma 3 2 4 2 6" xfId="507" xr:uid="{00000000-0005-0000-0000-00006F050000}"/>
    <cellStyle name="Comma 3 2 4 3" xfId="648" xr:uid="{00000000-0005-0000-0000-000070050000}"/>
    <cellStyle name="Comma 3 2 4 3 2" xfId="1186" xr:uid="{00000000-0005-0000-0000-000071050000}"/>
    <cellStyle name="Comma 3 2 4 3 2 2" xfId="2266" xr:uid="{00000000-0005-0000-0000-000072050000}"/>
    <cellStyle name="Comma 3 2 4 3 3" xfId="1728" xr:uid="{00000000-0005-0000-0000-000073050000}"/>
    <cellStyle name="Comma 3 2 4 4" xfId="919" xr:uid="{00000000-0005-0000-0000-000074050000}"/>
    <cellStyle name="Comma 3 2 4 4 2" xfId="1999" xr:uid="{00000000-0005-0000-0000-000075050000}"/>
    <cellStyle name="Comma 3 2 4 5" xfId="1461" xr:uid="{00000000-0005-0000-0000-000076050000}"/>
    <cellStyle name="Comma 3 2 4 6" xfId="2542" xr:uid="{00000000-0005-0000-0000-000077050000}"/>
    <cellStyle name="Comma 3 2 4 7" xfId="381" xr:uid="{00000000-0005-0000-0000-000078050000}"/>
    <cellStyle name="Comma 3 2 5" xfId="163" xr:uid="{00000000-0005-0000-0000-000079050000}"/>
    <cellStyle name="Comma 3 2 5 2" xfId="710" xr:uid="{00000000-0005-0000-0000-00007A050000}"/>
    <cellStyle name="Comma 3 2 5 2 2" xfId="1248" xr:uid="{00000000-0005-0000-0000-00007B050000}"/>
    <cellStyle name="Comma 3 2 5 2 2 2" xfId="2328" xr:uid="{00000000-0005-0000-0000-00007C050000}"/>
    <cellStyle name="Comma 3 2 5 2 3" xfId="1790" xr:uid="{00000000-0005-0000-0000-00007D050000}"/>
    <cellStyle name="Comma 3 2 5 3" xfId="981" xr:uid="{00000000-0005-0000-0000-00007E050000}"/>
    <cellStyle name="Comma 3 2 5 3 2" xfId="2061" xr:uid="{00000000-0005-0000-0000-00007F050000}"/>
    <cellStyle name="Comma 3 2 5 4" xfId="1523" xr:uid="{00000000-0005-0000-0000-000080050000}"/>
    <cellStyle name="Comma 3 2 5 5" xfId="2604" xr:uid="{00000000-0005-0000-0000-000081050000}"/>
    <cellStyle name="Comma 3 2 5 6" xfId="443" xr:uid="{00000000-0005-0000-0000-000082050000}"/>
    <cellStyle name="Comma 3 2 6" xfId="590" xr:uid="{00000000-0005-0000-0000-000083050000}"/>
    <cellStyle name="Comma 3 2 6 2" xfId="1128" xr:uid="{00000000-0005-0000-0000-000084050000}"/>
    <cellStyle name="Comma 3 2 6 2 2" xfId="2208" xr:uid="{00000000-0005-0000-0000-000085050000}"/>
    <cellStyle name="Comma 3 2 6 3" xfId="1670" xr:uid="{00000000-0005-0000-0000-000086050000}"/>
    <cellStyle name="Comma 3 2 7" xfId="861" xr:uid="{00000000-0005-0000-0000-000087050000}"/>
    <cellStyle name="Comma 3 2 7 2" xfId="1941" xr:uid="{00000000-0005-0000-0000-000088050000}"/>
    <cellStyle name="Comma 3 2 8" xfId="1403" xr:uid="{00000000-0005-0000-0000-000089050000}"/>
    <cellStyle name="Comma 3 2 9" xfId="2484" xr:uid="{00000000-0005-0000-0000-00008A050000}"/>
    <cellStyle name="Comma 3 3" xfId="45" xr:uid="{00000000-0005-0000-0000-00008B050000}"/>
    <cellStyle name="Comma 3 3 2" xfId="74" xr:uid="{00000000-0005-0000-0000-00008C050000}"/>
    <cellStyle name="Comma 3 3 2 2" xfId="136" xr:uid="{00000000-0005-0000-0000-00008D050000}"/>
    <cellStyle name="Comma 3 3 2 2 2" xfId="262" xr:uid="{00000000-0005-0000-0000-00008E050000}"/>
    <cellStyle name="Comma 3 3 2 2 2 2" xfId="809" xr:uid="{00000000-0005-0000-0000-00008F050000}"/>
    <cellStyle name="Comma 3 3 2 2 2 2 2" xfId="1347" xr:uid="{00000000-0005-0000-0000-000090050000}"/>
    <cellStyle name="Comma 3 3 2 2 2 2 2 2" xfId="2427" xr:uid="{00000000-0005-0000-0000-000091050000}"/>
    <cellStyle name="Comma 3 3 2 2 2 2 3" xfId="1889" xr:uid="{00000000-0005-0000-0000-000092050000}"/>
    <cellStyle name="Comma 3 3 2 2 2 3" xfId="1080" xr:uid="{00000000-0005-0000-0000-000093050000}"/>
    <cellStyle name="Comma 3 3 2 2 2 3 2" xfId="2160" xr:uid="{00000000-0005-0000-0000-000094050000}"/>
    <cellStyle name="Comma 3 3 2 2 2 4" xfId="1622" xr:uid="{00000000-0005-0000-0000-000095050000}"/>
    <cellStyle name="Comma 3 3 2 2 2 5" xfId="2703" xr:uid="{00000000-0005-0000-0000-000096050000}"/>
    <cellStyle name="Comma 3 3 2 2 2 6" xfId="542" xr:uid="{00000000-0005-0000-0000-000097050000}"/>
    <cellStyle name="Comma 3 3 2 2 3" xfId="683" xr:uid="{00000000-0005-0000-0000-000098050000}"/>
    <cellStyle name="Comma 3 3 2 2 3 2" xfId="1221" xr:uid="{00000000-0005-0000-0000-000099050000}"/>
    <cellStyle name="Comma 3 3 2 2 3 2 2" xfId="2301" xr:uid="{00000000-0005-0000-0000-00009A050000}"/>
    <cellStyle name="Comma 3 3 2 2 3 3" xfId="1763" xr:uid="{00000000-0005-0000-0000-00009B050000}"/>
    <cellStyle name="Comma 3 3 2 2 4" xfId="954" xr:uid="{00000000-0005-0000-0000-00009C050000}"/>
    <cellStyle name="Comma 3 3 2 2 4 2" xfId="2034" xr:uid="{00000000-0005-0000-0000-00009D050000}"/>
    <cellStyle name="Comma 3 3 2 2 5" xfId="1496" xr:uid="{00000000-0005-0000-0000-00009E050000}"/>
    <cellStyle name="Comma 3 3 2 2 6" xfId="2577" xr:uid="{00000000-0005-0000-0000-00009F050000}"/>
    <cellStyle name="Comma 3 3 2 2 7" xfId="416" xr:uid="{00000000-0005-0000-0000-0000A0050000}"/>
    <cellStyle name="Comma 3 3 2 3" xfId="198" xr:uid="{00000000-0005-0000-0000-0000A1050000}"/>
    <cellStyle name="Comma 3 3 2 3 2" xfId="745" xr:uid="{00000000-0005-0000-0000-0000A2050000}"/>
    <cellStyle name="Comma 3 3 2 3 2 2" xfId="1283" xr:uid="{00000000-0005-0000-0000-0000A3050000}"/>
    <cellStyle name="Comma 3 3 2 3 2 2 2" xfId="2363" xr:uid="{00000000-0005-0000-0000-0000A4050000}"/>
    <cellStyle name="Comma 3 3 2 3 2 3" xfId="1825" xr:uid="{00000000-0005-0000-0000-0000A5050000}"/>
    <cellStyle name="Comma 3 3 2 3 3" xfId="1016" xr:uid="{00000000-0005-0000-0000-0000A6050000}"/>
    <cellStyle name="Comma 3 3 2 3 3 2" xfId="2096" xr:uid="{00000000-0005-0000-0000-0000A7050000}"/>
    <cellStyle name="Comma 3 3 2 3 4" xfId="1558" xr:uid="{00000000-0005-0000-0000-0000A8050000}"/>
    <cellStyle name="Comma 3 3 2 3 5" xfId="2639" xr:uid="{00000000-0005-0000-0000-0000A9050000}"/>
    <cellStyle name="Comma 3 3 2 3 6" xfId="478" xr:uid="{00000000-0005-0000-0000-0000AA050000}"/>
    <cellStyle name="Comma 3 3 2 4" xfId="621" xr:uid="{00000000-0005-0000-0000-0000AB050000}"/>
    <cellStyle name="Comma 3 3 2 4 2" xfId="1159" xr:uid="{00000000-0005-0000-0000-0000AC050000}"/>
    <cellStyle name="Comma 3 3 2 4 2 2" xfId="2239" xr:uid="{00000000-0005-0000-0000-0000AD050000}"/>
    <cellStyle name="Comma 3 3 2 4 3" xfId="1701" xr:uid="{00000000-0005-0000-0000-0000AE050000}"/>
    <cellStyle name="Comma 3 3 2 5" xfId="892" xr:uid="{00000000-0005-0000-0000-0000AF050000}"/>
    <cellStyle name="Comma 3 3 2 5 2" xfId="1972" xr:uid="{00000000-0005-0000-0000-0000B0050000}"/>
    <cellStyle name="Comma 3 3 2 6" xfId="1434" xr:uid="{00000000-0005-0000-0000-0000B1050000}"/>
    <cellStyle name="Comma 3 3 2 7" xfId="2515" xr:uid="{00000000-0005-0000-0000-0000B2050000}"/>
    <cellStyle name="Comma 3 3 2 8" xfId="354" xr:uid="{00000000-0005-0000-0000-0000B3050000}"/>
    <cellStyle name="Comma 3 3 3" xfId="104" xr:uid="{00000000-0005-0000-0000-0000B4050000}"/>
    <cellStyle name="Comma 3 3 3 2" xfId="230" xr:uid="{00000000-0005-0000-0000-0000B5050000}"/>
    <cellStyle name="Comma 3 3 3 2 2" xfId="777" xr:uid="{00000000-0005-0000-0000-0000B6050000}"/>
    <cellStyle name="Comma 3 3 3 2 2 2" xfId="1315" xr:uid="{00000000-0005-0000-0000-0000B7050000}"/>
    <cellStyle name="Comma 3 3 3 2 2 2 2" xfId="2395" xr:uid="{00000000-0005-0000-0000-0000B8050000}"/>
    <cellStyle name="Comma 3 3 3 2 2 3" xfId="1857" xr:uid="{00000000-0005-0000-0000-0000B9050000}"/>
    <cellStyle name="Comma 3 3 3 2 3" xfId="1048" xr:uid="{00000000-0005-0000-0000-0000BA050000}"/>
    <cellStyle name="Comma 3 3 3 2 3 2" xfId="2128" xr:uid="{00000000-0005-0000-0000-0000BB050000}"/>
    <cellStyle name="Comma 3 3 3 2 4" xfId="1590" xr:uid="{00000000-0005-0000-0000-0000BC050000}"/>
    <cellStyle name="Comma 3 3 3 2 5" xfId="2671" xr:uid="{00000000-0005-0000-0000-0000BD050000}"/>
    <cellStyle name="Comma 3 3 3 2 6" xfId="510" xr:uid="{00000000-0005-0000-0000-0000BE050000}"/>
    <cellStyle name="Comma 3 3 3 3" xfId="651" xr:uid="{00000000-0005-0000-0000-0000BF050000}"/>
    <cellStyle name="Comma 3 3 3 3 2" xfId="1189" xr:uid="{00000000-0005-0000-0000-0000C0050000}"/>
    <cellStyle name="Comma 3 3 3 3 2 2" xfId="2269" xr:uid="{00000000-0005-0000-0000-0000C1050000}"/>
    <cellStyle name="Comma 3 3 3 3 3" xfId="1731" xr:uid="{00000000-0005-0000-0000-0000C2050000}"/>
    <cellStyle name="Comma 3 3 3 4" xfId="922" xr:uid="{00000000-0005-0000-0000-0000C3050000}"/>
    <cellStyle name="Comma 3 3 3 4 2" xfId="2002" xr:uid="{00000000-0005-0000-0000-0000C4050000}"/>
    <cellStyle name="Comma 3 3 3 5" xfId="1464" xr:uid="{00000000-0005-0000-0000-0000C5050000}"/>
    <cellStyle name="Comma 3 3 3 6" xfId="2545" xr:uid="{00000000-0005-0000-0000-0000C6050000}"/>
    <cellStyle name="Comma 3 3 3 7" xfId="384" xr:uid="{00000000-0005-0000-0000-0000C7050000}"/>
    <cellStyle name="Comma 3 3 4" xfId="166" xr:uid="{00000000-0005-0000-0000-0000C8050000}"/>
    <cellStyle name="Comma 3 3 4 2" xfId="713" xr:uid="{00000000-0005-0000-0000-0000C9050000}"/>
    <cellStyle name="Comma 3 3 4 2 2" xfId="1251" xr:uid="{00000000-0005-0000-0000-0000CA050000}"/>
    <cellStyle name="Comma 3 3 4 2 2 2" xfId="2331" xr:uid="{00000000-0005-0000-0000-0000CB050000}"/>
    <cellStyle name="Comma 3 3 4 2 3" xfId="1793" xr:uid="{00000000-0005-0000-0000-0000CC050000}"/>
    <cellStyle name="Comma 3 3 4 3" xfId="984" xr:uid="{00000000-0005-0000-0000-0000CD050000}"/>
    <cellStyle name="Comma 3 3 4 3 2" xfId="2064" xr:uid="{00000000-0005-0000-0000-0000CE050000}"/>
    <cellStyle name="Comma 3 3 4 4" xfId="1526" xr:uid="{00000000-0005-0000-0000-0000CF050000}"/>
    <cellStyle name="Comma 3 3 4 5" xfId="2607" xr:uid="{00000000-0005-0000-0000-0000D0050000}"/>
    <cellStyle name="Comma 3 3 4 6" xfId="446" xr:uid="{00000000-0005-0000-0000-0000D1050000}"/>
    <cellStyle name="Comma 3 3 5" xfId="592" xr:uid="{00000000-0005-0000-0000-0000D2050000}"/>
    <cellStyle name="Comma 3 3 5 2" xfId="1130" xr:uid="{00000000-0005-0000-0000-0000D3050000}"/>
    <cellStyle name="Comma 3 3 5 2 2" xfId="2210" xr:uid="{00000000-0005-0000-0000-0000D4050000}"/>
    <cellStyle name="Comma 3 3 5 3" xfId="1672" xr:uid="{00000000-0005-0000-0000-0000D5050000}"/>
    <cellStyle name="Comma 3 3 6" xfId="863" xr:uid="{00000000-0005-0000-0000-0000D6050000}"/>
    <cellStyle name="Comma 3 3 6 2" xfId="1943" xr:uid="{00000000-0005-0000-0000-0000D7050000}"/>
    <cellStyle name="Comma 3 3 7" xfId="1405" xr:uid="{00000000-0005-0000-0000-0000D8050000}"/>
    <cellStyle name="Comma 3 3 8" xfId="2486" xr:uid="{00000000-0005-0000-0000-0000D9050000}"/>
    <cellStyle name="Comma 3 3 9" xfId="325" xr:uid="{00000000-0005-0000-0000-0000DA050000}"/>
    <cellStyle name="Comma 3 4" xfId="59" xr:uid="{00000000-0005-0000-0000-0000DB050000}"/>
    <cellStyle name="Comma 3 4 2" xfId="121" xr:uid="{00000000-0005-0000-0000-0000DC050000}"/>
    <cellStyle name="Comma 3 4 2 2" xfId="247" xr:uid="{00000000-0005-0000-0000-0000DD050000}"/>
    <cellStyle name="Comma 3 4 2 2 2" xfId="794" xr:uid="{00000000-0005-0000-0000-0000DE050000}"/>
    <cellStyle name="Comma 3 4 2 2 2 2" xfId="1332" xr:uid="{00000000-0005-0000-0000-0000DF050000}"/>
    <cellStyle name="Comma 3 4 2 2 2 2 2" xfId="2412" xr:uid="{00000000-0005-0000-0000-0000E0050000}"/>
    <cellStyle name="Comma 3 4 2 2 2 3" xfId="1874" xr:uid="{00000000-0005-0000-0000-0000E1050000}"/>
    <cellStyle name="Comma 3 4 2 2 3" xfId="1065" xr:uid="{00000000-0005-0000-0000-0000E2050000}"/>
    <cellStyle name="Comma 3 4 2 2 3 2" xfId="2145" xr:uid="{00000000-0005-0000-0000-0000E3050000}"/>
    <cellStyle name="Comma 3 4 2 2 4" xfId="1607" xr:uid="{00000000-0005-0000-0000-0000E4050000}"/>
    <cellStyle name="Comma 3 4 2 2 5" xfId="2688" xr:uid="{00000000-0005-0000-0000-0000E5050000}"/>
    <cellStyle name="Comma 3 4 2 2 6" xfId="527" xr:uid="{00000000-0005-0000-0000-0000E6050000}"/>
    <cellStyle name="Comma 3 4 2 3" xfId="668" xr:uid="{00000000-0005-0000-0000-0000E7050000}"/>
    <cellStyle name="Comma 3 4 2 3 2" xfId="1206" xr:uid="{00000000-0005-0000-0000-0000E8050000}"/>
    <cellStyle name="Comma 3 4 2 3 2 2" xfId="2286" xr:uid="{00000000-0005-0000-0000-0000E9050000}"/>
    <cellStyle name="Comma 3 4 2 3 3" xfId="1748" xr:uid="{00000000-0005-0000-0000-0000EA050000}"/>
    <cellStyle name="Comma 3 4 2 4" xfId="939" xr:uid="{00000000-0005-0000-0000-0000EB050000}"/>
    <cellStyle name="Comma 3 4 2 4 2" xfId="2019" xr:uid="{00000000-0005-0000-0000-0000EC050000}"/>
    <cellStyle name="Comma 3 4 2 5" xfId="1481" xr:uid="{00000000-0005-0000-0000-0000ED050000}"/>
    <cellStyle name="Comma 3 4 2 6" xfId="2562" xr:uid="{00000000-0005-0000-0000-0000EE050000}"/>
    <cellStyle name="Comma 3 4 2 7" xfId="401" xr:uid="{00000000-0005-0000-0000-0000EF050000}"/>
    <cellStyle name="Comma 3 4 3" xfId="183" xr:uid="{00000000-0005-0000-0000-0000F0050000}"/>
    <cellStyle name="Comma 3 4 3 2" xfId="730" xr:uid="{00000000-0005-0000-0000-0000F1050000}"/>
    <cellStyle name="Comma 3 4 3 2 2" xfId="1268" xr:uid="{00000000-0005-0000-0000-0000F2050000}"/>
    <cellStyle name="Comma 3 4 3 2 2 2" xfId="2348" xr:uid="{00000000-0005-0000-0000-0000F3050000}"/>
    <cellStyle name="Comma 3 4 3 2 3" xfId="1810" xr:uid="{00000000-0005-0000-0000-0000F4050000}"/>
    <cellStyle name="Comma 3 4 3 3" xfId="1001" xr:uid="{00000000-0005-0000-0000-0000F5050000}"/>
    <cellStyle name="Comma 3 4 3 3 2" xfId="2081" xr:uid="{00000000-0005-0000-0000-0000F6050000}"/>
    <cellStyle name="Comma 3 4 3 4" xfId="1543" xr:uid="{00000000-0005-0000-0000-0000F7050000}"/>
    <cellStyle name="Comma 3 4 3 5" xfId="2624" xr:uid="{00000000-0005-0000-0000-0000F8050000}"/>
    <cellStyle name="Comma 3 4 3 6" xfId="463" xr:uid="{00000000-0005-0000-0000-0000F9050000}"/>
    <cellStyle name="Comma 3 4 4" xfId="606" xr:uid="{00000000-0005-0000-0000-0000FA050000}"/>
    <cellStyle name="Comma 3 4 4 2" xfId="1144" xr:uid="{00000000-0005-0000-0000-0000FB050000}"/>
    <cellStyle name="Comma 3 4 4 2 2" xfId="2224" xr:uid="{00000000-0005-0000-0000-0000FC050000}"/>
    <cellStyle name="Comma 3 4 4 3" xfId="1686" xr:uid="{00000000-0005-0000-0000-0000FD050000}"/>
    <cellStyle name="Comma 3 4 5" xfId="877" xr:uid="{00000000-0005-0000-0000-0000FE050000}"/>
    <cellStyle name="Comma 3 4 5 2" xfId="1957" xr:uid="{00000000-0005-0000-0000-0000FF050000}"/>
    <cellStyle name="Comma 3 4 6" xfId="1419" xr:uid="{00000000-0005-0000-0000-000000060000}"/>
    <cellStyle name="Comma 3 4 7" xfId="2500" xr:uid="{00000000-0005-0000-0000-000001060000}"/>
    <cellStyle name="Comma 3 4 8" xfId="339" xr:uid="{00000000-0005-0000-0000-000002060000}"/>
    <cellStyle name="Comma 3 5" xfId="89" xr:uid="{00000000-0005-0000-0000-000003060000}"/>
    <cellStyle name="Comma 3 5 2" xfId="215" xr:uid="{00000000-0005-0000-0000-000004060000}"/>
    <cellStyle name="Comma 3 5 2 2" xfId="762" xr:uid="{00000000-0005-0000-0000-000005060000}"/>
    <cellStyle name="Comma 3 5 2 2 2" xfId="1300" xr:uid="{00000000-0005-0000-0000-000006060000}"/>
    <cellStyle name="Comma 3 5 2 2 2 2" xfId="2380" xr:uid="{00000000-0005-0000-0000-000007060000}"/>
    <cellStyle name="Comma 3 5 2 2 3" xfId="1842" xr:uid="{00000000-0005-0000-0000-000008060000}"/>
    <cellStyle name="Comma 3 5 2 3" xfId="1033" xr:uid="{00000000-0005-0000-0000-000009060000}"/>
    <cellStyle name="Comma 3 5 2 3 2" xfId="2113" xr:uid="{00000000-0005-0000-0000-00000A060000}"/>
    <cellStyle name="Comma 3 5 2 4" xfId="1575" xr:uid="{00000000-0005-0000-0000-00000B060000}"/>
    <cellStyle name="Comma 3 5 2 5" xfId="2656" xr:uid="{00000000-0005-0000-0000-00000C060000}"/>
    <cellStyle name="Comma 3 5 2 6" xfId="495" xr:uid="{00000000-0005-0000-0000-00000D060000}"/>
    <cellStyle name="Comma 3 5 3" xfId="636" xr:uid="{00000000-0005-0000-0000-00000E060000}"/>
    <cellStyle name="Comma 3 5 3 2" xfId="1174" xr:uid="{00000000-0005-0000-0000-00000F060000}"/>
    <cellStyle name="Comma 3 5 3 2 2" xfId="2254" xr:uid="{00000000-0005-0000-0000-000010060000}"/>
    <cellStyle name="Comma 3 5 3 3" xfId="1716" xr:uid="{00000000-0005-0000-0000-000011060000}"/>
    <cellStyle name="Comma 3 5 4" xfId="907" xr:uid="{00000000-0005-0000-0000-000012060000}"/>
    <cellStyle name="Comma 3 5 4 2" xfId="1987" xr:uid="{00000000-0005-0000-0000-000013060000}"/>
    <cellStyle name="Comma 3 5 5" xfId="1449" xr:uid="{00000000-0005-0000-0000-000014060000}"/>
    <cellStyle name="Comma 3 5 6" xfId="2530" xr:uid="{00000000-0005-0000-0000-000015060000}"/>
    <cellStyle name="Comma 3 5 7" xfId="369" xr:uid="{00000000-0005-0000-0000-000016060000}"/>
    <cellStyle name="Comma 3 6" xfId="151" xr:uid="{00000000-0005-0000-0000-000017060000}"/>
    <cellStyle name="Comma 3 6 2" xfId="698" xr:uid="{00000000-0005-0000-0000-000018060000}"/>
    <cellStyle name="Comma 3 6 2 2" xfId="1236" xr:uid="{00000000-0005-0000-0000-000019060000}"/>
    <cellStyle name="Comma 3 6 2 2 2" xfId="2316" xr:uid="{00000000-0005-0000-0000-00001A060000}"/>
    <cellStyle name="Comma 3 6 2 3" xfId="1778" xr:uid="{00000000-0005-0000-0000-00001B060000}"/>
    <cellStyle name="Comma 3 6 3" xfId="969" xr:uid="{00000000-0005-0000-0000-00001C060000}"/>
    <cellStyle name="Comma 3 6 3 2" xfId="2049" xr:uid="{00000000-0005-0000-0000-00001D060000}"/>
    <cellStyle name="Comma 3 6 4" xfId="1511" xr:uid="{00000000-0005-0000-0000-00001E060000}"/>
    <cellStyle name="Comma 3 6 5" xfId="2592" xr:uid="{00000000-0005-0000-0000-00001F060000}"/>
    <cellStyle name="Comma 3 6 6" xfId="431" xr:uid="{00000000-0005-0000-0000-000020060000}"/>
    <cellStyle name="Comma 3 7" xfId="579" xr:uid="{00000000-0005-0000-0000-000021060000}"/>
    <cellStyle name="Comma 3 7 2" xfId="1117" xr:uid="{00000000-0005-0000-0000-000022060000}"/>
    <cellStyle name="Comma 3 7 2 2" xfId="2197" xr:uid="{00000000-0005-0000-0000-000023060000}"/>
    <cellStyle name="Comma 3 7 3" xfId="1659" xr:uid="{00000000-0005-0000-0000-000024060000}"/>
    <cellStyle name="Comma 3 8" xfId="850" xr:uid="{00000000-0005-0000-0000-000025060000}"/>
    <cellStyle name="Comma 3 8 2" xfId="1930" xr:uid="{00000000-0005-0000-0000-000026060000}"/>
    <cellStyle name="Comma 3 9" xfId="1392" xr:uid="{00000000-0005-0000-0000-000027060000}"/>
    <cellStyle name="Comma 30" xfId="836" xr:uid="{00000000-0005-0000-0000-000028060000}"/>
    <cellStyle name="Comma 30 2" xfId="1916" xr:uid="{00000000-0005-0000-0000-000029060000}"/>
    <cellStyle name="Comma 31" xfId="291" xr:uid="{00000000-0005-0000-0000-00002A060000}"/>
    <cellStyle name="Comma 31 2" xfId="2454" xr:uid="{00000000-0005-0000-0000-00002B060000}"/>
    <cellStyle name="Comma 31 3" xfId="2728" xr:uid="{00000000-0005-0000-0000-00002C060000}"/>
    <cellStyle name="Comma 31 4" xfId="1374" xr:uid="{00000000-0005-0000-0000-00002D060000}"/>
    <cellStyle name="Comma 32" xfId="290" xr:uid="{00000000-0005-0000-0000-00002E060000}"/>
    <cellStyle name="Comma 32 2" xfId="2455" xr:uid="{00000000-0005-0000-0000-00002F060000}"/>
    <cellStyle name="Comma 32 3" xfId="2727" xr:uid="{00000000-0005-0000-0000-000030060000}"/>
    <cellStyle name="Comma 32 4" xfId="1375" xr:uid="{00000000-0005-0000-0000-000031060000}"/>
    <cellStyle name="Comma 33" xfId="293" xr:uid="{00000000-0005-0000-0000-000032060000}"/>
    <cellStyle name="Comma 33 2" xfId="2456" xr:uid="{00000000-0005-0000-0000-000033060000}"/>
    <cellStyle name="Comma 33 3" xfId="2730" xr:uid="{00000000-0005-0000-0000-000034060000}"/>
    <cellStyle name="Comma 33 4" xfId="1376" xr:uid="{00000000-0005-0000-0000-000035060000}"/>
    <cellStyle name="Comma 34" xfId="294" xr:uid="{00000000-0005-0000-0000-000036060000}"/>
    <cellStyle name="Comma 34 2" xfId="2731" xr:uid="{00000000-0005-0000-0000-000037060000}"/>
    <cellStyle name="Comma 34 3" xfId="1378" xr:uid="{00000000-0005-0000-0000-000038060000}"/>
    <cellStyle name="Comma 35" xfId="1377" xr:uid="{00000000-0005-0000-0000-000039060000}"/>
    <cellStyle name="Comma 36" xfId="296" xr:uid="{00000000-0005-0000-0000-00003A060000}"/>
    <cellStyle name="Comma 36 2" xfId="2457" xr:uid="{00000000-0005-0000-0000-00003B060000}"/>
    <cellStyle name="Comma 37" xfId="2458" xr:uid="{00000000-0005-0000-0000-00003C060000}"/>
    <cellStyle name="Comma 38" xfId="298" xr:uid="{00000000-0005-0000-0000-00003D060000}"/>
    <cellStyle name="Comma 39" xfId="2738" xr:uid="{00000000-0005-0000-0000-00003E060000}"/>
    <cellStyle name="Comma 4" xfId="20" xr:uid="{00000000-0005-0000-0000-00003F060000}"/>
    <cellStyle name="Comma 4 10" xfId="313" xr:uid="{00000000-0005-0000-0000-000040060000}"/>
    <cellStyle name="Comma 4 2" xfId="46" xr:uid="{00000000-0005-0000-0000-000041060000}"/>
    <cellStyle name="Comma 4 2 2" xfId="75" xr:uid="{00000000-0005-0000-0000-000042060000}"/>
    <cellStyle name="Comma 4 2 2 2" xfId="137" xr:uid="{00000000-0005-0000-0000-000043060000}"/>
    <cellStyle name="Comma 4 2 2 2 2" xfId="263" xr:uid="{00000000-0005-0000-0000-000044060000}"/>
    <cellStyle name="Comma 4 2 2 2 2 2" xfId="810" xr:uid="{00000000-0005-0000-0000-000045060000}"/>
    <cellStyle name="Comma 4 2 2 2 2 2 2" xfId="1348" xr:uid="{00000000-0005-0000-0000-000046060000}"/>
    <cellStyle name="Comma 4 2 2 2 2 2 2 2" xfId="2428" xr:uid="{00000000-0005-0000-0000-000047060000}"/>
    <cellStyle name="Comma 4 2 2 2 2 2 3" xfId="1890" xr:uid="{00000000-0005-0000-0000-000048060000}"/>
    <cellStyle name="Comma 4 2 2 2 2 3" xfId="1081" xr:uid="{00000000-0005-0000-0000-000049060000}"/>
    <cellStyle name="Comma 4 2 2 2 2 3 2" xfId="2161" xr:uid="{00000000-0005-0000-0000-00004A060000}"/>
    <cellStyle name="Comma 4 2 2 2 2 4" xfId="1623" xr:uid="{00000000-0005-0000-0000-00004B060000}"/>
    <cellStyle name="Comma 4 2 2 2 2 5" xfId="2704" xr:uid="{00000000-0005-0000-0000-00004C060000}"/>
    <cellStyle name="Comma 4 2 2 2 2 6" xfId="543" xr:uid="{00000000-0005-0000-0000-00004D060000}"/>
    <cellStyle name="Comma 4 2 2 2 3" xfId="684" xr:uid="{00000000-0005-0000-0000-00004E060000}"/>
    <cellStyle name="Comma 4 2 2 2 3 2" xfId="1222" xr:uid="{00000000-0005-0000-0000-00004F060000}"/>
    <cellStyle name="Comma 4 2 2 2 3 2 2" xfId="2302" xr:uid="{00000000-0005-0000-0000-000050060000}"/>
    <cellStyle name="Comma 4 2 2 2 3 3" xfId="1764" xr:uid="{00000000-0005-0000-0000-000051060000}"/>
    <cellStyle name="Comma 4 2 2 2 4" xfId="955" xr:uid="{00000000-0005-0000-0000-000052060000}"/>
    <cellStyle name="Comma 4 2 2 2 4 2" xfId="2035" xr:uid="{00000000-0005-0000-0000-000053060000}"/>
    <cellStyle name="Comma 4 2 2 2 5" xfId="1497" xr:uid="{00000000-0005-0000-0000-000054060000}"/>
    <cellStyle name="Comma 4 2 2 2 6" xfId="2578" xr:uid="{00000000-0005-0000-0000-000055060000}"/>
    <cellStyle name="Comma 4 2 2 2 7" xfId="417" xr:uid="{00000000-0005-0000-0000-000056060000}"/>
    <cellStyle name="Comma 4 2 2 3" xfId="199" xr:uid="{00000000-0005-0000-0000-000057060000}"/>
    <cellStyle name="Comma 4 2 2 3 2" xfId="746" xr:uid="{00000000-0005-0000-0000-000058060000}"/>
    <cellStyle name="Comma 4 2 2 3 2 2" xfId="1284" xr:uid="{00000000-0005-0000-0000-000059060000}"/>
    <cellStyle name="Comma 4 2 2 3 2 2 2" xfId="2364" xr:uid="{00000000-0005-0000-0000-00005A060000}"/>
    <cellStyle name="Comma 4 2 2 3 2 3" xfId="1826" xr:uid="{00000000-0005-0000-0000-00005B060000}"/>
    <cellStyle name="Comma 4 2 2 3 3" xfId="1017" xr:uid="{00000000-0005-0000-0000-00005C060000}"/>
    <cellStyle name="Comma 4 2 2 3 3 2" xfId="2097" xr:uid="{00000000-0005-0000-0000-00005D060000}"/>
    <cellStyle name="Comma 4 2 2 3 4" xfId="1559" xr:uid="{00000000-0005-0000-0000-00005E060000}"/>
    <cellStyle name="Comma 4 2 2 3 5" xfId="2640" xr:uid="{00000000-0005-0000-0000-00005F060000}"/>
    <cellStyle name="Comma 4 2 2 3 6" xfId="479" xr:uid="{00000000-0005-0000-0000-000060060000}"/>
    <cellStyle name="Comma 4 2 2 4" xfId="622" xr:uid="{00000000-0005-0000-0000-000061060000}"/>
    <cellStyle name="Comma 4 2 2 4 2" xfId="1160" xr:uid="{00000000-0005-0000-0000-000062060000}"/>
    <cellStyle name="Comma 4 2 2 4 2 2" xfId="2240" xr:uid="{00000000-0005-0000-0000-000063060000}"/>
    <cellStyle name="Comma 4 2 2 4 3" xfId="1702" xr:uid="{00000000-0005-0000-0000-000064060000}"/>
    <cellStyle name="Comma 4 2 2 5" xfId="893" xr:uid="{00000000-0005-0000-0000-000065060000}"/>
    <cellStyle name="Comma 4 2 2 5 2" xfId="1973" xr:uid="{00000000-0005-0000-0000-000066060000}"/>
    <cellStyle name="Comma 4 2 2 6" xfId="1435" xr:uid="{00000000-0005-0000-0000-000067060000}"/>
    <cellStyle name="Comma 4 2 2 7" xfId="2516" xr:uid="{00000000-0005-0000-0000-000068060000}"/>
    <cellStyle name="Comma 4 2 2 8" xfId="355" xr:uid="{00000000-0005-0000-0000-000069060000}"/>
    <cellStyle name="Comma 4 2 3" xfId="105" xr:uid="{00000000-0005-0000-0000-00006A060000}"/>
    <cellStyle name="Comma 4 2 3 2" xfId="231" xr:uid="{00000000-0005-0000-0000-00006B060000}"/>
    <cellStyle name="Comma 4 2 3 2 2" xfId="778" xr:uid="{00000000-0005-0000-0000-00006C060000}"/>
    <cellStyle name="Comma 4 2 3 2 2 2" xfId="1316" xr:uid="{00000000-0005-0000-0000-00006D060000}"/>
    <cellStyle name="Comma 4 2 3 2 2 2 2" xfId="2396" xr:uid="{00000000-0005-0000-0000-00006E060000}"/>
    <cellStyle name="Comma 4 2 3 2 2 3" xfId="1858" xr:uid="{00000000-0005-0000-0000-00006F060000}"/>
    <cellStyle name="Comma 4 2 3 2 3" xfId="1049" xr:uid="{00000000-0005-0000-0000-000070060000}"/>
    <cellStyle name="Comma 4 2 3 2 3 2" xfId="2129" xr:uid="{00000000-0005-0000-0000-000071060000}"/>
    <cellStyle name="Comma 4 2 3 2 4" xfId="1591" xr:uid="{00000000-0005-0000-0000-000072060000}"/>
    <cellStyle name="Comma 4 2 3 2 5" xfId="2672" xr:uid="{00000000-0005-0000-0000-000073060000}"/>
    <cellStyle name="Comma 4 2 3 2 6" xfId="511" xr:uid="{00000000-0005-0000-0000-000074060000}"/>
    <cellStyle name="Comma 4 2 3 3" xfId="652" xr:uid="{00000000-0005-0000-0000-000075060000}"/>
    <cellStyle name="Comma 4 2 3 3 2" xfId="1190" xr:uid="{00000000-0005-0000-0000-000076060000}"/>
    <cellStyle name="Comma 4 2 3 3 2 2" xfId="2270" xr:uid="{00000000-0005-0000-0000-000077060000}"/>
    <cellStyle name="Comma 4 2 3 3 3" xfId="1732" xr:uid="{00000000-0005-0000-0000-000078060000}"/>
    <cellStyle name="Comma 4 2 3 4" xfId="923" xr:uid="{00000000-0005-0000-0000-000079060000}"/>
    <cellStyle name="Comma 4 2 3 4 2" xfId="2003" xr:uid="{00000000-0005-0000-0000-00007A060000}"/>
    <cellStyle name="Comma 4 2 3 5" xfId="1465" xr:uid="{00000000-0005-0000-0000-00007B060000}"/>
    <cellStyle name="Comma 4 2 3 6" xfId="2546" xr:uid="{00000000-0005-0000-0000-00007C060000}"/>
    <cellStyle name="Comma 4 2 3 7" xfId="385" xr:uid="{00000000-0005-0000-0000-00007D060000}"/>
    <cellStyle name="Comma 4 2 4" xfId="167" xr:uid="{00000000-0005-0000-0000-00007E060000}"/>
    <cellStyle name="Comma 4 2 4 2" xfId="714" xr:uid="{00000000-0005-0000-0000-00007F060000}"/>
    <cellStyle name="Comma 4 2 4 2 2" xfId="1252" xr:uid="{00000000-0005-0000-0000-000080060000}"/>
    <cellStyle name="Comma 4 2 4 2 2 2" xfId="2332" xr:uid="{00000000-0005-0000-0000-000081060000}"/>
    <cellStyle name="Comma 4 2 4 2 3" xfId="1794" xr:uid="{00000000-0005-0000-0000-000082060000}"/>
    <cellStyle name="Comma 4 2 4 3" xfId="985" xr:uid="{00000000-0005-0000-0000-000083060000}"/>
    <cellStyle name="Comma 4 2 4 3 2" xfId="2065" xr:uid="{00000000-0005-0000-0000-000084060000}"/>
    <cellStyle name="Comma 4 2 4 4" xfId="1527" xr:uid="{00000000-0005-0000-0000-000085060000}"/>
    <cellStyle name="Comma 4 2 4 5" xfId="2608" xr:uid="{00000000-0005-0000-0000-000086060000}"/>
    <cellStyle name="Comma 4 2 4 6" xfId="447" xr:uid="{00000000-0005-0000-0000-000087060000}"/>
    <cellStyle name="Comma 4 2 5" xfId="593" xr:uid="{00000000-0005-0000-0000-000088060000}"/>
    <cellStyle name="Comma 4 2 5 2" xfId="1131" xr:uid="{00000000-0005-0000-0000-000089060000}"/>
    <cellStyle name="Comma 4 2 5 2 2" xfId="2211" xr:uid="{00000000-0005-0000-0000-00008A060000}"/>
    <cellStyle name="Comma 4 2 5 3" xfId="1673" xr:uid="{00000000-0005-0000-0000-00008B060000}"/>
    <cellStyle name="Comma 4 2 6" xfId="864" xr:uid="{00000000-0005-0000-0000-00008C060000}"/>
    <cellStyle name="Comma 4 2 6 2" xfId="1944" xr:uid="{00000000-0005-0000-0000-00008D060000}"/>
    <cellStyle name="Comma 4 2 7" xfId="1406" xr:uid="{00000000-0005-0000-0000-00008E060000}"/>
    <cellStyle name="Comma 4 2 8" xfId="2487" xr:uid="{00000000-0005-0000-0000-00008F060000}"/>
    <cellStyle name="Comma 4 2 9" xfId="326" xr:uid="{00000000-0005-0000-0000-000090060000}"/>
    <cellStyle name="Comma 4 3" xfId="60" xr:uid="{00000000-0005-0000-0000-000091060000}"/>
    <cellStyle name="Comma 4 3 2" xfId="122" xr:uid="{00000000-0005-0000-0000-000092060000}"/>
    <cellStyle name="Comma 4 3 2 2" xfId="248" xr:uid="{00000000-0005-0000-0000-000093060000}"/>
    <cellStyle name="Comma 4 3 2 2 2" xfId="795" xr:uid="{00000000-0005-0000-0000-000094060000}"/>
    <cellStyle name="Comma 4 3 2 2 2 2" xfId="1333" xr:uid="{00000000-0005-0000-0000-000095060000}"/>
    <cellStyle name="Comma 4 3 2 2 2 2 2" xfId="2413" xr:uid="{00000000-0005-0000-0000-000096060000}"/>
    <cellStyle name="Comma 4 3 2 2 2 3" xfId="1875" xr:uid="{00000000-0005-0000-0000-000097060000}"/>
    <cellStyle name="Comma 4 3 2 2 3" xfId="1066" xr:uid="{00000000-0005-0000-0000-000098060000}"/>
    <cellStyle name="Comma 4 3 2 2 3 2" xfId="2146" xr:uid="{00000000-0005-0000-0000-000099060000}"/>
    <cellStyle name="Comma 4 3 2 2 4" xfId="1608" xr:uid="{00000000-0005-0000-0000-00009A060000}"/>
    <cellStyle name="Comma 4 3 2 2 5" xfId="2689" xr:uid="{00000000-0005-0000-0000-00009B060000}"/>
    <cellStyle name="Comma 4 3 2 2 6" xfId="528" xr:uid="{00000000-0005-0000-0000-00009C060000}"/>
    <cellStyle name="Comma 4 3 2 3" xfId="669" xr:uid="{00000000-0005-0000-0000-00009D060000}"/>
    <cellStyle name="Comma 4 3 2 3 2" xfId="1207" xr:uid="{00000000-0005-0000-0000-00009E060000}"/>
    <cellStyle name="Comma 4 3 2 3 2 2" xfId="2287" xr:uid="{00000000-0005-0000-0000-00009F060000}"/>
    <cellStyle name="Comma 4 3 2 3 3" xfId="1749" xr:uid="{00000000-0005-0000-0000-0000A0060000}"/>
    <cellStyle name="Comma 4 3 2 4" xfId="940" xr:uid="{00000000-0005-0000-0000-0000A1060000}"/>
    <cellStyle name="Comma 4 3 2 4 2" xfId="2020" xr:uid="{00000000-0005-0000-0000-0000A2060000}"/>
    <cellStyle name="Comma 4 3 2 5" xfId="1482" xr:uid="{00000000-0005-0000-0000-0000A3060000}"/>
    <cellStyle name="Comma 4 3 2 6" xfId="2563" xr:uid="{00000000-0005-0000-0000-0000A4060000}"/>
    <cellStyle name="Comma 4 3 2 7" xfId="402" xr:uid="{00000000-0005-0000-0000-0000A5060000}"/>
    <cellStyle name="Comma 4 3 3" xfId="184" xr:uid="{00000000-0005-0000-0000-0000A6060000}"/>
    <cellStyle name="Comma 4 3 3 2" xfId="731" xr:uid="{00000000-0005-0000-0000-0000A7060000}"/>
    <cellStyle name="Comma 4 3 3 2 2" xfId="1269" xr:uid="{00000000-0005-0000-0000-0000A8060000}"/>
    <cellStyle name="Comma 4 3 3 2 2 2" xfId="2349" xr:uid="{00000000-0005-0000-0000-0000A9060000}"/>
    <cellStyle name="Comma 4 3 3 2 3" xfId="1811" xr:uid="{00000000-0005-0000-0000-0000AA060000}"/>
    <cellStyle name="Comma 4 3 3 3" xfId="1002" xr:uid="{00000000-0005-0000-0000-0000AB060000}"/>
    <cellStyle name="Comma 4 3 3 3 2" xfId="2082" xr:uid="{00000000-0005-0000-0000-0000AC060000}"/>
    <cellStyle name="Comma 4 3 3 4" xfId="1544" xr:uid="{00000000-0005-0000-0000-0000AD060000}"/>
    <cellStyle name="Comma 4 3 3 5" xfId="2625" xr:uid="{00000000-0005-0000-0000-0000AE060000}"/>
    <cellStyle name="Comma 4 3 3 6" xfId="464" xr:uid="{00000000-0005-0000-0000-0000AF060000}"/>
    <cellStyle name="Comma 4 3 4" xfId="607" xr:uid="{00000000-0005-0000-0000-0000B0060000}"/>
    <cellStyle name="Comma 4 3 4 2" xfId="1145" xr:uid="{00000000-0005-0000-0000-0000B1060000}"/>
    <cellStyle name="Comma 4 3 4 2 2" xfId="2225" xr:uid="{00000000-0005-0000-0000-0000B2060000}"/>
    <cellStyle name="Comma 4 3 4 3" xfId="1687" xr:uid="{00000000-0005-0000-0000-0000B3060000}"/>
    <cellStyle name="Comma 4 3 5" xfId="878" xr:uid="{00000000-0005-0000-0000-0000B4060000}"/>
    <cellStyle name="Comma 4 3 5 2" xfId="1958" xr:uid="{00000000-0005-0000-0000-0000B5060000}"/>
    <cellStyle name="Comma 4 3 6" xfId="1420" xr:uid="{00000000-0005-0000-0000-0000B6060000}"/>
    <cellStyle name="Comma 4 3 7" xfId="2501" xr:uid="{00000000-0005-0000-0000-0000B7060000}"/>
    <cellStyle name="Comma 4 3 8" xfId="340" xr:uid="{00000000-0005-0000-0000-0000B8060000}"/>
    <cellStyle name="Comma 4 4" xfId="90" xr:uid="{00000000-0005-0000-0000-0000B9060000}"/>
    <cellStyle name="Comma 4 4 2" xfId="216" xr:uid="{00000000-0005-0000-0000-0000BA060000}"/>
    <cellStyle name="Comma 4 4 2 2" xfId="763" xr:uid="{00000000-0005-0000-0000-0000BB060000}"/>
    <cellStyle name="Comma 4 4 2 2 2" xfId="1301" xr:uid="{00000000-0005-0000-0000-0000BC060000}"/>
    <cellStyle name="Comma 4 4 2 2 2 2" xfId="2381" xr:uid="{00000000-0005-0000-0000-0000BD060000}"/>
    <cellStyle name="Comma 4 4 2 2 3" xfId="1843" xr:uid="{00000000-0005-0000-0000-0000BE060000}"/>
    <cellStyle name="Comma 4 4 2 3" xfId="1034" xr:uid="{00000000-0005-0000-0000-0000BF060000}"/>
    <cellStyle name="Comma 4 4 2 3 2" xfId="2114" xr:uid="{00000000-0005-0000-0000-0000C0060000}"/>
    <cellStyle name="Comma 4 4 2 4" xfId="1576" xr:uid="{00000000-0005-0000-0000-0000C1060000}"/>
    <cellStyle name="Comma 4 4 2 5" xfId="2657" xr:uid="{00000000-0005-0000-0000-0000C2060000}"/>
    <cellStyle name="Comma 4 4 2 6" xfId="496" xr:uid="{00000000-0005-0000-0000-0000C3060000}"/>
    <cellStyle name="Comma 4 4 3" xfId="637" xr:uid="{00000000-0005-0000-0000-0000C4060000}"/>
    <cellStyle name="Comma 4 4 3 2" xfId="1175" xr:uid="{00000000-0005-0000-0000-0000C5060000}"/>
    <cellStyle name="Comma 4 4 3 2 2" xfId="2255" xr:uid="{00000000-0005-0000-0000-0000C6060000}"/>
    <cellStyle name="Comma 4 4 3 3" xfId="1717" xr:uid="{00000000-0005-0000-0000-0000C7060000}"/>
    <cellStyle name="Comma 4 4 4" xfId="908" xr:uid="{00000000-0005-0000-0000-0000C8060000}"/>
    <cellStyle name="Comma 4 4 4 2" xfId="1988" xr:uid="{00000000-0005-0000-0000-0000C9060000}"/>
    <cellStyle name="Comma 4 4 5" xfId="1450" xr:uid="{00000000-0005-0000-0000-0000CA060000}"/>
    <cellStyle name="Comma 4 4 6" xfId="2531" xr:uid="{00000000-0005-0000-0000-0000CB060000}"/>
    <cellStyle name="Comma 4 4 7" xfId="370" xr:uid="{00000000-0005-0000-0000-0000CC060000}"/>
    <cellStyle name="Comma 4 5" xfId="152" xr:uid="{00000000-0005-0000-0000-0000CD060000}"/>
    <cellStyle name="Comma 4 5 2" xfId="699" xr:uid="{00000000-0005-0000-0000-0000CE060000}"/>
    <cellStyle name="Comma 4 5 2 2" xfId="1237" xr:uid="{00000000-0005-0000-0000-0000CF060000}"/>
    <cellStyle name="Comma 4 5 2 2 2" xfId="2317" xr:uid="{00000000-0005-0000-0000-0000D0060000}"/>
    <cellStyle name="Comma 4 5 2 3" xfId="1779" xr:uid="{00000000-0005-0000-0000-0000D1060000}"/>
    <cellStyle name="Comma 4 5 3" xfId="970" xr:uid="{00000000-0005-0000-0000-0000D2060000}"/>
    <cellStyle name="Comma 4 5 3 2" xfId="2050" xr:uid="{00000000-0005-0000-0000-0000D3060000}"/>
    <cellStyle name="Comma 4 5 4" xfId="1512" xr:uid="{00000000-0005-0000-0000-0000D4060000}"/>
    <cellStyle name="Comma 4 5 5" xfId="2593" xr:uid="{00000000-0005-0000-0000-0000D5060000}"/>
    <cellStyle name="Comma 4 5 6" xfId="432" xr:uid="{00000000-0005-0000-0000-0000D6060000}"/>
    <cellStyle name="Comma 4 6" xfId="580" xr:uid="{00000000-0005-0000-0000-0000D7060000}"/>
    <cellStyle name="Comma 4 6 2" xfId="1118" xr:uid="{00000000-0005-0000-0000-0000D8060000}"/>
    <cellStyle name="Comma 4 6 2 2" xfId="2198" xr:uid="{00000000-0005-0000-0000-0000D9060000}"/>
    <cellStyle name="Comma 4 6 3" xfId="1660" xr:uid="{00000000-0005-0000-0000-0000DA060000}"/>
    <cellStyle name="Comma 4 7" xfId="851" xr:uid="{00000000-0005-0000-0000-0000DB060000}"/>
    <cellStyle name="Comma 4 7 2" xfId="1931" xr:uid="{00000000-0005-0000-0000-0000DC060000}"/>
    <cellStyle name="Comma 4 8" xfId="1393" xr:uid="{00000000-0005-0000-0000-0000DD060000}"/>
    <cellStyle name="Comma 4 9" xfId="2474" xr:uid="{00000000-0005-0000-0000-0000DE060000}"/>
    <cellStyle name="Comma 40" xfId="2733" xr:uid="{00000000-0005-0000-0000-0000DF060000}"/>
    <cellStyle name="Comma 41" xfId="2735" xr:uid="{00000000-0005-0000-0000-0000E0060000}"/>
    <cellStyle name="Comma 42" xfId="2734" xr:uid="{00000000-0005-0000-0000-0000E1060000}"/>
    <cellStyle name="Comma 43" xfId="2748" xr:uid="{00000000-0005-0000-0000-0000E2060000}"/>
    <cellStyle name="Comma 44" xfId="2737" xr:uid="{00000000-0005-0000-0000-0000E3060000}"/>
    <cellStyle name="Comma 45" xfId="2736" xr:uid="{00000000-0005-0000-0000-0000E4060000}"/>
    <cellStyle name="Comma 46" xfId="2740" xr:uid="{00000000-0005-0000-0000-0000E5060000}"/>
    <cellStyle name="Comma 47" xfId="2739" xr:uid="{00000000-0005-0000-0000-0000E6060000}"/>
    <cellStyle name="Comma 48" xfId="2744" xr:uid="{00000000-0005-0000-0000-0000E7060000}"/>
    <cellStyle name="Comma 49" xfId="2743" xr:uid="{00000000-0005-0000-0000-0000E8060000}"/>
    <cellStyle name="Comma 5" xfId="21" xr:uid="{00000000-0005-0000-0000-0000E9060000}"/>
    <cellStyle name="Comma 5 10" xfId="314" xr:uid="{00000000-0005-0000-0000-0000EA060000}"/>
    <cellStyle name="Comma 5 2" xfId="47" xr:uid="{00000000-0005-0000-0000-0000EB060000}"/>
    <cellStyle name="Comma 5 2 2" xfId="76" xr:uid="{00000000-0005-0000-0000-0000EC060000}"/>
    <cellStyle name="Comma 5 2 2 2" xfId="138" xr:uid="{00000000-0005-0000-0000-0000ED060000}"/>
    <cellStyle name="Comma 5 2 2 2 2" xfId="264" xr:uid="{00000000-0005-0000-0000-0000EE060000}"/>
    <cellStyle name="Comma 5 2 2 2 2 2" xfId="811" xr:uid="{00000000-0005-0000-0000-0000EF060000}"/>
    <cellStyle name="Comma 5 2 2 2 2 2 2" xfId="1349" xr:uid="{00000000-0005-0000-0000-0000F0060000}"/>
    <cellStyle name="Comma 5 2 2 2 2 2 2 2" xfId="2429" xr:uid="{00000000-0005-0000-0000-0000F1060000}"/>
    <cellStyle name="Comma 5 2 2 2 2 2 3" xfId="1891" xr:uid="{00000000-0005-0000-0000-0000F2060000}"/>
    <cellStyle name="Comma 5 2 2 2 2 3" xfId="1082" xr:uid="{00000000-0005-0000-0000-0000F3060000}"/>
    <cellStyle name="Comma 5 2 2 2 2 3 2" xfId="2162" xr:uid="{00000000-0005-0000-0000-0000F4060000}"/>
    <cellStyle name="Comma 5 2 2 2 2 4" xfId="1624" xr:uid="{00000000-0005-0000-0000-0000F5060000}"/>
    <cellStyle name="Comma 5 2 2 2 2 5" xfId="2705" xr:uid="{00000000-0005-0000-0000-0000F6060000}"/>
    <cellStyle name="Comma 5 2 2 2 2 6" xfId="544" xr:uid="{00000000-0005-0000-0000-0000F7060000}"/>
    <cellStyle name="Comma 5 2 2 2 3" xfId="685" xr:uid="{00000000-0005-0000-0000-0000F8060000}"/>
    <cellStyle name="Comma 5 2 2 2 3 2" xfId="1223" xr:uid="{00000000-0005-0000-0000-0000F9060000}"/>
    <cellStyle name="Comma 5 2 2 2 3 2 2" xfId="2303" xr:uid="{00000000-0005-0000-0000-0000FA060000}"/>
    <cellStyle name="Comma 5 2 2 2 3 3" xfId="1765" xr:uid="{00000000-0005-0000-0000-0000FB060000}"/>
    <cellStyle name="Comma 5 2 2 2 4" xfId="956" xr:uid="{00000000-0005-0000-0000-0000FC060000}"/>
    <cellStyle name="Comma 5 2 2 2 4 2" xfId="2036" xr:uid="{00000000-0005-0000-0000-0000FD060000}"/>
    <cellStyle name="Comma 5 2 2 2 5" xfId="1498" xr:uid="{00000000-0005-0000-0000-0000FE060000}"/>
    <cellStyle name="Comma 5 2 2 2 6" xfId="2579" xr:uid="{00000000-0005-0000-0000-0000FF060000}"/>
    <cellStyle name="Comma 5 2 2 2 7" xfId="418" xr:uid="{00000000-0005-0000-0000-000000070000}"/>
    <cellStyle name="Comma 5 2 2 3" xfId="200" xr:uid="{00000000-0005-0000-0000-000001070000}"/>
    <cellStyle name="Comma 5 2 2 3 2" xfId="747" xr:uid="{00000000-0005-0000-0000-000002070000}"/>
    <cellStyle name="Comma 5 2 2 3 2 2" xfId="1285" xr:uid="{00000000-0005-0000-0000-000003070000}"/>
    <cellStyle name="Comma 5 2 2 3 2 2 2" xfId="2365" xr:uid="{00000000-0005-0000-0000-000004070000}"/>
    <cellStyle name="Comma 5 2 2 3 2 3" xfId="1827" xr:uid="{00000000-0005-0000-0000-000005070000}"/>
    <cellStyle name="Comma 5 2 2 3 3" xfId="1018" xr:uid="{00000000-0005-0000-0000-000006070000}"/>
    <cellStyle name="Comma 5 2 2 3 3 2" xfId="2098" xr:uid="{00000000-0005-0000-0000-000007070000}"/>
    <cellStyle name="Comma 5 2 2 3 4" xfId="1560" xr:uid="{00000000-0005-0000-0000-000008070000}"/>
    <cellStyle name="Comma 5 2 2 3 5" xfId="2641" xr:uid="{00000000-0005-0000-0000-000009070000}"/>
    <cellStyle name="Comma 5 2 2 3 6" xfId="480" xr:uid="{00000000-0005-0000-0000-00000A070000}"/>
    <cellStyle name="Comma 5 2 2 4" xfId="623" xr:uid="{00000000-0005-0000-0000-00000B070000}"/>
    <cellStyle name="Comma 5 2 2 4 2" xfId="1161" xr:uid="{00000000-0005-0000-0000-00000C070000}"/>
    <cellStyle name="Comma 5 2 2 4 2 2" xfId="2241" xr:uid="{00000000-0005-0000-0000-00000D070000}"/>
    <cellStyle name="Comma 5 2 2 4 3" xfId="1703" xr:uid="{00000000-0005-0000-0000-00000E070000}"/>
    <cellStyle name="Comma 5 2 2 5" xfId="894" xr:uid="{00000000-0005-0000-0000-00000F070000}"/>
    <cellStyle name="Comma 5 2 2 5 2" xfId="1974" xr:uid="{00000000-0005-0000-0000-000010070000}"/>
    <cellStyle name="Comma 5 2 2 6" xfId="1436" xr:uid="{00000000-0005-0000-0000-000011070000}"/>
    <cellStyle name="Comma 5 2 2 7" xfId="2517" xr:uid="{00000000-0005-0000-0000-000012070000}"/>
    <cellStyle name="Comma 5 2 2 8" xfId="356" xr:uid="{00000000-0005-0000-0000-000013070000}"/>
    <cellStyle name="Comma 5 2 3" xfId="106" xr:uid="{00000000-0005-0000-0000-000014070000}"/>
    <cellStyle name="Comma 5 2 3 2" xfId="232" xr:uid="{00000000-0005-0000-0000-000015070000}"/>
    <cellStyle name="Comma 5 2 3 2 2" xfId="779" xr:uid="{00000000-0005-0000-0000-000016070000}"/>
    <cellStyle name="Comma 5 2 3 2 2 2" xfId="1317" xr:uid="{00000000-0005-0000-0000-000017070000}"/>
    <cellStyle name="Comma 5 2 3 2 2 2 2" xfId="2397" xr:uid="{00000000-0005-0000-0000-000018070000}"/>
    <cellStyle name="Comma 5 2 3 2 2 3" xfId="1859" xr:uid="{00000000-0005-0000-0000-000019070000}"/>
    <cellStyle name="Comma 5 2 3 2 3" xfId="1050" xr:uid="{00000000-0005-0000-0000-00001A070000}"/>
    <cellStyle name="Comma 5 2 3 2 3 2" xfId="2130" xr:uid="{00000000-0005-0000-0000-00001B070000}"/>
    <cellStyle name="Comma 5 2 3 2 4" xfId="1592" xr:uid="{00000000-0005-0000-0000-00001C070000}"/>
    <cellStyle name="Comma 5 2 3 2 5" xfId="2673" xr:uid="{00000000-0005-0000-0000-00001D070000}"/>
    <cellStyle name="Comma 5 2 3 2 6" xfId="512" xr:uid="{00000000-0005-0000-0000-00001E070000}"/>
    <cellStyle name="Comma 5 2 3 3" xfId="653" xr:uid="{00000000-0005-0000-0000-00001F070000}"/>
    <cellStyle name="Comma 5 2 3 3 2" xfId="1191" xr:uid="{00000000-0005-0000-0000-000020070000}"/>
    <cellStyle name="Comma 5 2 3 3 2 2" xfId="2271" xr:uid="{00000000-0005-0000-0000-000021070000}"/>
    <cellStyle name="Comma 5 2 3 3 3" xfId="1733" xr:uid="{00000000-0005-0000-0000-000022070000}"/>
    <cellStyle name="Comma 5 2 3 4" xfId="924" xr:uid="{00000000-0005-0000-0000-000023070000}"/>
    <cellStyle name="Comma 5 2 3 4 2" xfId="2004" xr:uid="{00000000-0005-0000-0000-000024070000}"/>
    <cellStyle name="Comma 5 2 3 5" xfId="1466" xr:uid="{00000000-0005-0000-0000-000025070000}"/>
    <cellStyle name="Comma 5 2 3 6" xfId="2547" xr:uid="{00000000-0005-0000-0000-000026070000}"/>
    <cellStyle name="Comma 5 2 3 7" xfId="386" xr:uid="{00000000-0005-0000-0000-000027070000}"/>
    <cellStyle name="Comma 5 2 4" xfId="168" xr:uid="{00000000-0005-0000-0000-000028070000}"/>
    <cellStyle name="Comma 5 2 4 2" xfId="715" xr:uid="{00000000-0005-0000-0000-000029070000}"/>
    <cellStyle name="Comma 5 2 4 2 2" xfId="1253" xr:uid="{00000000-0005-0000-0000-00002A070000}"/>
    <cellStyle name="Comma 5 2 4 2 2 2" xfId="2333" xr:uid="{00000000-0005-0000-0000-00002B070000}"/>
    <cellStyle name="Comma 5 2 4 2 3" xfId="1795" xr:uid="{00000000-0005-0000-0000-00002C070000}"/>
    <cellStyle name="Comma 5 2 4 3" xfId="986" xr:uid="{00000000-0005-0000-0000-00002D070000}"/>
    <cellStyle name="Comma 5 2 4 3 2" xfId="2066" xr:uid="{00000000-0005-0000-0000-00002E070000}"/>
    <cellStyle name="Comma 5 2 4 4" xfId="1528" xr:uid="{00000000-0005-0000-0000-00002F070000}"/>
    <cellStyle name="Comma 5 2 4 5" xfId="2609" xr:uid="{00000000-0005-0000-0000-000030070000}"/>
    <cellStyle name="Comma 5 2 4 6" xfId="448" xr:uid="{00000000-0005-0000-0000-000031070000}"/>
    <cellStyle name="Comma 5 2 5" xfId="594" xr:uid="{00000000-0005-0000-0000-000032070000}"/>
    <cellStyle name="Comma 5 2 5 2" xfId="1132" xr:uid="{00000000-0005-0000-0000-000033070000}"/>
    <cellStyle name="Comma 5 2 5 2 2" xfId="2212" xr:uid="{00000000-0005-0000-0000-000034070000}"/>
    <cellStyle name="Comma 5 2 5 3" xfId="1674" xr:uid="{00000000-0005-0000-0000-000035070000}"/>
    <cellStyle name="Comma 5 2 6" xfId="865" xr:uid="{00000000-0005-0000-0000-000036070000}"/>
    <cellStyle name="Comma 5 2 6 2" xfId="1945" xr:uid="{00000000-0005-0000-0000-000037070000}"/>
    <cellStyle name="Comma 5 2 7" xfId="1407" xr:uid="{00000000-0005-0000-0000-000038070000}"/>
    <cellStyle name="Comma 5 2 8" xfId="2488" xr:uid="{00000000-0005-0000-0000-000039070000}"/>
    <cellStyle name="Comma 5 2 9" xfId="327" xr:uid="{00000000-0005-0000-0000-00003A070000}"/>
    <cellStyle name="Comma 5 3" xfId="61" xr:uid="{00000000-0005-0000-0000-00003B070000}"/>
    <cellStyle name="Comma 5 3 2" xfId="123" xr:uid="{00000000-0005-0000-0000-00003C070000}"/>
    <cellStyle name="Comma 5 3 2 2" xfId="249" xr:uid="{00000000-0005-0000-0000-00003D070000}"/>
    <cellStyle name="Comma 5 3 2 2 2" xfId="796" xr:uid="{00000000-0005-0000-0000-00003E070000}"/>
    <cellStyle name="Comma 5 3 2 2 2 2" xfId="1334" xr:uid="{00000000-0005-0000-0000-00003F070000}"/>
    <cellStyle name="Comma 5 3 2 2 2 2 2" xfId="2414" xr:uid="{00000000-0005-0000-0000-000040070000}"/>
    <cellStyle name="Comma 5 3 2 2 2 3" xfId="1876" xr:uid="{00000000-0005-0000-0000-000041070000}"/>
    <cellStyle name="Comma 5 3 2 2 3" xfId="1067" xr:uid="{00000000-0005-0000-0000-000042070000}"/>
    <cellStyle name="Comma 5 3 2 2 3 2" xfId="2147" xr:uid="{00000000-0005-0000-0000-000043070000}"/>
    <cellStyle name="Comma 5 3 2 2 4" xfId="1609" xr:uid="{00000000-0005-0000-0000-000044070000}"/>
    <cellStyle name="Comma 5 3 2 2 5" xfId="2690" xr:uid="{00000000-0005-0000-0000-000045070000}"/>
    <cellStyle name="Comma 5 3 2 2 6" xfId="529" xr:uid="{00000000-0005-0000-0000-000046070000}"/>
    <cellStyle name="Comma 5 3 2 3" xfId="670" xr:uid="{00000000-0005-0000-0000-000047070000}"/>
    <cellStyle name="Comma 5 3 2 3 2" xfId="1208" xr:uid="{00000000-0005-0000-0000-000048070000}"/>
    <cellStyle name="Comma 5 3 2 3 2 2" xfId="2288" xr:uid="{00000000-0005-0000-0000-000049070000}"/>
    <cellStyle name="Comma 5 3 2 3 3" xfId="1750" xr:uid="{00000000-0005-0000-0000-00004A070000}"/>
    <cellStyle name="Comma 5 3 2 4" xfId="941" xr:uid="{00000000-0005-0000-0000-00004B070000}"/>
    <cellStyle name="Comma 5 3 2 4 2" xfId="2021" xr:uid="{00000000-0005-0000-0000-00004C070000}"/>
    <cellStyle name="Comma 5 3 2 5" xfId="1483" xr:uid="{00000000-0005-0000-0000-00004D070000}"/>
    <cellStyle name="Comma 5 3 2 6" xfId="2564" xr:uid="{00000000-0005-0000-0000-00004E070000}"/>
    <cellStyle name="Comma 5 3 2 7" xfId="403" xr:uid="{00000000-0005-0000-0000-00004F070000}"/>
    <cellStyle name="Comma 5 3 3" xfId="185" xr:uid="{00000000-0005-0000-0000-000050070000}"/>
    <cellStyle name="Comma 5 3 3 2" xfId="732" xr:uid="{00000000-0005-0000-0000-000051070000}"/>
    <cellStyle name="Comma 5 3 3 2 2" xfId="1270" xr:uid="{00000000-0005-0000-0000-000052070000}"/>
    <cellStyle name="Comma 5 3 3 2 2 2" xfId="2350" xr:uid="{00000000-0005-0000-0000-000053070000}"/>
    <cellStyle name="Comma 5 3 3 2 3" xfId="1812" xr:uid="{00000000-0005-0000-0000-000054070000}"/>
    <cellStyle name="Comma 5 3 3 3" xfId="1003" xr:uid="{00000000-0005-0000-0000-000055070000}"/>
    <cellStyle name="Comma 5 3 3 3 2" xfId="2083" xr:uid="{00000000-0005-0000-0000-000056070000}"/>
    <cellStyle name="Comma 5 3 3 4" xfId="1545" xr:uid="{00000000-0005-0000-0000-000057070000}"/>
    <cellStyle name="Comma 5 3 3 5" xfId="2626" xr:uid="{00000000-0005-0000-0000-000058070000}"/>
    <cellStyle name="Comma 5 3 3 6" xfId="465" xr:uid="{00000000-0005-0000-0000-000059070000}"/>
    <cellStyle name="Comma 5 3 4" xfId="608" xr:uid="{00000000-0005-0000-0000-00005A070000}"/>
    <cellStyle name="Comma 5 3 4 2" xfId="1146" xr:uid="{00000000-0005-0000-0000-00005B070000}"/>
    <cellStyle name="Comma 5 3 4 2 2" xfId="2226" xr:uid="{00000000-0005-0000-0000-00005C070000}"/>
    <cellStyle name="Comma 5 3 4 3" xfId="1688" xr:uid="{00000000-0005-0000-0000-00005D070000}"/>
    <cellStyle name="Comma 5 3 5" xfId="879" xr:uid="{00000000-0005-0000-0000-00005E070000}"/>
    <cellStyle name="Comma 5 3 5 2" xfId="1959" xr:uid="{00000000-0005-0000-0000-00005F070000}"/>
    <cellStyle name="Comma 5 3 6" xfId="1421" xr:uid="{00000000-0005-0000-0000-000060070000}"/>
    <cellStyle name="Comma 5 3 7" xfId="2502" xr:uid="{00000000-0005-0000-0000-000061070000}"/>
    <cellStyle name="Comma 5 3 8" xfId="341" xr:uid="{00000000-0005-0000-0000-000062070000}"/>
    <cellStyle name="Comma 5 4" xfId="91" xr:uid="{00000000-0005-0000-0000-000063070000}"/>
    <cellStyle name="Comma 5 4 2" xfId="217" xr:uid="{00000000-0005-0000-0000-000064070000}"/>
    <cellStyle name="Comma 5 4 2 2" xfId="764" xr:uid="{00000000-0005-0000-0000-000065070000}"/>
    <cellStyle name="Comma 5 4 2 2 2" xfId="1302" xr:uid="{00000000-0005-0000-0000-000066070000}"/>
    <cellStyle name="Comma 5 4 2 2 2 2" xfId="2382" xr:uid="{00000000-0005-0000-0000-000067070000}"/>
    <cellStyle name="Comma 5 4 2 2 3" xfId="1844" xr:uid="{00000000-0005-0000-0000-000068070000}"/>
    <cellStyle name="Comma 5 4 2 3" xfId="1035" xr:uid="{00000000-0005-0000-0000-000069070000}"/>
    <cellStyle name="Comma 5 4 2 3 2" xfId="2115" xr:uid="{00000000-0005-0000-0000-00006A070000}"/>
    <cellStyle name="Comma 5 4 2 4" xfId="1577" xr:uid="{00000000-0005-0000-0000-00006B070000}"/>
    <cellStyle name="Comma 5 4 2 5" xfId="2658" xr:uid="{00000000-0005-0000-0000-00006C070000}"/>
    <cellStyle name="Comma 5 4 2 6" xfId="497" xr:uid="{00000000-0005-0000-0000-00006D070000}"/>
    <cellStyle name="Comma 5 4 3" xfId="638" xr:uid="{00000000-0005-0000-0000-00006E070000}"/>
    <cellStyle name="Comma 5 4 3 2" xfId="1176" xr:uid="{00000000-0005-0000-0000-00006F070000}"/>
    <cellStyle name="Comma 5 4 3 2 2" xfId="2256" xr:uid="{00000000-0005-0000-0000-000070070000}"/>
    <cellStyle name="Comma 5 4 3 3" xfId="1718" xr:uid="{00000000-0005-0000-0000-000071070000}"/>
    <cellStyle name="Comma 5 4 4" xfId="909" xr:uid="{00000000-0005-0000-0000-000072070000}"/>
    <cellStyle name="Comma 5 4 4 2" xfId="1989" xr:uid="{00000000-0005-0000-0000-000073070000}"/>
    <cellStyle name="Comma 5 4 5" xfId="1451" xr:uid="{00000000-0005-0000-0000-000074070000}"/>
    <cellStyle name="Comma 5 4 6" xfId="2532" xr:uid="{00000000-0005-0000-0000-000075070000}"/>
    <cellStyle name="Comma 5 4 7" xfId="371" xr:uid="{00000000-0005-0000-0000-000076070000}"/>
    <cellStyle name="Comma 5 5" xfId="153" xr:uid="{00000000-0005-0000-0000-000077070000}"/>
    <cellStyle name="Comma 5 5 2" xfId="700" xr:uid="{00000000-0005-0000-0000-000078070000}"/>
    <cellStyle name="Comma 5 5 2 2" xfId="1238" xr:uid="{00000000-0005-0000-0000-000079070000}"/>
    <cellStyle name="Comma 5 5 2 2 2" xfId="2318" xr:uid="{00000000-0005-0000-0000-00007A070000}"/>
    <cellStyle name="Comma 5 5 2 3" xfId="1780" xr:uid="{00000000-0005-0000-0000-00007B070000}"/>
    <cellStyle name="Comma 5 5 3" xfId="971" xr:uid="{00000000-0005-0000-0000-00007C070000}"/>
    <cellStyle name="Comma 5 5 3 2" xfId="2051" xr:uid="{00000000-0005-0000-0000-00007D070000}"/>
    <cellStyle name="Comma 5 5 4" xfId="1513" xr:uid="{00000000-0005-0000-0000-00007E070000}"/>
    <cellStyle name="Comma 5 5 5" xfId="2594" xr:uid="{00000000-0005-0000-0000-00007F070000}"/>
    <cellStyle name="Comma 5 5 6" xfId="433" xr:uid="{00000000-0005-0000-0000-000080070000}"/>
    <cellStyle name="Comma 5 6" xfId="581" xr:uid="{00000000-0005-0000-0000-000081070000}"/>
    <cellStyle name="Comma 5 6 2" xfId="1119" xr:uid="{00000000-0005-0000-0000-000082070000}"/>
    <cellStyle name="Comma 5 6 2 2" xfId="2199" xr:uid="{00000000-0005-0000-0000-000083070000}"/>
    <cellStyle name="Comma 5 6 3" xfId="1661" xr:uid="{00000000-0005-0000-0000-000084070000}"/>
    <cellStyle name="Comma 5 7" xfId="852" xr:uid="{00000000-0005-0000-0000-000085070000}"/>
    <cellStyle name="Comma 5 7 2" xfId="1932" xr:uid="{00000000-0005-0000-0000-000086070000}"/>
    <cellStyle name="Comma 5 8" xfId="1394" xr:uid="{00000000-0005-0000-0000-000087070000}"/>
    <cellStyle name="Comma 5 9" xfId="2475" xr:uid="{00000000-0005-0000-0000-000088070000}"/>
    <cellStyle name="Comma 50" xfId="2745" xr:uid="{00000000-0005-0000-0000-000089070000}"/>
    <cellStyle name="Comma 51" xfId="2746" xr:uid="{00000000-0005-0000-0000-00008A070000}"/>
    <cellStyle name="Comma 52" xfId="2750" xr:uid="{00000000-0005-0000-0000-00008B070000}"/>
    <cellStyle name="Comma 52 2" xfId="2753" xr:uid="{00000000-0005-0000-0000-00008C070000}"/>
    <cellStyle name="Comma 52 2 2" xfId="2770" xr:uid="{00000000-0005-0000-0000-00008D070000}"/>
    <cellStyle name="Comma 53" xfId="2749" xr:uid="{00000000-0005-0000-0000-00008E070000}"/>
    <cellStyle name="Comma 54" xfId="2751" xr:uid="{00000000-0005-0000-0000-00008F070000}"/>
    <cellStyle name="Comma 55" xfId="2752" xr:uid="{00000000-0005-0000-0000-000090070000}"/>
    <cellStyle name="Comma 56" xfId="2761" xr:uid="{00000000-0005-0000-0000-000091070000}"/>
    <cellStyle name="Comma 57" xfId="2755" xr:uid="{00000000-0005-0000-0000-000092070000}"/>
    <cellStyle name="Comma 58" xfId="2756" xr:uid="{00000000-0005-0000-0000-000093070000}"/>
    <cellStyle name="Comma 59" xfId="2757" xr:uid="{00000000-0005-0000-0000-000094070000}"/>
    <cellStyle name="Comma 6" xfId="22" xr:uid="{00000000-0005-0000-0000-000095070000}"/>
    <cellStyle name="Comma 6 10" xfId="315" xr:uid="{00000000-0005-0000-0000-000096070000}"/>
    <cellStyle name="Comma 6 2" xfId="48" xr:uid="{00000000-0005-0000-0000-000097070000}"/>
    <cellStyle name="Comma 6 2 2" xfId="77" xr:uid="{00000000-0005-0000-0000-000098070000}"/>
    <cellStyle name="Comma 6 2 2 2" xfId="139" xr:uid="{00000000-0005-0000-0000-000099070000}"/>
    <cellStyle name="Comma 6 2 2 2 2" xfId="265" xr:uid="{00000000-0005-0000-0000-00009A070000}"/>
    <cellStyle name="Comma 6 2 2 2 2 2" xfId="812" xr:uid="{00000000-0005-0000-0000-00009B070000}"/>
    <cellStyle name="Comma 6 2 2 2 2 2 2" xfId="1350" xr:uid="{00000000-0005-0000-0000-00009C070000}"/>
    <cellStyle name="Comma 6 2 2 2 2 2 2 2" xfId="2430" xr:uid="{00000000-0005-0000-0000-00009D070000}"/>
    <cellStyle name="Comma 6 2 2 2 2 2 3" xfId="1892" xr:uid="{00000000-0005-0000-0000-00009E070000}"/>
    <cellStyle name="Comma 6 2 2 2 2 3" xfId="1083" xr:uid="{00000000-0005-0000-0000-00009F070000}"/>
    <cellStyle name="Comma 6 2 2 2 2 3 2" xfId="2163" xr:uid="{00000000-0005-0000-0000-0000A0070000}"/>
    <cellStyle name="Comma 6 2 2 2 2 4" xfId="1625" xr:uid="{00000000-0005-0000-0000-0000A1070000}"/>
    <cellStyle name="Comma 6 2 2 2 2 5" xfId="2706" xr:uid="{00000000-0005-0000-0000-0000A2070000}"/>
    <cellStyle name="Comma 6 2 2 2 2 6" xfId="545" xr:uid="{00000000-0005-0000-0000-0000A3070000}"/>
    <cellStyle name="Comma 6 2 2 2 3" xfId="686" xr:uid="{00000000-0005-0000-0000-0000A4070000}"/>
    <cellStyle name="Comma 6 2 2 2 3 2" xfId="1224" xr:uid="{00000000-0005-0000-0000-0000A5070000}"/>
    <cellStyle name="Comma 6 2 2 2 3 2 2" xfId="2304" xr:uid="{00000000-0005-0000-0000-0000A6070000}"/>
    <cellStyle name="Comma 6 2 2 2 3 3" xfId="1766" xr:uid="{00000000-0005-0000-0000-0000A7070000}"/>
    <cellStyle name="Comma 6 2 2 2 4" xfId="957" xr:uid="{00000000-0005-0000-0000-0000A8070000}"/>
    <cellStyle name="Comma 6 2 2 2 4 2" xfId="2037" xr:uid="{00000000-0005-0000-0000-0000A9070000}"/>
    <cellStyle name="Comma 6 2 2 2 5" xfId="1499" xr:uid="{00000000-0005-0000-0000-0000AA070000}"/>
    <cellStyle name="Comma 6 2 2 2 6" xfId="2580" xr:uid="{00000000-0005-0000-0000-0000AB070000}"/>
    <cellStyle name="Comma 6 2 2 2 7" xfId="419" xr:uid="{00000000-0005-0000-0000-0000AC070000}"/>
    <cellStyle name="Comma 6 2 2 3" xfId="201" xr:uid="{00000000-0005-0000-0000-0000AD070000}"/>
    <cellStyle name="Comma 6 2 2 3 2" xfId="748" xr:uid="{00000000-0005-0000-0000-0000AE070000}"/>
    <cellStyle name="Comma 6 2 2 3 2 2" xfId="1286" xr:uid="{00000000-0005-0000-0000-0000AF070000}"/>
    <cellStyle name="Comma 6 2 2 3 2 2 2" xfId="2366" xr:uid="{00000000-0005-0000-0000-0000B0070000}"/>
    <cellStyle name="Comma 6 2 2 3 2 3" xfId="1828" xr:uid="{00000000-0005-0000-0000-0000B1070000}"/>
    <cellStyle name="Comma 6 2 2 3 3" xfId="1019" xr:uid="{00000000-0005-0000-0000-0000B2070000}"/>
    <cellStyle name="Comma 6 2 2 3 3 2" xfId="2099" xr:uid="{00000000-0005-0000-0000-0000B3070000}"/>
    <cellStyle name="Comma 6 2 2 3 4" xfId="1561" xr:uid="{00000000-0005-0000-0000-0000B4070000}"/>
    <cellStyle name="Comma 6 2 2 3 5" xfId="2642" xr:uid="{00000000-0005-0000-0000-0000B5070000}"/>
    <cellStyle name="Comma 6 2 2 3 6" xfId="481" xr:uid="{00000000-0005-0000-0000-0000B6070000}"/>
    <cellStyle name="Comma 6 2 2 4" xfId="624" xr:uid="{00000000-0005-0000-0000-0000B7070000}"/>
    <cellStyle name="Comma 6 2 2 4 2" xfId="1162" xr:uid="{00000000-0005-0000-0000-0000B8070000}"/>
    <cellStyle name="Comma 6 2 2 4 2 2" xfId="2242" xr:uid="{00000000-0005-0000-0000-0000B9070000}"/>
    <cellStyle name="Comma 6 2 2 4 3" xfId="1704" xr:uid="{00000000-0005-0000-0000-0000BA070000}"/>
    <cellStyle name="Comma 6 2 2 5" xfId="895" xr:uid="{00000000-0005-0000-0000-0000BB070000}"/>
    <cellStyle name="Comma 6 2 2 5 2" xfId="1975" xr:uid="{00000000-0005-0000-0000-0000BC070000}"/>
    <cellStyle name="Comma 6 2 2 6" xfId="1437" xr:uid="{00000000-0005-0000-0000-0000BD070000}"/>
    <cellStyle name="Comma 6 2 2 7" xfId="2518" xr:uid="{00000000-0005-0000-0000-0000BE070000}"/>
    <cellStyle name="Comma 6 2 2 8" xfId="357" xr:uid="{00000000-0005-0000-0000-0000BF070000}"/>
    <cellStyle name="Comma 6 2 3" xfId="107" xr:uid="{00000000-0005-0000-0000-0000C0070000}"/>
    <cellStyle name="Comma 6 2 3 2" xfId="233" xr:uid="{00000000-0005-0000-0000-0000C1070000}"/>
    <cellStyle name="Comma 6 2 3 2 2" xfId="780" xr:uid="{00000000-0005-0000-0000-0000C2070000}"/>
    <cellStyle name="Comma 6 2 3 2 2 2" xfId="1318" xr:uid="{00000000-0005-0000-0000-0000C3070000}"/>
    <cellStyle name="Comma 6 2 3 2 2 2 2" xfId="2398" xr:uid="{00000000-0005-0000-0000-0000C4070000}"/>
    <cellStyle name="Comma 6 2 3 2 2 3" xfId="1860" xr:uid="{00000000-0005-0000-0000-0000C5070000}"/>
    <cellStyle name="Comma 6 2 3 2 3" xfId="1051" xr:uid="{00000000-0005-0000-0000-0000C6070000}"/>
    <cellStyle name="Comma 6 2 3 2 3 2" xfId="2131" xr:uid="{00000000-0005-0000-0000-0000C7070000}"/>
    <cellStyle name="Comma 6 2 3 2 4" xfId="1593" xr:uid="{00000000-0005-0000-0000-0000C8070000}"/>
    <cellStyle name="Comma 6 2 3 2 5" xfId="2674" xr:uid="{00000000-0005-0000-0000-0000C9070000}"/>
    <cellStyle name="Comma 6 2 3 2 6" xfId="513" xr:uid="{00000000-0005-0000-0000-0000CA070000}"/>
    <cellStyle name="Comma 6 2 3 3" xfId="654" xr:uid="{00000000-0005-0000-0000-0000CB070000}"/>
    <cellStyle name="Comma 6 2 3 3 2" xfId="1192" xr:uid="{00000000-0005-0000-0000-0000CC070000}"/>
    <cellStyle name="Comma 6 2 3 3 2 2" xfId="2272" xr:uid="{00000000-0005-0000-0000-0000CD070000}"/>
    <cellStyle name="Comma 6 2 3 3 3" xfId="1734" xr:uid="{00000000-0005-0000-0000-0000CE070000}"/>
    <cellStyle name="Comma 6 2 3 4" xfId="925" xr:uid="{00000000-0005-0000-0000-0000CF070000}"/>
    <cellStyle name="Comma 6 2 3 4 2" xfId="2005" xr:uid="{00000000-0005-0000-0000-0000D0070000}"/>
    <cellStyle name="Comma 6 2 3 5" xfId="1467" xr:uid="{00000000-0005-0000-0000-0000D1070000}"/>
    <cellStyle name="Comma 6 2 3 6" xfId="2548" xr:uid="{00000000-0005-0000-0000-0000D2070000}"/>
    <cellStyle name="Comma 6 2 3 7" xfId="387" xr:uid="{00000000-0005-0000-0000-0000D3070000}"/>
    <cellStyle name="Comma 6 2 4" xfId="169" xr:uid="{00000000-0005-0000-0000-0000D4070000}"/>
    <cellStyle name="Comma 6 2 4 2" xfId="716" xr:uid="{00000000-0005-0000-0000-0000D5070000}"/>
    <cellStyle name="Comma 6 2 4 2 2" xfId="1254" xr:uid="{00000000-0005-0000-0000-0000D6070000}"/>
    <cellStyle name="Comma 6 2 4 2 2 2" xfId="2334" xr:uid="{00000000-0005-0000-0000-0000D7070000}"/>
    <cellStyle name="Comma 6 2 4 2 3" xfId="1796" xr:uid="{00000000-0005-0000-0000-0000D8070000}"/>
    <cellStyle name="Comma 6 2 4 3" xfId="987" xr:uid="{00000000-0005-0000-0000-0000D9070000}"/>
    <cellStyle name="Comma 6 2 4 3 2" xfId="2067" xr:uid="{00000000-0005-0000-0000-0000DA070000}"/>
    <cellStyle name="Comma 6 2 4 4" xfId="1529" xr:uid="{00000000-0005-0000-0000-0000DB070000}"/>
    <cellStyle name="Comma 6 2 4 5" xfId="2610" xr:uid="{00000000-0005-0000-0000-0000DC070000}"/>
    <cellStyle name="Comma 6 2 4 6" xfId="449" xr:uid="{00000000-0005-0000-0000-0000DD070000}"/>
    <cellStyle name="Comma 6 2 5" xfId="595" xr:uid="{00000000-0005-0000-0000-0000DE070000}"/>
    <cellStyle name="Comma 6 2 5 2" xfId="1133" xr:uid="{00000000-0005-0000-0000-0000DF070000}"/>
    <cellStyle name="Comma 6 2 5 2 2" xfId="2213" xr:uid="{00000000-0005-0000-0000-0000E0070000}"/>
    <cellStyle name="Comma 6 2 5 3" xfId="1675" xr:uid="{00000000-0005-0000-0000-0000E1070000}"/>
    <cellStyle name="Comma 6 2 6" xfId="866" xr:uid="{00000000-0005-0000-0000-0000E2070000}"/>
    <cellStyle name="Comma 6 2 6 2" xfId="1946" xr:uid="{00000000-0005-0000-0000-0000E3070000}"/>
    <cellStyle name="Comma 6 2 7" xfId="1408" xr:uid="{00000000-0005-0000-0000-0000E4070000}"/>
    <cellStyle name="Comma 6 2 8" xfId="2489" xr:uid="{00000000-0005-0000-0000-0000E5070000}"/>
    <cellStyle name="Comma 6 2 9" xfId="328" xr:uid="{00000000-0005-0000-0000-0000E6070000}"/>
    <cellStyle name="Comma 6 3" xfId="62" xr:uid="{00000000-0005-0000-0000-0000E7070000}"/>
    <cellStyle name="Comma 6 3 2" xfId="124" xr:uid="{00000000-0005-0000-0000-0000E8070000}"/>
    <cellStyle name="Comma 6 3 2 2" xfId="250" xr:uid="{00000000-0005-0000-0000-0000E9070000}"/>
    <cellStyle name="Comma 6 3 2 2 2" xfId="797" xr:uid="{00000000-0005-0000-0000-0000EA070000}"/>
    <cellStyle name="Comma 6 3 2 2 2 2" xfId="1335" xr:uid="{00000000-0005-0000-0000-0000EB070000}"/>
    <cellStyle name="Comma 6 3 2 2 2 2 2" xfId="2415" xr:uid="{00000000-0005-0000-0000-0000EC070000}"/>
    <cellStyle name="Comma 6 3 2 2 2 3" xfId="1877" xr:uid="{00000000-0005-0000-0000-0000ED070000}"/>
    <cellStyle name="Comma 6 3 2 2 3" xfId="1068" xr:uid="{00000000-0005-0000-0000-0000EE070000}"/>
    <cellStyle name="Comma 6 3 2 2 3 2" xfId="2148" xr:uid="{00000000-0005-0000-0000-0000EF070000}"/>
    <cellStyle name="Comma 6 3 2 2 4" xfId="1610" xr:uid="{00000000-0005-0000-0000-0000F0070000}"/>
    <cellStyle name="Comma 6 3 2 2 5" xfId="2691" xr:uid="{00000000-0005-0000-0000-0000F1070000}"/>
    <cellStyle name="Comma 6 3 2 2 6" xfId="530" xr:uid="{00000000-0005-0000-0000-0000F2070000}"/>
    <cellStyle name="Comma 6 3 2 3" xfId="671" xr:uid="{00000000-0005-0000-0000-0000F3070000}"/>
    <cellStyle name="Comma 6 3 2 3 2" xfId="1209" xr:uid="{00000000-0005-0000-0000-0000F4070000}"/>
    <cellStyle name="Comma 6 3 2 3 2 2" xfId="2289" xr:uid="{00000000-0005-0000-0000-0000F5070000}"/>
    <cellStyle name="Comma 6 3 2 3 3" xfId="1751" xr:uid="{00000000-0005-0000-0000-0000F6070000}"/>
    <cellStyle name="Comma 6 3 2 4" xfId="942" xr:uid="{00000000-0005-0000-0000-0000F7070000}"/>
    <cellStyle name="Comma 6 3 2 4 2" xfId="2022" xr:uid="{00000000-0005-0000-0000-0000F8070000}"/>
    <cellStyle name="Comma 6 3 2 5" xfId="1484" xr:uid="{00000000-0005-0000-0000-0000F9070000}"/>
    <cellStyle name="Comma 6 3 2 6" xfId="2565" xr:uid="{00000000-0005-0000-0000-0000FA070000}"/>
    <cellStyle name="Comma 6 3 2 7" xfId="404" xr:uid="{00000000-0005-0000-0000-0000FB070000}"/>
    <cellStyle name="Comma 6 3 3" xfId="186" xr:uid="{00000000-0005-0000-0000-0000FC070000}"/>
    <cellStyle name="Comma 6 3 3 2" xfId="733" xr:uid="{00000000-0005-0000-0000-0000FD070000}"/>
    <cellStyle name="Comma 6 3 3 2 2" xfId="1271" xr:uid="{00000000-0005-0000-0000-0000FE070000}"/>
    <cellStyle name="Comma 6 3 3 2 2 2" xfId="2351" xr:uid="{00000000-0005-0000-0000-0000FF070000}"/>
    <cellStyle name="Comma 6 3 3 2 3" xfId="1813" xr:uid="{00000000-0005-0000-0000-000000080000}"/>
    <cellStyle name="Comma 6 3 3 3" xfId="1004" xr:uid="{00000000-0005-0000-0000-000001080000}"/>
    <cellStyle name="Comma 6 3 3 3 2" xfId="2084" xr:uid="{00000000-0005-0000-0000-000002080000}"/>
    <cellStyle name="Comma 6 3 3 4" xfId="1546" xr:uid="{00000000-0005-0000-0000-000003080000}"/>
    <cellStyle name="Comma 6 3 3 5" xfId="2627" xr:uid="{00000000-0005-0000-0000-000004080000}"/>
    <cellStyle name="Comma 6 3 3 6" xfId="466" xr:uid="{00000000-0005-0000-0000-000005080000}"/>
    <cellStyle name="Comma 6 3 4" xfId="609" xr:uid="{00000000-0005-0000-0000-000006080000}"/>
    <cellStyle name="Comma 6 3 4 2" xfId="1147" xr:uid="{00000000-0005-0000-0000-000007080000}"/>
    <cellStyle name="Comma 6 3 4 2 2" xfId="2227" xr:uid="{00000000-0005-0000-0000-000008080000}"/>
    <cellStyle name="Comma 6 3 4 3" xfId="1689" xr:uid="{00000000-0005-0000-0000-000009080000}"/>
    <cellStyle name="Comma 6 3 5" xfId="880" xr:uid="{00000000-0005-0000-0000-00000A080000}"/>
    <cellStyle name="Comma 6 3 5 2" xfId="1960" xr:uid="{00000000-0005-0000-0000-00000B080000}"/>
    <cellStyle name="Comma 6 3 6" xfId="1422" xr:uid="{00000000-0005-0000-0000-00000C080000}"/>
    <cellStyle name="Comma 6 3 7" xfId="2503" xr:uid="{00000000-0005-0000-0000-00000D080000}"/>
    <cellStyle name="Comma 6 3 8" xfId="342" xr:uid="{00000000-0005-0000-0000-00000E080000}"/>
    <cellStyle name="Comma 6 4" xfId="92" xr:uid="{00000000-0005-0000-0000-00000F080000}"/>
    <cellStyle name="Comma 6 4 2" xfId="218" xr:uid="{00000000-0005-0000-0000-000010080000}"/>
    <cellStyle name="Comma 6 4 2 2" xfId="765" xr:uid="{00000000-0005-0000-0000-000011080000}"/>
    <cellStyle name="Comma 6 4 2 2 2" xfId="1303" xr:uid="{00000000-0005-0000-0000-000012080000}"/>
    <cellStyle name="Comma 6 4 2 2 2 2" xfId="2383" xr:uid="{00000000-0005-0000-0000-000013080000}"/>
    <cellStyle name="Comma 6 4 2 2 3" xfId="1845" xr:uid="{00000000-0005-0000-0000-000014080000}"/>
    <cellStyle name="Comma 6 4 2 3" xfId="1036" xr:uid="{00000000-0005-0000-0000-000015080000}"/>
    <cellStyle name="Comma 6 4 2 3 2" xfId="2116" xr:uid="{00000000-0005-0000-0000-000016080000}"/>
    <cellStyle name="Comma 6 4 2 4" xfId="1578" xr:uid="{00000000-0005-0000-0000-000017080000}"/>
    <cellStyle name="Comma 6 4 2 5" xfId="2659" xr:uid="{00000000-0005-0000-0000-000018080000}"/>
    <cellStyle name="Comma 6 4 2 6" xfId="498" xr:uid="{00000000-0005-0000-0000-000019080000}"/>
    <cellStyle name="Comma 6 4 3" xfId="639" xr:uid="{00000000-0005-0000-0000-00001A080000}"/>
    <cellStyle name="Comma 6 4 3 2" xfId="1177" xr:uid="{00000000-0005-0000-0000-00001B080000}"/>
    <cellStyle name="Comma 6 4 3 2 2" xfId="2257" xr:uid="{00000000-0005-0000-0000-00001C080000}"/>
    <cellStyle name="Comma 6 4 3 3" xfId="1719" xr:uid="{00000000-0005-0000-0000-00001D080000}"/>
    <cellStyle name="Comma 6 4 4" xfId="910" xr:uid="{00000000-0005-0000-0000-00001E080000}"/>
    <cellStyle name="Comma 6 4 4 2" xfId="1990" xr:uid="{00000000-0005-0000-0000-00001F080000}"/>
    <cellStyle name="Comma 6 4 5" xfId="1452" xr:uid="{00000000-0005-0000-0000-000020080000}"/>
    <cellStyle name="Comma 6 4 6" xfId="2533" xr:uid="{00000000-0005-0000-0000-000021080000}"/>
    <cellStyle name="Comma 6 4 7" xfId="372" xr:uid="{00000000-0005-0000-0000-000022080000}"/>
    <cellStyle name="Comma 6 5" xfId="154" xr:uid="{00000000-0005-0000-0000-000023080000}"/>
    <cellStyle name="Comma 6 5 2" xfId="701" xr:uid="{00000000-0005-0000-0000-000024080000}"/>
    <cellStyle name="Comma 6 5 2 2" xfId="1239" xr:uid="{00000000-0005-0000-0000-000025080000}"/>
    <cellStyle name="Comma 6 5 2 2 2" xfId="2319" xr:uid="{00000000-0005-0000-0000-000026080000}"/>
    <cellStyle name="Comma 6 5 2 3" xfId="1781" xr:uid="{00000000-0005-0000-0000-000027080000}"/>
    <cellStyle name="Comma 6 5 3" xfId="972" xr:uid="{00000000-0005-0000-0000-000028080000}"/>
    <cellStyle name="Comma 6 5 3 2" xfId="2052" xr:uid="{00000000-0005-0000-0000-000029080000}"/>
    <cellStyle name="Comma 6 5 4" xfId="1514" xr:uid="{00000000-0005-0000-0000-00002A080000}"/>
    <cellStyle name="Comma 6 5 5" xfId="2595" xr:uid="{00000000-0005-0000-0000-00002B080000}"/>
    <cellStyle name="Comma 6 5 6" xfId="434" xr:uid="{00000000-0005-0000-0000-00002C080000}"/>
    <cellStyle name="Comma 6 6" xfId="582" xr:uid="{00000000-0005-0000-0000-00002D080000}"/>
    <cellStyle name="Comma 6 6 2" xfId="1120" xr:uid="{00000000-0005-0000-0000-00002E080000}"/>
    <cellStyle name="Comma 6 6 2 2" xfId="2200" xr:uid="{00000000-0005-0000-0000-00002F080000}"/>
    <cellStyle name="Comma 6 6 3" xfId="1662" xr:uid="{00000000-0005-0000-0000-000030080000}"/>
    <cellStyle name="Comma 6 7" xfId="853" xr:uid="{00000000-0005-0000-0000-000031080000}"/>
    <cellStyle name="Comma 6 7 2" xfId="1933" xr:uid="{00000000-0005-0000-0000-000032080000}"/>
    <cellStyle name="Comma 6 8" xfId="1395" xr:uid="{00000000-0005-0000-0000-000033080000}"/>
    <cellStyle name="Comma 6 9" xfId="2476" xr:uid="{00000000-0005-0000-0000-000034080000}"/>
    <cellStyle name="Comma 60" xfId="2758" xr:uid="{00000000-0005-0000-0000-000035080000}"/>
    <cellStyle name="Comma 61" xfId="2759" xr:uid="{00000000-0005-0000-0000-000036080000}"/>
    <cellStyle name="Comma 62" xfId="2763" xr:uid="{00000000-0005-0000-0000-000037080000}"/>
    <cellStyle name="Comma 63" xfId="2762" xr:uid="{00000000-0005-0000-0000-000038080000}"/>
    <cellStyle name="Comma 64" xfId="2764" xr:uid="{00000000-0005-0000-0000-000039080000}"/>
    <cellStyle name="Comma 64 2" xfId="2768" xr:uid="{00000000-0005-0000-0000-00003A080000}"/>
    <cellStyle name="Comma 65" xfId="2765" xr:uid="{00000000-0005-0000-0000-00003B080000}"/>
    <cellStyle name="Comma 66" xfId="2766" xr:uid="{00000000-0005-0000-0000-00003C080000}"/>
    <cellStyle name="Comma 67" xfId="2767" xr:uid="{00000000-0005-0000-0000-00003D080000}"/>
    <cellStyle name="Comma 68" xfId="2771" xr:uid="{00000000-0005-0000-0000-00003E080000}"/>
    <cellStyle name="Comma 69" xfId="2772" xr:uid="{00000000-0005-0000-0000-00003F080000}"/>
    <cellStyle name="Comma 7" xfId="23" xr:uid="{00000000-0005-0000-0000-000040080000}"/>
    <cellStyle name="Comma 7 10" xfId="316" xr:uid="{00000000-0005-0000-0000-000041080000}"/>
    <cellStyle name="Comma 7 2" xfId="49" xr:uid="{00000000-0005-0000-0000-000042080000}"/>
    <cellStyle name="Comma 7 2 2" xfId="78" xr:uid="{00000000-0005-0000-0000-000043080000}"/>
    <cellStyle name="Comma 7 2 2 2" xfId="140" xr:uid="{00000000-0005-0000-0000-000044080000}"/>
    <cellStyle name="Comma 7 2 2 2 2" xfId="266" xr:uid="{00000000-0005-0000-0000-000045080000}"/>
    <cellStyle name="Comma 7 2 2 2 2 2" xfId="813" xr:uid="{00000000-0005-0000-0000-000046080000}"/>
    <cellStyle name="Comma 7 2 2 2 2 2 2" xfId="1351" xr:uid="{00000000-0005-0000-0000-000047080000}"/>
    <cellStyle name="Comma 7 2 2 2 2 2 2 2" xfId="2431" xr:uid="{00000000-0005-0000-0000-000048080000}"/>
    <cellStyle name="Comma 7 2 2 2 2 2 3" xfId="1893" xr:uid="{00000000-0005-0000-0000-000049080000}"/>
    <cellStyle name="Comma 7 2 2 2 2 3" xfId="1084" xr:uid="{00000000-0005-0000-0000-00004A080000}"/>
    <cellStyle name="Comma 7 2 2 2 2 3 2" xfId="2164" xr:uid="{00000000-0005-0000-0000-00004B080000}"/>
    <cellStyle name="Comma 7 2 2 2 2 4" xfId="1626" xr:uid="{00000000-0005-0000-0000-00004C080000}"/>
    <cellStyle name="Comma 7 2 2 2 2 5" xfId="2707" xr:uid="{00000000-0005-0000-0000-00004D080000}"/>
    <cellStyle name="Comma 7 2 2 2 2 6" xfId="546" xr:uid="{00000000-0005-0000-0000-00004E080000}"/>
    <cellStyle name="Comma 7 2 2 2 3" xfId="687" xr:uid="{00000000-0005-0000-0000-00004F080000}"/>
    <cellStyle name="Comma 7 2 2 2 3 2" xfId="1225" xr:uid="{00000000-0005-0000-0000-000050080000}"/>
    <cellStyle name="Comma 7 2 2 2 3 2 2" xfId="2305" xr:uid="{00000000-0005-0000-0000-000051080000}"/>
    <cellStyle name="Comma 7 2 2 2 3 3" xfId="1767" xr:uid="{00000000-0005-0000-0000-000052080000}"/>
    <cellStyle name="Comma 7 2 2 2 4" xfId="958" xr:uid="{00000000-0005-0000-0000-000053080000}"/>
    <cellStyle name="Comma 7 2 2 2 4 2" xfId="2038" xr:uid="{00000000-0005-0000-0000-000054080000}"/>
    <cellStyle name="Comma 7 2 2 2 5" xfId="1500" xr:uid="{00000000-0005-0000-0000-000055080000}"/>
    <cellStyle name="Comma 7 2 2 2 6" xfId="2581" xr:uid="{00000000-0005-0000-0000-000056080000}"/>
    <cellStyle name="Comma 7 2 2 2 7" xfId="420" xr:uid="{00000000-0005-0000-0000-000057080000}"/>
    <cellStyle name="Comma 7 2 2 3" xfId="202" xr:uid="{00000000-0005-0000-0000-000058080000}"/>
    <cellStyle name="Comma 7 2 2 3 2" xfId="749" xr:uid="{00000000-0005-0000-0000-000059080000}"/>
    <cellStyle name="Comma 7 2 2 3 2 2" xfId="1287" xr:uid="{00000000-0005-0000-0000-00005A080000}"/>
    <cellStyle name="Comma 7 2 2 3 2 2 2" xfId="2367" xr:uid="{00000000-0005-0000-0000-00005B080000}"/>
    <cellStyle name="Comma 7 2 2 3 2 3" xfId="1829" xr:uid="{00000000-0005-0000-0000-00005C080000}"/>
    <cellStyle name="Comma 7 2 2 3 3" xfId="1020" xr:uid="{00000000-0005-0000-0000-00005D080000}"/>
    <cellStyle name="Comma 7 2 2 3 3 2" xfId="2100" xr:uid="{00000000-0005-0000-0000-00005E080000}"/>
    <cellStyle name="Comma 7 2 2 3 4" xfId="1562" xr:uid="{00000000-0005-0000-0000-00005F080000}"/>
    <cellStyle name="Comma 7 2 2 3 5" xfId="2643" xr:uid="{00000000-0005-0000-0000-000060080000}"/>
    <cellStyle name="Comma 7 2 2 3 6" xfId="482" xr:uid="{00000000-0005-0000-0000-000061080000}"/>
    <cellStyle name="Comma 7 2 2 4" xfId="625" xr:uid="{00000000-0005-0000-0000-000062080000}"/>
    <cellStyle name="Comma 7 2 2 4 2" xfId="1163" xr:uid="{00000000-0005-0000-0000-000063080000}"/>
    <cellStyle name="Comma 7 2 2 4 2 2" xfId="2243" xr:uid="{00000000-0005-0000-0000-000064080000}"/>
    <cellStyle name="Comma 7 2 2 4 3" xfId="1705" xr:uid="{00000000-0005-0000-0000-000065080000}"/>
    <cellStyle name="Comma 7 2 2 5" xfId="896" xr:uid="{00000000-0005-0000-0000-000066080000}"/>
    <cellStyle name="Comma 7 2 2 5 2" xfId="1976" xr:uid="{00000000-0005-0000-0000-000067080000}"/>
    <cellStyle name="Comma 7 2 2 6" xfId="1438" xr:uid="{00000000-0005-0000-0000-000068080000}"/>
    <cellStyle name="Comma 7 2 2 7" xfId="2519" xr:uid="{00000000-0005-0000-0000-000069080000}"/>
    <cellStyle name="Comma 7 2 2 8" xfId="358" xr:uid="{00000000-0005-0000-0000-00006A080000}"/>
    <cellStyle name="Comma 7 2 3" xfId="108" xr:uid="{00000000-0005-0000-0000-00006B080000}"/>
    <cellStyle name="Comma 7 2 3 2" xfId="234" xr:uid="{00000000-0005-0000-0000-00006C080000}"/>
    <cellStyle name="Comma 7 2 3 2 2" xfId="781" xr:uid="{00000000-0005-0000-0000-00006D080000}"/>
    <cellStyle name="Comma 7 2 3 2 2 2" xfId="1319" xr:uid="{00000000-0005-0000-0000-00006E080000}"/>
    <cellStyle name="Comma 7 2 3 2 2 2 2" xfId="2399" xr:uid="{00000000-0005-0000-0000-00006F080000}"/>
    <cellStyle name="Comma 7 2 3 2 2 3" xfId="1861" xr:uid="{00000000-0005-0000-0000-000070080000}"/>
    <cellStyle name="Comma 7 2 3 2 3" xfId="1052" xr:uid="{00000000-0005-0000-0000-000071080000}"/>
    <cellStyle name="Comma 7 2 3 2 3 2" xfId="2132" xr:uid="{00000000-0005-0000-0000-000072080000}"/>
    <cellStyle name="Comma 7 2 3 2 4" xfId="1594" xr:uid="{00000000-0005-0000-0000-000073080000}"/>
    <cellStyle name="Comma 7 2 3 2 5" xfId="2675" xr:uid="{00000000-0005-0000-0000-000074080000}"/>
    <cellStyle name="Comma 7 2 3 2 6" xfId="514" xr:uid="{00000000-0005-0000-0000-000075080000}"/>
    <cellStyle name="Comma 7 2 3 3" xfId="655" xr:uid="{00000000-0005-0000-0000-000076080000}"/>
    <cellStyle name="Comma 7 2 3 3 2" xfId="1193" xr:uid="{00000000-0005-0000-0000-000077080000}"/>
    <cellStyle name="Comma 7 2 3 3 2 2" xfId="2273" xr:uid="{00000000-0005-0000-0000-000078080000}"/>
    <cellStyle name="Comma 7 2 3 3 3" xfId="1735" xr:uid="{00000000-0005-0000-0000-000079080000}"/>
    <cellStyle name="Comma 7 2 3 4" xfId="926" xr:uid="{00000000-0005-0000-0000-00007A080000}"/>
    <cellStyle name="Comma 7 2 3 4 2" xfId="2006" xr:uid="{00000000-0005-0000-0000-00007B080000}"/>
    <cellStyle name="Comma 7 2 3 5" xfId="1468" xr:uid="{00000000-0005-0000-0000-00007C080000}"/>
    <cellStyle name="Comma 7 2 3 6" xfId="2549" xr:uid="{00000000-0005-0000-0000-00007D080000}"/>
    <cellStyle name="Comma 7 2 3 7" xfId="388" xr:uid="{00000000-0005-0000-0000-00007E080000}"/>
    <cellStyle name="Comma 7 2 4" xfId="170" xr:uid="{00000000-0005-0000-0000-00007F080000}"/>
    <cellStyle name="Comma 7 2 4 2" xfId="717" xr:uid="{00000000-0005-0000-0000-000080080000}"/>
    <cellStyle name="Comma 7 2 4 2 2" xfId="1255" xr:uid="{00000000-0005-0000-0000-000081080000}"/>
    <cellStyle name="Comma 7 2 4 2 2 2" xfId="2335" xr:uid="{00000000-0005-0000-0000-000082080000}"/>
    <cellStyle name="Comma 7 2 4 2 3" xfId="1797" xr:uid="{00000000-0005-0000-0000-000083080000}"/>
    <cellStyle name="Comma 7 2 4 3" xfId="988" xr:uid="{00000000-0005-0000-0000-000084080000}"/>
    <cellStyle name="Comma 7 2 4 3 2" xfId="2068" xr:uid="{00000000-0005-0000-0000-000085080000}"/>
    <cellStyle name="Comma 7 2 4 4" xfId="1530" xr:uid="{00000000-0005-0000-0000-000086080000}"/>
    <cellStyle name="Comma 7 2 4 5" xfId="2611" xr:uid="{00000000-0005-0000-0000-000087080000}"/>
    <cellStyle name="Comma 7 2 4 6" xfId="450" xr:uid="{00000000-0005-0000-0000-000088080000}"/>
    <cellStyle name="Comma 7 2 5" xfId="596" xr:uid="{00000000-0005-0000-0000-000089080000}"/>
    <cellStyle name="Comma 7 2 5 2" xfId="1134" xr:uid="{00000000-0005-0000-0000-00008A080000}"/>
    <cellStyle name="Comma 7 2 5 2 2" xfId="2214" xr:uid="{00000000-0005-0000-0000-00008B080000}"/>
    <cellStyle name="Comma 7 2 5 3" xfId="1676" xr:uid="{00000000-0005-0000-0000-00008C080000}"/>
    <cellStyle name="Comma 7 2 6" xfId="867" xr:uid="{00000000-0005-0000-0000-00008D080000}"/>
    <cellStyle name="Comma 7 2 6 2" xfId="1947" xr:uid="{00000000-0005-0000-0000-00008E080000}"/>
    <cellStyle name="Comma 7 2 7" xfId="1409" xr:uid="{00000000-0005-0000-0000-00008F080000}"/>
    <cellStyle name="Comma 7 2 8" xfId="2490" xr:uid="{00000000-0005-0000-0000-000090080000}"/>
    <cellStyle name="Comma 7 2 9" xfId="329" xr:uid="{00000000-0005-0000-0000-000091080000}"/>
    <cellStyle name="Comma 7 3" xfId="63" xr:uid="{00000000-0005-0000-0000-000092080000}"/>
    <cellStyle name="Comma 7 3 2" xfId="125" xr:uid="{00000000-0005-0000-0000-000093080000}"/>
    <cellStyle name="Comma 7 3 2 2" xfId="251" xr:uid="{00000000-0005-0000-0000-000094080000}"/>
    <cellStyle name="Comma 7 3 2 2 2" xfId="798" xr:uid="{00000000-0005-0000-0000-000095080000}"/>
    <cellStyle name="Comma 7 3 2 2 2 2" xfId="1336" xr:uid="{00000000-0005-0000-0000-000096080000}"/>
    <cellStyle name="Comma 7 3 2 2 2 2 2" xfId="2416" xr:uid="{00000000-0005-0000-0000-000097080000}"/>
    <cellStyle name="Comma 7 3 2 2 2 3" xfId="1878" xr:uid="{00000000-0005-0000-0000-000098080000}"/>
    <cellStyle name="Comma 7 3 2 2 3" xfId="1069" xr:uid="{00000000-0005-0000-0000-000099080000}"/>
    <cellStyle name="Comma 7 3 2 2 3 2" xfId="2149" xr:uid="{00000000-0005-0000-0000-00009A080000}"/>
    <cellStyle name="Comma 7 3 2 2 4" xfId="1611" xr:uid="{00000000-0005-0000-0000-00009B080000}"/>
    <cellStyle name="Comma 7 3 2 2 5" xfId="2692" xr:uid="{00000000-0005-0000-0000-00009C080000}"/>
    <cellStyle name="Comma 7 3 2 2 6" xfId="531" xr:uid="{00000000-0005-0000-0000-00009D080000}"/>
    <cellStyle name="Comma 7 3 2 3" xfId="672" xr:uid="{00000000-0005-0000-0000-00009E080000}"/>
    <cellStyle name="Comma 7 3 2 3 2" xfId="1210" xr:uid="{00000000-0005-0000-0000-00009F080000}"/>
    <cellStyle name="Comma 7 3 2 3 2 2" xfId="2290" xr:uid="{00000000-0005-0000-0000-0000A0080000}"/>
    <cellStyle name="Comma 7 3 2 3 3" xfId="1752" xr:uid="{00000000-0005-0000-0000-0000A1080000}"/>
    <cellStyle name="Comma 7 3 2 4" xfId="943" xr:uid="{00000000-0005-0000-0000-0000A2080000}"/>
    <cellStyle name="Comma 7 3 2 4 2" xfId="2023" xr:uid="{00000000-0005-0000-0000-0000A3080000}"/>
    <cellStyle name="Comma 7 3 2 5" xfId="1485" xr:uid="{00000000-0005-0000-0000-0000A4080000}"/>
    <cellStyle name="Comma 7 3 2 6" xfId="2566" xr:uid="{00000000-0005-0000-0000-0000A5080000}"/>
    <cellStyle name="Comma 7 3 2 7" xfId="405" xr:uid="{00000000-0005-0000-0000-0000A6080000}"/>
    <cellStyle name="Comma 7 3 3" xfId="187" xr:uid="{00000000-0005-0000-0000-0000A7080000}"/>
    <cellStyle name="Comma 7 3 3 2" xfId="734" xr:uid="{00000000-0005-0000-0000-0000A8080000}"/>
    <cellStyle name="Comma 7 3 3 2 2" xfId="1272" xr:uid="{00000000-0005-0000-0000-0000A9080000}"/>
    <cellStyle name="Comma 7 3 3 2 2 2" xfId="2352" xr:uid="{00000000-0005-0000-0000-0000AA080000}"/>
    <cellStyle name="Comma 7 3 3 2 3" xfId="1814" xr:uid="{00000000-0005-0000-0000-0000AB080000}"/>
    <cellStyle name="Comma 7 3 3 3" xfId="1005" xr:uid="{00000000-0005-0000-0000-0000AC080000}"/>
    <cellStyle name="Comma 7 3 3 3 2" xfId="2085" xr:uid="{00000000-0005-0000-0000-0000AD080000}"/>
    <cellStyle name="Comma 7 3 3 4" xfId="1547" xr:uid="{00000000-0005-0000-0000-0000AE080000}"/>
    <cellStyle name="Comma 7 3 3 5" xfId="2628" xr:uid="{00000000-0005-0000-0000-0000AF080000}"/>
    <cellStyle name="Comma 7 3 3 6" xfId="467" xr:uid="{00000000-0005-0000-0000-0000B0080000}"/>
    <cellStyle name="Comma 7 3 4" xfId="610" xr:uid="{00000000-0005-0000-0000-0000B1080000}"/>
    <cellStyle name="Comma 7 3 4 2" xfId="1148" xr:uid="{00000000-0005-0000-0000-0000B2080000}"/>
    <cellStyle name="Comma 7 3 4 2 2" xfId="2228" xr:uid="{00000000-0005-0000-0000-0000B3080000}"/>
    <cellStyle name="Comma 7 3 4 3" xfId="1690" xr:uid="{00000000-0005-0000-0000-0000B4080000}"/>
    <cellStyle name="Comma 7 3 5" xfId="881" xr:uid="{00000000-0005-0000-0000-0000B5080000}"/>
    <cellStyle name="Comma 7 3 5 2" xfId="1961" xr:uid="{00000000-0005-0000-0000-0000B6080000}"/>
    <cellStyle name="Comma 7 3 6" xfId="1423" xr:uid="{00000000-0005-0000-0000-0000B7080000}"/>
    <cellStyle name="Comma 7 3 7" xfId="2504" xr:uid="{00000000-0005-0000-0000-0000B8080000}"/>
    <cellStyle name="Comma 7 3 8" xfId="343" xr:uid="{00000000-0005-0000-0000-0000B9080000}"/>
    <cellStyle name="Comma 7 4" xfId="93" xr:uid="{00000000-0005-0000-0000-0000BA080000}"/>
    <cellStyle name="Comma 7 4 2" xfId="219" xr:uid="{00000000-0005-0000-0000-0000BB080000}"/>
    <cellStyle name="Comma 7 4 2 2" xfId="766" xr:uid="{00000000-0005-0000-0000-0000BC080000}"/>
    <cellStyle name="Comma 7 4 2 2 2" xfId="1304" xr:uid="{00000000-0005-0000-0000-0000BD080000}"/>
    <cellStyle name="Comma 7 4 2 2 2 2" xfId="2384" xr:uid="{00000000-0005-0000-0000-0000BE080000}"/>
    <cellStyle name="Comma 7 4 2 2 3" xfId="1846" xr:uid="{00000000-0005-0000-0000-0000BF080000}"/>
    <cellStyle name="Comma 7 4 2 3" xfId="1037" xr:uid="{00000000-0005-0000-0000-0000C0080000}"/>
    <cellStyle name="Comma 7 4 2 3 2" xfId="2117" xr:uid="{00000000-0005-0000-0000-0000C1080000}"/>
    <cellStyle name="Comma 7 4 2 4" xfId="1579" xr:uid="{00000000-0005-0000-0000-0000C2080000}"/>
    <cellStyle name="Comma 7 4 2 5" xfId="2660" xr:uid="{00000000-0005-0000-0000-0000C3080000}"/>
    <cellStyle name="Comma 7 4 2 6" xfId="499" xr:uid="{00000000-0005-0000-0000-0000C4080000}"/>
    <cellStyle name="Comma 7 4 3" xfId="640" xr:uid="{00000000-0005-0000-0000-0000C5080000}"/>
    <cellStyle name="Comma 7 4 3 2" xfId="1178" xr:uid="{00000000-0005-0000-0000-0000C6080000}"/>
    <cellStyle name="Comma 7 4 3 2 2" xfId="2258" xr:uid="{00000000-0005-0000-0000-0000C7080000}"/>
    <cellStyle name="Comma 7 4 3 3" xfId="1720" xr:uid="{00000000-0005-0000-0000-0000C8080000}"/>
    <cellStyle name="Comma 7 4 4" xfId="911" xr:uid="{00000000-0005-0000-0000-0000C9080000}"/>
    <cellStyle name="Comma 7 4 4 2" xfId="1991" xr:uid="{00000000-0005-0000-0000-0000CA080000}"/>
    <cellStyle name="Comma 7 4 5" xfId="1453" xr:uid="{00000000-0005-0000-0000-0000CB080000}"/>
    <cellStyle name="Comma 7 4 6" xfId="2534" xr:uid="{00000000-0005-0000-0000-0000CC080000}"/>
    <cellStyle name="Comma 7 4 7" xfId="373" xr:uid="{00000000-0005-0000-0000-0000CD080000}"/>
    <cellStyle name="Comma 7 5" xfId="155" xr:uid="{00000000-0005-0000-0000-0000CE080000}"/>
    <cellStyle name="Comma 7 5 2" xfId="702" xr:uid="{00000000-0005-0000-0000-0000CF080000}"/>
    <cellStyle name="Comma 7 5 2 2" xfId="1240" xr:uid="{00000000-0005-0000-0000-0000D0080000}"/>
    <cellStyle name="Comma 7 5 2 2 2" xfId="2320" xr:uid="{00000000-0005-0000-0000-0000D1080000}"/>
    <cellStyle name="Comma 7 5 2 3" xfId="1782" xr:uid="{00000000-0005-0000-0000-0000D2080000}"/>
    <cellStyle name="Comma 7 5 3" xfId="973" xr:uid="{00000000-0005-0000-0000-0000D3080000}"/>
    <cellStyle name="Comma 7 5 3 2" xfId="2053" xr:uid="{00000000-0005-0000-0000-0000D4080000}"/>
    <cellStyle name="Comma 7 5 4" xfId="1515" xr:uid="{00000000-0005-0000-0000-0000D5080000}"/>
    <cellStyle name="Comma 7 5 5" xfId="2596" xr:uid="{00000000-0005-0000-0000-0000D6080000}"/>
    <cellStyle name="Comma 7 5 6" xfId="435" xr:uid="{00000000-0005-0000-0000-0000D7080000}"/>
    <cellStyle name="Comma 7 6" xfId="583" xr:uid="{00000000-0005-0000-0000-0000D8080000}"/>
    <cellStyle name="Comma 7 6 2" xfId="1121" xr:uid="{00000000-0005-0000-0000-0000D9080000}"/>
    <cellStyle name="Comma 7 6 2 2" xfId="2201" xr:uid="{00000000-0005-0000-0000-0000DA080000}"/>
    <cellStyle name="Comma 7 6 3" xfId="1663" xr:uid="{00000000-0005-0000-0000-0000DB080000}"/>
    <cellStyle name="Comma 7 7" xfId="854" xr:uid="{00000000-0005-0000-0000-0000DC080000}"/>
    <cellStyle name="Comma 7 7 2" xfId="1934" xr:uid="{00000000-0005-0000-0000-0000DD080000}"/>
    <cellStyle name="Comma 7 8" xfId="1396" xr:uid="{00000000-0005-0000-0000-0000DE080000}"/>
    <cellStyle name="Comma 7 9" xfId="2477" xr:uid="{00000000-0005-0000-0000-0000DF080000}"/>
    <cellStyle name="Comma 70" xfId="2773" xr:uid="{00000000-0005-0000-0000-0000E0080000}"/>
    <cellStyle name="Comma 71" xfId="2774" xr:uid="{00000000-0005-0000-0000-0000E1080000}"/>
    <cellStyle name="Comma 72" xfId="2776" xr:uid="{00000000-0005-0000-0000-0000E2080000}"/>
    <cellStyle name="Comma 72 2" xfId="2775" xr:uid="{00000000-0005-0000-0000-0000E3080000}"/>
    <cellStyle name="Comma 72 2 2" xfId="2780" xr:uid="{00000000-0005-0000-0000-0000E4080000}"/>
    <cellStyle name="Comma 73" xfId="2777" xr:uid="{00000000-0005-0000-0000-0000E5080000}"/>
    <cellStyle name="Comma 74" xfId="2778" xr:uid="{00000000-0005-0000-0000-0000E6080000}"/>
    <cellStyle name="Comma 75" xfId="2779" xr:uid="{00000000-0005-0000-0000-0000E7080000}"/>
    <cellStyle name="Comma 76" xfId="2783" xr:uid="{D54F41C7-754D-482A-B9E7-A96F62E63C3D}"/>
    <cellStyle name="Comma 77" xfId="2787" xr:uid="{FC797813-E0BC-4EE6-827E-BFD922B688C9}"/>
    <cellStyle name="Comma 78" xfId="2782" xr:uid="{00000000-0005-0000-0000-0000E8080000}"/>
    <cellStyle name="Comma 78 2" xfId="2786" xr:uid="{57F3B3ED-681D-4665-8CDE-885B44E5BD61}"/>
    <cellStyle name="Comma 79" xfId="2785" xr:uid="{01E3FF69-0B4E-4EDB-9700-535D3BC35A26}"/>
    <cellStyle name="Comma 8" xfId="24" xr:uid="{00000000-0005-0000-0000-0000E9080000}"/>
    <cellStyle name="Comma 8 10" xfId="2478" xr:uid="{00000000-0005-0000-0000-0000EA080000}"/>
    <cellStyle name="Comma 8 11" xfId="317" xr:uid="{00000000-0005-0000-0000-0000EB080000}"/>
    <cellStyle name="Comma 8 2" xfId="41" xr:uid="{00000000-0005-0000-0000-0000EC080000}"/>
    <cellStyle name="Comma 8 2 10" xfId="321" xr:uid="{00000000-0005-0000-0000-0000ED080000}"/>
    <cellStyle name="Comma 8 2 2" xfId="55" xr:uid="{00000000-0005-0000-0000-0000EE080000}"/>
    <cellStyle name="Comma 8 2 2 2" xfId="84" xr:uid="{00000000-0005-0000-0000-0000EF080000}"/>
    <cellStyle name="Comma 8 2 2 2 2" xfId="146" xr:uid="{00000000-0005-0000-0000-0000F0080000}"/>
    <cellStyle name="Comma 8 2 2 2 2 2" xfId="272" xr:uid="{00000000-0005-0000-0000-0000F1080000}"/>
    <cellStyle name="Comma 8 2 2 2 2 2 2" xfId="819" xr:uid="{00000000-0005-0000-0000-0000F2080000}"/>
    <cellStyle name="Comma 8 2 2 2 2 2 2 2" xfId="1357" xr:uid="{00000000-0005-0000-0000-0000F3080000}"/>
    <cellStyle name="Comma 8 2 2 2 2 2 2 2 2" xfId="2437" xr:uid="{00000000-0005-0000-0000-0000F4080000}"/>
    <cellStyle name="Comma 8 2 2 2 2 2 2 3" xfId="1899" xr:uid="{00000000-0005-0000-0000-0000F5080000}"/>
    <cellStyle name="Comma 8 2 2 2 2 2 3" xfId="1090" xr:uid="{00000000-0005-0000-0000-0000F6080000}"/>
    <cellStyle name="Comma 8 2 2 2 2 2 3 2" xfId="2170" xr:uid="{00000000-0005-0000-0000-0000F7080000}"/>
    <cellStyle name="Comma 8 2 2 2 2 2 4" xfId="1632" xr:uid="{00000000-0005-0000-0000-0000F8080000}"/>
    <cellStyle name="Comma 8 2 2 2 2 2 5" xfId="2713" xr:uid="{00000000-0005-0000-0000-0000F9080000}"/>
    <cellStyle name="Comma 8 2 2 2 2 2 6" xfId="552" xr:uid="{00000000-0005-0000-0000-0000FA080000}"/>
    <cellStyle name="Comma 8 2 2 2 2 3" xfId="693" xr:uid="{00000000-0005-0000-0000-0000FB080000}"/>
    <cellStyle name="Comma 8 2 2 2 2 3 2" xfId="1231" xr:uid="{00000000-0005-0000-0000-0000FC080000}"/>
    <cellStyle name="Comma 8 2 2 2 2 3 2 2" xfId="2311" xr:uid="{00000000-0005-0000-0000-0000FD080000}"/>
    <cellStyle name="Comma 8 2 2 2 2 3 3" xfId="1773" xr:uid="{00000000-0005-0000-0000-0000FE080000}"/>
    <cellStyle name="Comma 8 2 2 2 2 4" xfId="964" xr:uid="{00000000-0005-0000-0000-0000FF080000}"/>
    <cellStyle name="Comma 8 2 2 2 2 4 2" xfId="2044" xr:uid="{00000000-0005-0000-0000-000000090000}"/>
    <cellStyle name="Comma 8 2 2 2 2 5" xfId="1506" xr:uid="{00000000-0005-0000-0000-000001090000}"/>
    <cellStyle name="Comma 8 2 2 2 2 6" xfId="2587" xr:uid="{00000000-0005-0000-0000-000002090000}"/>
    <cellStyle name="Comma 8 2 2 2 2 7" xfId="426" xr:uid="{00000000-0005-0000-0000-000003090000}"/>
    <cellStyle name="Comma 8 2 2 2 3" xfId="208" xr:uid="{00000000-0005-0000-0000-000004090000}"/>
    <cellStyle name="Comma 8 2 2 2 3 2" xfId="755" xr:uid="{00000000-0005-0000-0000-000005090000}"/>
    <cellStyle name="Comma 8 2 2 2 3 2 2" xfId="1293" xr:uid="{00000000-0005-0000-0000-000006090000}"/>
    <cellStyle name="Comma 8 2 2 2 3 2 2 2" xfId="2373" xr:uid="{00000000-0005-0000-0000-000007090000}"/>
    <cellStyle name="Comma 8 2 2 2 3 2 3" xfId="1835" xr:uid="{00000000-0005-0000-0000-000008090000}"/>
    <cellStyle name="Comma 8 2 2 2 3 3" xfId="1026" xr:uid="{00000000-0005-0000-0000-000009090000}"/>
    <cellStyle name="Comma 8 2 2 2 3 3 2" xfId="2106" xr:uid="{00000000-0005-0000-0000-00000A090000}"/>
    <cellStyle name="Comma 8 2 2 2 3 4" xfId="1568" xr:uid="{00000000-0005-0000-0000-00000B090000}"/>
    <cellStyle name="Comma 8 2 2 2 3 5" xfId="2649" xr:uid="{00000000-0005-0000-0000-00000C090000}"/>
    <cellStyle name="Comma 8 2 2 2 3 6" xfId="488" xr:uid="{00000000-0005-0000-0000-00000D090000}"/>
    <cellStyle name="Comma 8 2 2 2 4" xfId="631" xr:uid="{00000000-0005-0000-0000-00000E090000}"/>
    <cellStyle name="Comma 8 2 2 2 4 2" xfId="1169" xr:uid="{00000000-0005-0000-0000-00000F090000}"/>
    <cellStyle name="Comma 8 2 2 2 4 2 2" xfId="2249" xr:uid="{00000000-0005-0000-0000-000010090000}"/>
    <cellStyle name="Comma 8 2 2 2 4 3" xfId="1711" xr:uid="{00000000-0005-0000-0000-000011090000}"/>
    <cellStyle name="Comma 8 2 2 2 5" xfId="902" xr:uid="{00000000-0005-0000-0000-000012090000}"/>
    <cellStyle name="Comma 8 2 2 2 5 2" xfId="1982" xr:uid="{00000000-0005-0000-0000-000013090000}"/>
    <cellStyle name="Comma 8 2 2 2 6" xfId="1444" xr:uid="{00000000-0005-0000-0000-000014090000}"/>
    <cellStyle name="Comma 8 2 2 2 7" xfId="2525" xr:uid="{00000000-0005-0000-0000-000015090000}"/>
    <cellStyle name="Comma 8 2 2 2 8" xfId="364" xr:uid="{00000000-0005-0000-0000-000016090000}"/>
    <cellStyle name="Comma 8 2 2 3" xfId="114" xr:uid="{00000000-0005-0000-0000-000017090000}"/>
    <cellStyle name="Comma 8 2 2 3 2" xfId="240" xr:uid="{00000000-0005-0000-0000-000018090000}"/>
    <cellStyle name="Comma 8 2 2 3 2 2" xfId="787" xr:uid="{00000000-0005-0000-0000-000019090000}"/>
    <cellStyle name="Comma 8 2 2 3 2 2 2" xfId="1325" xr:uid="{00000000-0005-0000-0000-00001A090000}"/>
    <cellStyle name="Comma 8 2 2 3 2 2 2 2" xfId="2405" xr:uid="{00000000-0005-0000-0000-00001B090000}"/>
    <cellStyle name="Comma 8 2 2 3 2 2 3" xfId="1867" xr:uid="{00000000-0005-0000-0000-00001C090000}"/>
    <cellStyle name="Comma 8 2 2 3 2 3" xfId="1058" xr:uid="{00000000-0005-0000-0000-00001D090000}"/>
    <cellStyle name="Comma 8 2 2 3 2 3 2" xfId="2138" xr:uid="{00000000-0005-0000-0000-00001E090000}"/>
    <cellStyle name="Comma 8 2 2 3 2 4" xfId="1600" xr:uid="{00000000-0005-0000-0000-00001F090000}"/>
    <cellStyle name="Comma 8 2 2 3 2 5" xfId="2681" xr:uid="{00000000-0005-0000-0000-000020090000}"/>
    <cellStyle name="Comma 8 2 2 3 2 6" xfId="520" xr:uid="{00000000-0005-0000-0000-000021090000}"/>
    <cellStyle name="Comma 8 2 2 3 3" xfId="661" xr:uid="{00000000-0005-0000-0000-000022090000}"/>
    <cellStyle name="Comma 8 2 2 3 3 2" xfId="1199" xr:uid="{00000000-0005-0000-0000-000023090000}"/>
    <cellStyle name="Comma 8 2 2 3 3 2 2" xfId="2279" xr:uid="{00000000-0005-0000-0000-000024090000}"/>
    <cellStyle name="Comma 8 2 2 3 3 3" xfId="1741" xr:uid="{00000000-0005-0000-0000-000025090000}"/>
    <cellStyle name="Comma 8 2 2 3 4" xfId="932" xr:uid="{00000000-0005-0000-0000-000026090000}"/>
    <cellStyle name="Comma 8 2 2 3 4 2" xfId="2012" xr:uid="{00000000-0005-0000-0000-000027090000}"/>
    <cellStyle name="Comma 8 2 2 3 5" xfId="1474" xr:uid="{00000000-0005-0000-0000-000028090000}"/>
    <cellStyle name="Comma 8 2 2 3 6" xfId="2555" xr:uid="{00000000-0005-0000-0000-000029090000}"/>
    <cellStyle name="Comma 8 2 2 3 7" xfId="394" xr:uid="{00000000-0005-0000-0000-00002A090000}"/>
    <cellStyle name="Comma 8 2 2 4" xfId="176" xr:uid="{00000000-0005-0000-0000-00002B090000}"/>
    <cellStyle name="Comma 8 2 2 4 2" xfId="723" xr:uid="{00000000-0005-0000-0000-00002C090000}"/>
    <cellStyle name="Comma 8 2 2 4 2 2" xfId="1261" xr:uid="{00000000-0005-0000-0000-00002D090000}"/>
    <cellStyle name="Comma 8 2 2 4 2 2 2" xfId="2341" xr:uid="{00000000-0005-0000-0000-00002E090000}"/>
    <cellStyle name="Comma 8 2 2 4 2 3" xfId="1803" xr:uid="{00000000-0005-0000-0000-00002F090000}"/>
    <cellStyle name="Comma 8 2 2 4 3" xfId="994" xr:uid="{00000000-0005-0000-0000-000030090000}"/>
    <cellStyle name="Comma 8 2 2 4 3 2" xfId="2074" xr:uid="{00000000-0005-0000-0000-000031090000}"/>
    <cellStyle name="Comma 8 2 2 4 4" xfId="1536" xr:uid="{00000000-0005-0000-0000-000032090000}"/>
    <cellStyle name="Comma 8 2 2 4 5" xfId="2617" xr:uid="{00000000-0005-0000-0000-000033090000}"/>
    <cellStyle name="Comma 8 2 2 4 6" xfId="456" xr:uid="{00000000-0005-0000-0000-000034090000}"/>
    <cellStyle name="Comma 8 2 2 5" xfId="602" xr:uid="{00000000-0005-0000-0000-000035090000}"/>
    <cellStyle name="Comma 8 2 2 5 2" xfId="1140" xr:uid="{00000000-0005-0000-0000-000036090000}"/>
    <cellStyle name="Comma 8 2 2 5 2 2" xfId="2220" xr:uid="{00000000-0005-0000-0000-000037090000}"/>
    <cellStyle name="Comma 8 2 2 5 3" xfId="1682" xr:uid="{00000000-0005-0000-0000-000038090000}"/>
    <cellStyle name="Comma 8 2 2 6" xfId="873" xr:uid="{00000000-0005-0000-0000-000039090000}"/>
    <cellStyle name="Comma 8 2 2 6 2" xfId="1953" xr:uid="{00000000-0005-0000-0000-00003A090000}"/>
    <cellStyle name="Comma 8 2 2 7" xfId="1415" xr:uid="{00000000-0005-0000-0000-00003B090000}"/>
    <cellStyle name="Comma 8 2 2 8" xfId="2496" xr:uid="{00000000-0005-0000-0000-00003C090000}"/>
    <cellStyle name="Comma 8 2 2 9" xfId="335" xr:uid="{00000000-0005-0000-0000-00003D090000}"/>
    <cellStyle name="Comma 8 2 3" xfId="69" xr:uid="{00000000-0005-0000-0000-00003E090000}"/>
    <cellStyle name="Comma 8 2 3 2" xfId="131" xr:uid="{00000000-0005-0000-0000-00003F090000}"/>
    <cellStyle name="Comma 8 2 3 2 2" xfId="257" xr:uid="{00000000-0005-0000-0000-000040090000}"/>
    <cellStyle name="Comma 8 2 3 2 2 2" xfId="804" xr:uid="{00000000-0005-0000-0000-000041090000}"/>
    <cellStyle name="Comma 8 2 3 2 2 2 2" xfId="1342" xr:uid="{00000000-0005-0000-0000-000042090000}"/>
    <cellStyle name="Comma 8 2 3 2 2 2 2 2" xfId="2422" xr:uid="{00000000-0005-0000-0000-000043090000}"/>
    <cellStyle name="Comma 8 2 3 2 2 2 3" xfId="1884" xr:uid="{00000000-0005-0000-0000-000044090000}"/>
    <cellStyle name="Comma 8 2 3 2 2 3" xfId="1075" xr:uid="{00000000-0005-0000-0000-000045090000}"/>
    <cellStyle name="Comma 8 2 3 2 2 3 2" xfId="2155" xr:uid="{00000000-0005-0000-0000-000046090000}"/>
    <cellStyle name="Comma 8 2 3 2 2 4" xfId="1617" xr:uid="{00000000-0005-0000-0000-000047090000}"/>
    <cellStyle name="Comma 8 2 3 2 2 5" xfId="2698" xr:uid="{00000000-0005-0000-0000-000048090000}"/>
    <cellStyle name="Comma 8 2 3 2 2 6" xfId="537" xr:uid="{00000000-0005-0000-0000-000049090000}"/>
    <cellStyle name="Comma 8 2 3 2 3" xfId="678" xr:uid="{00000000-0005-0000-0000-00004A090000}"/>
    <cellStyle name="Comma 8 2 3 2 3 2" xfId="1216" xr:uid="{00000000-0005-0000-0000-00004B090000}"/>
    <cellStyle name="Comma 8 2 3 2 3 2 2" xfId="2296" xr:uid="{00000000-0005-0000-0000-00004C090000}"/>
    <cellStyle name="Comma 8 2 3 2 3 3" xfId="1758" xr:uid="{00000000-0005-0000-0000-00004D090000}"/>
    <cellStyle name="Comma 8 2 3 2 4" xfId="949" xr:uid="{00000000-0005-0000-0000-00004E090000}"/>
    <cellStyle name="Comma 8 2 3 2 4 2" xfId="2029" xr:uid="{00000000-0005-0000-0000-00004F090000}"/>
    <cellStyle name="Comma 8 2 3 2 5" xfId="1491" xr:uid="{00000000-0005-0000-0000-000050090000}"/>
    <cellStyle name="Comma 8 2 3 2 6" xfId="2572" xr:uid="{00000000-0005-0000-0000-000051090000}"/>
    <cellStyle name="Comma 8 2 3 2 7" xfId="411" xr:uid="{00000000-0005-0000-0000-000052090000}"/>
    <cellStyle name="Comma 8 2 3 3" xfId="193" xr:uid="{00000000-0005-0000-0000-000053090000}"/>
    <cellStyle name="Comma 8 2 3 3 2" xfId="740" xr:uid="{00000000-0005-0000-0000-000054090000}"/>
    <cellStyle name="Comma 8 2 3 3 2 2" xfId="1278" xr:uid="{00000000-0005-0000-0000-000055090000}"/>
    <cellStyle name="Comma 8 2 3 3 2 2 2" xfId="2358" xr:uid="{00000000-0005-0000-0000-000056090000}"/>
    <cellStyle name="Comma 8 2 3 3 2 3" xfId="1820" xr:uid="{00000000-0005-0000-0000-000057090000}"/>
    <cellStyle name="Comma 8 2 3 3 3" xfId="1011" xr:uid="{00000000-0005-0000-0000-000058090000}"/>
    <cellStyle name="Comma 8 2 3 3 3 2" xfId="2091" xr:uid="{00000000-0005-0000-0000-000059090000}"/>
    <cellStyle name="Comma 8 2 3 3 4" xfId="1553" xr:uid="{00000000-0005-0000-0000-00005A090000}"/>
    <cellStyle name="Comma 8 2 3 3 5" xfId="2634" xr:uid="{00000000-0005-0000-0000-00005B090000}"/>
    <cellStyle name="Comma 8 2 3 3 6" xfId="473" xr:uid="{00000000-0005-0000-0000-00005C090000}"/>
    <cellStyle name="Comma 8 2 3 4" xfId="616" xr:uid="{00000000-0005-0000-0000-00005D090000}"/>
    <cellStyle name="Comma 8 2 3 4 2" xfId="1154" xr:uid="{00000000-0005-0000-0000-00005E090000}"/>
    <cellStyle name="Comma 8 2 3 4 2 2" xfId="2234" xr:uid="{00000000-0005-0000-0000-00005F090000}"/>
    <cellStyle name="Comma 8 2 3 4 3" xfId="1696" xr:uid="{00000000-0005-0000-0000-000060090000}"/>
    <cellStyle name="Comma 8 2 3 5" xfId="887" xr:uid="{00000000-0005-0000-0000-000061090000}"/>
    <cellStyle name="Comma 8 2 3 5 2" xfId="1967" xr:uid="{00000000-0005-0000-0000-000062090000}"/>
    <cellStyle name="Comma 8 2 3 6" xfId="1429" xr:uid="{00000000-0005-0000-0000-000063090000}"/>
    <cellStyle name="Comma 8 2 3 7" xfId="2510" xr:uid="{00000000-0005-0000-0000-000064090000}"/>
    <cellStyle name="Comma 8 2 3 8" xfId="349" xr:uid="{00000000-0005-0000-0000-000065090000}"/>
    <cellStyle name="Comma 8 2 4" xfId="99" xr:uid="{00000000-0005-0000-0000-000066090000}"/>
    <cellStyle name="Comma 8 2 4 2" xfId="225" xr:uid="{00000000-0005-0000-0000-000067090000}"/>
    <cellStyle name="Comma 8 2 4 2 2" xfId="772" xr:uid="{00000000-0005-0000-0000-000068090000}"/>
    <cellStyle name="Comma 8 2 4 2 2 2" xfId="1310" xr:uid="{00000000-0005-0000-0000-000069090000}"/>
    <cellStyle name="Comma 8 2 4 2 2 2 2" xfId="2390" xr:uid="{00000000-0005-0000-0000-00006A090000}"/>
    <cellStyle name="Comma 8 2 4 2 2 3" xfId="1852" xr:uid="{00000000-0005-0000-0000-00006B090000}"/>
    <cellStyle name="Comma 8 2 4 2 3" xfId="1043" xr:uid="{00000000-0005-0000-0000-00006C090000}"/>
    <cellStyle name="Comma 8 2 4 2 3 2" xfId="2123" xr:uid="{00000000-0005-0000-0000-00006D090000}"/>
    <cellStyle name="Comma 8 2 4 2 4" xfId="1585" xr:uid="{00000000-0005-0000-0000-00006E090000}"/>
    <cellStyle name="Comma 8 2 4 2 5" xfId="2666" xr:uid="{00000000-0005-0000-0000-00006F090000}"/>
    <cellStyle name="Comma 8 2 4 2 6" xfId="505" xr:uid="{00000000-0005-0000-0000-000070090000}"/>
    <cellStyle name="Comma 8 2 4 3" xfId="646" xr:uid="{00000000-0005-0000-0000-000071090000}"/>
    <cellStyle name="Comma 8 2 4 3 2" xfId="1184" xr:uid="{00000000-0005-0000-0000-000072090000}"/>
    <cellStyle name="Comma 8 2 4 3 2 2" xfId="2264" xr:uid="{00000000-0005-0000-0000-000073090000}"/>
    <cellStyle name="Comma 8 2 4 3 3" xfId="1726" xr:uid="{00000000-0005-0000-0000-000074090000}"/>
    <cellStyle name="Comma 8 2 4 4" xfId="917" xr:uid="{00000000-0005-0000-0000-000075090000}"/>
    <cellStyle name="Comma 8 2 4 4 2" xfId="1997" xr:uid="{00000000-0005-0000-0000-000076090000}"/>
    <cellStyle name="Comma 8 2 4 5" xfId="1459" xr:uid="{00000000-0005-0000-0000-000077090000}"/>
    <cellStyle name="Comma 8 2 4 6" xfId="2540" xr:uid="{00000000-0005-0000-0000-000078090000}"/>
    <cellStyle name="Comma 8 2 4 7" xfId="379" xr:uid="{00000000-0005-0000-0000-000079090000}"/>
    <cellStyle name="Comma 8 2 5" xfId="161" xr:uid="{00000000-0005-0000-0000-00007A090000}"/>
    <cellStyle name="Comma 8 2 5 2" xfId="708" xr:uid="{00000000-0005-0000-0000-00007B090000}"/>
    <cellStyle name="Comma 8 2 5 2 2" xfId="1246" xr:uid="{00000000-0005-0000-0000-00007C090000}"/>
    <cellStyle name="Comma 8 2 5 2 2 2" xfId="2326" xr:uid="{00000000-0005-0000-0000-00007D090000}"/>
    <cellStyle name="Comma 8 2 5 2 3" xfId="1788" xr:uid="{00000000-0005-0000-0000-00007E090000}"/>
    <cellStyle name="Comma 8 2 5 3" xfId="979" xr:uid="{00000000-0005-0000-0000-00007F090000}"/>
    <cellStyle name="Comma 8 2 5 3 2" xfId="2059" xr:uid="{00000000-0005-0000-0000-000080090000}"/>
    <cellStyle name="Comma 8 2 5 4" xfId="1521" xr:uid="{00000000-0005-0000-0000-000081090000}"/>
    <cellStyle name="Comma 8 2 5 5" xfId="2602" xr:uid="{00000000-0005-0000-0000-000082090000}"/>
    <cellStyle name="Comma 8 2 5 6" xfId="441" xr:uid="{00000000-0005-0000-0000-000083090000}"/>
    <cellStyle name="Comma 8 2 6" xfId="588" xr:uid="{00000000-0005-0000-0000-000084090000}"/>
    <cellStyle name="Comma 8 2 6 2" xfId="1126" xr:uid="{00000000-0005-0000-0000-000085090000}"/>
    <cellStyle name="Comma 8 2 6 2 2" xfId="2206" xr:uid="{00000000-0005-0000-0000-000086090000}"/>
    <cellStyle name="Comma 8 2 6 3" xfId="1668" xr:uid="{00000000-0005-0000-0000-000087090000}"/>
    <cellStyle name="Comma 8 2 7" xfId="859" xr:uid="{00000000-0005-0000-0000-000088090000}"/>
    <cellStyle name="Comma 8 2 7 2" xfId="1939" xr:uid="{00000000-0005-0000-0000-000089090000}"/>
    <cellStyle name="Comma 8 2 8" xfId="1401" xr:uid="{00000000-0005-0000-0000-00008A090000}"/>
    <cellStyle name="Comma 8 2 9" xfId="2482" xr:uid="{00000000-0005-0000-0000-00008B090000}"/>
    <cellStyle name="Comma 8 3" xfId="50" xr:uid="{00000000-0005-0000-0000-00008C090000}"/>
    <cellStyle name="Comma 8 3 2" xfId="79" xr:uid="{00000000-0005-0000-0000-00008D090000}"/>
    <cellStyle name="Comma 8 3 2 2" xfId="141" xr:uid="{00000000-0005-0000-0000-00008E090000}"/>
    <cellStyle name="Comma 8 3 2 2 2" xfId="267" xr:uid="{00000000-0005-0000-0000-00008F090000}"/>
    <cellStyle name="Comma 8 3 2 2 2 2" xfId="814" xr:uid="{00000000-0005-0000-0000-000090090000}"/>
    <cellStyle name="Comma 8 3 2 2 2 2 2" xfId="1352" xr:uid="{00000000-0005-0000-0000-000091090000}"/>
    <cellStyle name="Comma 8 3 2 2 2 2 2 2" xfId="2432" xr:uid="{00000000-0005-0000-0000-000092090000}"/>
    <cellStyle name="Comma 8 3 2 2 2 2 3" xfId="1894" xr:uid="{00000000-0005-0000-0000-000093090000}"/>
    <cellStyle name="Comma 8 3 2 2 2 3" xfId="1085" xr:uid="{00000000-0005-0000-0000-000094090000}"/>
    <cellStyle name="Comma 8 3 2 2 2 3 2" xfId="2165" xr:uid="{00000000-0005-0000-0000-000095090000}"/>
    <cellStyle name="Comma 8 3 2 2 2 4" xfId="1627" xr:uid="{00000000-0005-0000-0000-000096090000}"/>
    <cellStyle name="Comma 8 3 2 2 2 5" xfId="2708" xr:uid="{00000000-0005-0000-0000-000097090000}"/>
    <cellStyle name="Comma 8 3 2 2 2 6" xfId="547" xr:uid="{00000000-0005-0000-0000-000098090000}"/>
    <cellStyle name="Comma 8 3 2 2 3" xfId="688" xr:uid="{00000000-0005-0000-0000-000099090000}"/>
    <cellStyle name="Comma 8 3 2 2 3 2" xfId="1226" xr:uid="{00000000-0005-0000-0000-00009A090000}"/>
    <cellStyle name="Comma 8 3 2 2 3 2 2" xfId="2306" xr:uid="{00000000-0005-0000-0000-00009B090000}"/>
    <cellStyle name="Comma 8 3 2 2 3 3" xfId="1768" xr:uid="{00000000-0005-0000-0000-00009C090000}"/>
    <cellStyle name="Comma 8 3 2 2 4" xfId="959" xr:uid="{00000000-0005-0000-0000-00009D090000}"/>
    <cellStyle name="Comma 8 3 2 2 4 2" xfId="2039" xr:uid="{00000000-0005-0000-0000-00009E090000}"/>
    <cellStyle name="Comma 8 3 2 2 5" xfId="1501" xr:uid="{00000000-0005-0000-0000-00009F090000}"/>
    <cellStyle name="Comma 8 3 2 2 6" xfId="2582" xr:uid="{00000000-0005-0000-0000-0000A0090000}"/>
    <cellStyle name="Comma 8 3 2 2 7" xfId="421" xr:uid="{00000000-0005-0000-0000-0000A1090000}"/>
    <cellStyle name="Comma 8 3 2 3" xfId="203" xr:uid="{00000000-0005-0000-0000-0000A2090000}"/>
    <cellStyle name="Comma 8 3 2 3 2" xfId="750" xr:uid="{00000000-0005-0000-0000-0000A3090000}"/>
    <cellStyle name="Comma 8 3 2 3 2 2" xfId="1288" xr:uid="{00000000-0005-0000-0000-0000A4090000}"/>
    <cellStyle name="Comma 8 3 2 3 2 2 2" xfId="2368" xr:uid="{00000000-0005-0000-0000-0000A5090000}"/>
    <cellStyle name="Comma 8 3 2 3 2 3" xfId="1830" xr:uid="{00000000-0005-0000-0000-0000A6090000}"/>
    <cellStyle name="Comma 8 3 2 3 3" xfId="1021" xr:uid="{00000000-0005-0000-0000-0000A7090000}"/>
    <cellStyle name="Comma 8 3 2 3 3 2" xfId="2101" xr:uid="{00000000-0005-0000-0000-0000A8090000}"/>
    <cellStyle name="Comma 8 3 2 3 4" xfId="1563" xr:uid="{00000000-0005-0000-0000-0000A9090000}"/>
    <cellStyle name="Comma 8 3 2 3 5" xfId="2644" xr:uid="{00000000-0005-0000-0000-0000AA090000}"/>
    <cellStyle name="Comma 8 3 2 3 6" xfId="483" xr:uid="{00000000-0005-0000-0000-0000AB090000}"/>
    <cellStyle name="Comma 8 3 2 4" xfId="626" xr:uid="{00000000-0005-0000-0000-0000AC090000}"/>
    <cellStyle name="Comma 8 3 2 4 2" xfId="1164" xr:uid="{00000000-0005-0000-0000-0000AD090000}"/>
    <cellStyle name="Comma 8 3 2 4 2 2" xfId="2244" xr:uid="{00000000-0005-0000-0000-0000AE090000}"/>
    <cellStyle name="Comma 8 3 2 4 3" xfId="1706" xr:uid="{00000000-0005-0000-0000-0000AF090000}"/>
    <cellStyle name="Comma 8 3 2 5" xfId="897" xr:uid="{00000000-0005-0000-0000-0000B0090000}"/>
    <cellStyle name="Comma 8 3 2 5 2" xfId="1977" xr:uid="{00000000-0005-0000-0000-0000B1090000}"/>
    <cellStyle name="Comma 8 3 2 6" xfId="1439" xr:uid="{00000000-0005-0000-0000-0000B2090000}"/>
    <cellStyle name="Comma 8 3 2 7" xfId="2520" xr:uid="{00000000-0005-0000-0000-0000B3090000}"/>
    <cellStyle name="Comma 8 3 2 8" xfId="359" xr:uid="{00000000-0005-0000-0000-0000B4090000}"/>
    <cellStyle name="Comma 8 3 3" xfId="109" xr:uid="{00000000-0005-0000-0000-0000B5090000}"/>
    <cellStyle name="Comma 8 3 3 2" xfId="235" xr:uid="{00000000-0005-0000-0000-0000B6090000}"/>
    <cellStyle name="Comma 8 3 3 2 2" xfId="782" xr:uid="{00000000-0005-0000-0000-0000B7090000}"/>
    <cellStyle name="Comma 8 3 3 2 2 2" xfId="1320" xr:uid="{00000000-0005-0000-0000-0000B8090000}"/>
    <cellStyle name="Comma 8 3 3 2 2 2 2" xfId="2400" xr:uid="{00000000-0005-0000-0000-0000B9090000}"/>
    <cellStyle name="Comma 8 3 3 2 2 3" xfId="1862" xr:uid="{00000000-0005-0000-0000-0000BA090000}"/>
    <cellStyle name="Comma 8 3 3 2 3" xfId="1053" xr:uid="{00000000-0005-0000-0000-0000BB090000}"/>
    <cellStyle name="Comma 8 3 3 2 3 2" xfId="2133" xr:uid="{00000000-0005-0000-0000-0000BC090000}"/>
    <cellStyle name="Comma 8 3 3 2 4" xfId="1595" xr:uid="{00000000-0005-0000-0000-0000BD090000}"/>
    <cellStyle name="Comma 8 3 3 2 5" xfId="2676" xr:uid="{00000000-0005-0000-0000-0000BE090000}"/>
    <cellStyle name="Comma 8 3 3 2 6" xfId="515" xr:uid="{00000000-0005-0000-0000-0000BF090000}"/>
    <cellStyle name="Comma 8 3 3 3" xfId="656" xr:uid="{00000000-0005-0000-0000-0000C0090000}"/>
    <cellStyle name="Comma 8 3 3 3 2" xfId="1194" xr:uid="{00000000-0005-0000-0000-0000C1090000}"/>
    <cellStyle name="Comma 8 3 3 3 2 2" xfId="2274" xr:uid="{00000000-0005-0000-0000-0000C2090000}"/>
    <cellStyle name="Comma 8 3 3 3 3" xfId="1736" xr:uid="{00000000-0005-0000-0000-0000C3090000}"/>
    <cellStyle name="Comma 8 3 3 4" xfId="927" xr:uid="{00000000-0005-0000-0000-0000C4090000}"/>
    <cellStyle name="Comma 8 3 3 4 2" xfId="2007" xr:uid="{00000000-0005-0000-0000-0000C5090000}"/>
    <cellStyle name="Comma 8 3 3 5" xfId="1469" xr:uid="{00000000-0005-0000-0000-0000C6090000}"/>
    <cellStyle name="Comma 8 3 3 6" xfId="2550" xr:uid="{00000000-0005-0000-0000-0000C7090000}"/>
    <cellStyle name="Comma 8 3 3 7" xfId="389" xr:uid="{00000000-0005-0000-0000-0000C8090000}"/>
    <cellStyle name="Comma 8 3 4" xfId="171" xr:uid="{00000000-0005-0000-0000-0000C9090000}"/>
    <cellStyle name="Comma 8 3 4 2" xfId="718" xr:uid="{00000000-0005-0000-0000-0000CA090000}"/>
    <cellStyle name="Comma 8 3 4 2 2" xfId="1256" xr:uid="{00000000-0005-0000-0000-0000CB090000}"/>
    <cellStyle name="Comma 8 3 4 2 2 2" xfId="2336" xr:uid="{00000000-0005-0000-0000-0000CC090000}"/>
    <cellStyle name="Comma 8 3 4 2 3" xfId="1798" xr:uid="{00000000-0005-0000-0000-0000CD090000}"/>
    <cellStyle name="Comma 8 3 4 3" xfId="989" xr:uid="{00000000-0005-0000-0000-0000CE090000}"/>
    <cellStyle name="Comma 8 3 4 3 2" xfId="2069" xr:uid="{00000000-0005-0000-0000-0000CF090000}"/>
    <cellStyle name="Comma 8 3 4 4" xfId="1531" xr:uid="{00000000-0005-0000-0000-0000D0090000}"/>
    <cellStyle name="Comma 8 3 4 5" xfId="2612" xr:uid="{00000000-0005-0000-0000-0000D1090000}"/>
    <cellStyle name="Comma 8 3 4 6" xfId="451" xr:uid="{00000000-0005-0000-0000-0000D2090000}"/>
    <cellStyle name="Comma 8 3 5" xfId="597" xr:uid="{00000000-0005-0000-0000-0000D3090000}"/>
    <cellStyle name="Comma 8 3 5 2" xfId="1135" xr:uid="{00000000-0005-0000-0000-0000D4090000}"/>
    <cellStyle name="Comma 8 3 5 2 2" xfId="2215" xr:uid="{00000000-0005-0000-0000-0000D5090000}"/>
    <cellStyle name="Comma 8 3 5 3" xfId="1677" xr:uid="{00000000-0005-0000-0000-0000D6090000}"/>
    <cellStyle name="Comma 8 3 6" xfId="868" xr:uid="{00000000-0005-0000-0000-0000D7090000}"/>
    <cellStyle name="Comma 8 3 6 2" xfId="1948" xr:uid="{00000000-0005-0000-0000-0000D8090000}"/>
    <cellStyle name="Comma 8 3 7" xfId="1410" xr:uid="{00000000-0005-0000-0000-0000D9090000}"/>
    <cellStyle name="Comma 8 3 8" xfId="2491" xr:uid="{00000000-0005-0000-0000-0000DA090000}"/>
    <cellStyle name="Comma 8 3 9" xfId="330" xr:uid="{00000000-0005-0000-0000-0000DB090000}"/>
    <cellStyle name="Comma 8 4" xfId="64" xr:uid="{00000000-0005-0000-0000-0000DC090000}"/>
    <cellStyle name="Comma 8 4 2" xfId="126" xr:uid="{00000000-0005-0000-0000-0000DD090000}"/>
    <cellStyle name="Comma 8 4 2 2" xfId="252" xr:uid="{00000000-0005-0000-0000-0000DE090000}"/>
    <cellStyle name="Comma 8 4 2 2 2" xfId="799" xr:uid="{00000000-0005-0000-0000-0000DF090000}"/>
    <cellStyle name="Comma 8 4 2 2 2 2" xfId="1337" xr:uid="{00000000-0005-0000-0000-0000E0090000}"/>
    <cellStyle name="Comma 8 4 2 2 2 2 2" xfId="2417" xr:uid="{00000000-0005-0000-0000-0000E1090000}"/>
    <cellStyle name="Comma 8 4 2 2 2 3" xfId="1879" xr:uid="{00000000-0005-0000-0000-0000E2090000}"/>
    <cellStyle name="Comma 8 4 2 2 3" xfId="1070" xr:uid="{00000000-0005-0000-0000-0000E3090000}"/>
    <cellStyle name="Comma 8 4 2 2 3 2" xfId="2150" xr:uid="{00000000-0005-0000-0000-0000E4090000}"/>
    <cellStyle name="Comma 8 4 2 2 4" xfId="1612" xr:uid="{00000000-0005-0000-0000-0000E5090000}"/>
    <cellStyle name="Comma 8 4 2 2 5" xfId="2693" xr:uid="{00000000-0005-0000-0000-0000E6090000}"/>
    <cellStyle name="Comma 8 4 2 2 6" xfId="532" xr:uid="{00000000-0005-0000-0000-0000E7090000}"/>
    <cellStyle name="Comma 8 4 2 3" xfId="673" xr:uid="{00000000-0005-0000-0000-0000E8090000}"/>
    <cellStyle name="Comma 8 4 2 3 2" xfId="1211" xr:uid="{00000000-0005-0000-0000-0000E9090000}"/>
    <cellStyle name="Comma 8 4 2 3 2 2" xfId="2291" xr:uid="{00000000-0005-0000-0000-0000EA090000}"/>
    <cellStyle name="Comma 8 4 2 3 3" xfId="1753" xr:uid="{00000000-0005-0000-0000-0000EB090000}"/>
    <cellStyle name="Comma 8 4 2 4" xfId="944" xr:uid="{00000000-0005-0000-0000-0000EC090000}"/>
    <cellStyle name="Comma 8 4 2 4 2" xfId="2024" xr:uid="{00000000-0005-0000-0000-0000ED090000}"/>
    <cellStyle name="Comma 8 4 2 5" xfId="1486" xr:uid="{00000000-0005-0000-0000-0000EE090000}"/>
    <cellStyle name="Comma 8 4 2 6" xfId="2567" xr:uid="{00000000-0005-0000-0000-0000EF090000}"/>
    <cellStyle name="Comma 8 4 2 7" xfId="406" xr:uid="{00000000-0005-0000-0000-0000F0090000}"/>
    <cellStyle name="Comma 8 4 3" xfId="188" xr:uid="{00000000-0005-0000-0000-0000F1090000}"/>
    <cellStyle name="Comma 8 4 3 2" xfId="735" xr:uid="{00000000-0005-0000-0000-0000F2090000}"/>
    <cellStyle name="Comma 8 4 3 2 2" xfId="1273" xr:uid="{00000000-0005-0000-0000-0000F3090000}"/>
    <cellStyle name="Comma 8 4 3 2 2 2" xfId="2353" xr:uid="{00000000-0005-0000-0000-0000F4090000}"/>
    <cellStyle name="Comma 8 4 3 2 3" xfId="1815" xr:uid="{00000000-0005-0000-0000-0000F5090000}"/>
    <cellStyle name="Comma 8 4 3 3" xfId="1006" xr:uid="{00000000-0005-0000-0000-0000F6090000}"/>
    <cellStyle name="Comma 8 4 3 3 2" xfId="2086" xr:uid="{00000000-0005-0000-0000-0000F7090000}"/>
    <cellStyle name="Comma 8 4 3 4" xfId="1548" xr:uid="{00000000-0005-0000-0000-0000F8090000}"/>
    <cellStyle name="Comma 8 4 3 5" xfId="2629" xr:uid="{00000000-0005-0000-0000-0000F9090000}"/>
    <cellStyle name="Comma 8 4 3 6" xfId="468" xr:uid="{00000000-0005-0000-0000-0000FA090000}"/>
    <cellStyle name="Comma 8 4 4" xfId="611" xr:uid="{00000000-0005-0000-0000-0000FB090000}"/>
    <cellStyle name="Comma 8 4 4 2" xfId="1149" xr:uid="{00000000-0005-0000-0000-0000FC090000}"/>
    <cellStyle name="Comma 8 4 4 2 2" xfId="2229" xr:uid="{00000000-0005-0000-0000-0000FD090000}"/>
    <cellStyle name="Comma 8 4 4 3" xfId="1691" xr:uid="{00000000-0005-0000-0000-0000FE090000}"/>
    <cellStyle name="Comma 8 4 5" xfId="882" xr:uid="{00000000-0005-0000-0000-0000FF090000}"/>
    <cellStyle name="Comma 8 4 5 2" xfId="1962" xr:uid="{00000000-0005-0000-0000-0000000A0000}"/>
    <cellStyle name="Comma 8 4 6" xfId="1424" xr:uid="{00000000-0005-0000-0000-0000010A0000}"/>
    <cellStyle name="Comma 8 4 7" xfId="2505" xr:uid="{00000000-0005-0000-0000-0000020A0000}"/>
    <cellStyle name="Comma 8 4 8" xfId="344" xr:uid="{00000000-0005-0000-0000-0000030A0000}"/>
    <cellStyle name="Comma 8 5" xfId="94" xr:uid="{00000000-0005-0000-0000-0000040A0000}"/>
    <cellStyle name="Comma 8 5 2" xfId="220" xr:uid="{00000000-0005-0000-0000-0000050A0000}"/>
    <cellStyle name="Comma 8 5 2 2" xfId="767" xr:uid="{00000000-0005-0000-0000-0000060A0000}"/>
    <cellStyle name="Comma 8 5 2 2 2" xfId="1305" xr:uid="{00000000-0005-0000-0000-0000070A0000}"/>
    <cellStyle name="Comma 8 5 2 2 2 2" xfId="2385" xr:uid="{00000000-0005-0000-0000-0000080A0000}"/>
    <cellStyle name="Comma 8 5 2 2 3" xfId="1847" xr:uid="{00000000-0005-0000-0000-0000090A0000}"/>
    <cellStyle name="Comma 8 5 2 3" xfId="1038" xr:uid="{00000000-0005-0000-0000-00000A0A0000}"/>
    <cellStyle name="Comma 8 5 2 3 2" xfId="2118" xr:uid="{00000000-0005-0000-0000-00000B0A0000}"/>
    <cellStyle name="Comma 8 5 2 4" xfId="1580" xr:uid="{00000000-0005-0000-0000-00000C0A0000}"/>
    <cellStyle name="Comma 8 5 2 5" xfId="2661" xr:uid="{00000000-0005-0000-0000-00000D0A0000}"/>
    <cellStyle name="Comma 8 5 2 6" xfId="500" xr:uid="{00000000-0005-0000-0000-00000E0A0000}"/>
    <cellStyle name="Comma 8 5 3" xfId="641" xr:uid="{00000000-0005-0000-0000-00000F0A0000}"/>
    <cellStyle name="Comma 8 5 3 2" xfId="1179" xr:uid="{00000000-0005-0000-0000-0000100A0000}"/>
    <cellStyle name="Comma 8 5 3 2 2" xfId="2259" xr:uid="{00000000-0005-0000-0000-0000110A0000}"/>
    <cellStyle name="Comma 8 5 3 3" xfId="1721" xr:uid="{00000000-0005-0000-0000-0000120A0000}"/>
    <cellStyle name="Comma 8 5 4" xfId="912" xr:uid="{00000000-0005-0000-0000-0000130A0000}"/>
    <cellStyle name="Comma 8 5 4 2" xfId="1992" xr:uid="{00000000-0005-0000-0000-0000140A0000}"/>
    <cellStyle name="Comma 8 5 5" xfId="1454" xr:uid="{00000000-0005-0000-0000-0000150A0000}"/>
    <cellStyle name="Comma 8 5 6" xfId="2535" xr:uid="{00000000-0005-0000-0000-0000160A0000}"/>
    <cellStyle name="Comma 8 5 7" xfId="374" xr:uid="{00000000-0005-0000-0000-0000170A0000}"/>
    <cellStyle name="Comma 8 6" xfId="156" xr:uid="{00000000-0005-0000-0000-0000180A0000}"/>
    <cellStyle name="Comma 8 6 2" xfId="703" xr:uid="{00000000-0005-0000-0000-0000190A0000}"/>
    <cellStyle name="Comma 8 6 2 2" xfId="1241" xr:uid="{00000000-0005-0000-0000-00001A0A0000}"/>
    <cellStyle name="Comma 8 6 2 2 2" xfId="2321" xr:uid="{00000000-0005-0000-0000-00001B0A0000}"/>
    <cellStyle name="Comma 8 6 2 3" xfId="1783" xr:uid="{00000000-0005-0000-0000-00001C0A0000}"/>
    <cellStyle name="Comma 8 6 3" xfId="974" xr:uid="{00000000-0005-0000-0000-00001D0A0000}"/>
    <cellStyle name="Comma 8 6 3 2" xfId="2054" xr:uid="{00000000-0005-0000-0000-00001E0A0000}"/>
    <cellStyle name="Comma 8 6 4" xfId="1516" xr:uid="{00000000-0005-0000-0000-00001F0A0000}"/>
    <cellStyle name="Comma 8 6 5" xfId="2597" xr:uid="{00000000-0005-0000-0000-0000200A0000}"/>
    <cellStyle name="Comma 8 6 6" xfId="436" xr:uid="{00000000-0005-0000-0000-0000210A0000}"/>
    <cellStyle name="Comma 8 7" xfId="584" xr:uid="{00000000-0005-0000-0000-0000220A0000}"/>
    <cellStyle name="Comma 8 7 2" xfId="1122" xr:uid="{00000000-0005-0000-0000-0000230A0000}"/>
    <cellStyle name="Comma 8 7 2 2" xfId="2202" xr:uid="{00000000-0005-0000-0000-0000240A0000}"/>
    <cellStyle name="Comma 8 7 3" xfId="1664" xr:uid="{00000000-0005-0000-0000-0000250A0000}"/>
    <cellStyle name="Comma 8 8" xfId="855" xr:uid="{00000000-0005-0000-0000-0000260A0000}"/>
    <cellStyle name="Comma 8 8 2" xfId="1935" xr:uid="{00000000-0005-0000-0000-0000270A0000}"/>
    <cellStyle name="Comma 8 9" xfId="1397" xr:uid="{00000000-0005-0000-0000-0000280A0000}"/>
    <cellStyle name="Comma 80" xfId="2790" xr:uid="{09236E85-B75F-4C5E-8AA0-B80EAF7C6BD6}"/>
    <cellStyle name="Comma 81" xfId="2789" xr:uid="{AE8C5BDC-D306-4CBE-82D5-85AA70BCB42E}"/>
    <cellStyle name="Comma 82" xfId="2791" xr:uid="{0A57C0E7-5936-44AE-BDCF-F226DD01530D}"/>
    <cellStyle name="Comma 83" xfId="2792" xr:uid="{5B9A5A2F-93AC-48B9-98C3-CBC8D6A9AFB0}"/>
    <cellStyle name="Comma 84" xfId="2793" xr:uid="{D23E3380-7620-4FB5-B37A-6A1A00DCEBBE}"/>
    <cellStyle name="Comma 85" xfId="2794" xr:uid="{F680A987-F660-4A30-8FD2-53E5933E1FAE}"/>
    <cellStyle name="Comma 86" xfId="2795" xr:uid="{03113912-7D5F-4029-90C7-0DC9B37F5C33}"/>
    <cellStyle name="Comma 87" xfId="2796" xr:uid="{E120C0BF-59D7-416D-AA23-CDC5832B9BFD}"/>
    <cellStyle name="Comma 88" xfId="2797" xr:uid="{BE546045-87BB-4CD9-B92D-187B172F0BAA}"/>
    <cellStyle name="Comma 89" xfId="2798" xr:uid="{9DFF6FE1-7B7A-4B65-8341-961FD12CA1F7}"/>
    <cellStyle name="Comma 9" xfId="39" xr:uid="{00000000-0005-0000-0000-0000290A0000}"/>
    <cellStyle name="Comma 9 10" xfId="319" xr:uid="{00000000-0005-0000-0000-00002A0A0000}"/>
    <cellStyle name="Comma 9 2" xfId="52" xr:uid="{00000000-0005-0000-0000-00002B0A0000}"/>
    <cellStyle name="Comma 9 2 2" xfId="81" xr:uid="{00000000-0005-0000-0000-00002C0A0000}"/>
    <cellStyle name="Comma 9 2 2 2" xfId="143" xr:uid="{00000000-0005-0000-0000-00002D0A0000}"/>
    <cellStyle name="Comma 9 2 2 2 2" xfId="269" xr:uid="{00000000-0005-0000-0000-00002E0A0000}"/>
    <cellStyle name="Comma 9 2 2 2 2 2" xfId="816" xr:uid="{00000000-0005-0000-0000-00002F0A0000}"/>
    <cellStyle name="Comma 9 2 2 2 2 2 2" xfId="1354" xr:uid="{00000000-0005-0000-0000-0000300A0000}"/>
    <cellStyle name="Comma 9 2 2 2 2 2 2 2" xfId="2434" xr:uid="{00000000-0005-0000-0000-0000310A0000}"/>
    <cellStyle name="Comma 9 2 2 2 2 2 3" xfId="1896" xr:uid="{00000000-0005-0000-0000-0000320A0000}"/>
    <cellStyle name="Comma 9 2 2 2 2 3" xfId="1087" xr:uid="{00000000-0005-0000-0000-0000330A0000}"/>
    <cellStyle name="Comma 9 2 2 2 2 3 2" xfId="2167" xr:uid="{00000000-0005-0000-0000-0000340A0000}"/>
    <cellStyle name="Comma 9 2 2 2 2 4" xfId="1629" xr:uid="{00000000-0005-0000-0000-0000350A0000}"/>
    <cellStyle name="Comma 9 2 2 2 2 5" xfId="2710" xr:uid="{00000000-0005-0000-0000-0000360A0000}"/>
    <cellStyle name="Comma 9 2 2 2 2 6" xfId="549" xr:uid="{00000000-0005-0000-0000-0000370A0000}"/>
    <cellStyle name="Comma 9 2 2 2 3" xfId="690" xr:uid="{00000000-0005-0000-0000-0000380A0000}"/>
    <cellStyle name="Comma 9 2 2 2 3 2" xfId="1228" xr:uid="{00000000-0005-0000-0000-0000390A0000}"/>
    <cellStyle name="Comma 9 2 2 2 3 2 2" xfId="2308" xr:uid="{00000000-0005-0000-0000-00003A0A0000}"/>
    <cellStyle name="Comma 9 2 2 2 3 3" xfId="1770" xr:uid="{00000000-0005-0000-0000-00003B0A0000}"/>
    <cellStyle name="Comma 9 2 2 2 4" xfId="961" xr:uid="{00000000-0005-0000-0000-00003C0A0000}"/>
    <cellStyle name="Comma 9 2 2 2 4 2" xfId="2041" xr:uid="{00000000-0005-0000-0000-00003D0A0000}"/>
    <cellStyle name="Comma 9 2 2 2 5" xfId="1503" xr:uid="{00000000-0005-0000-0000-00003E0A0000}"/>
    <cellStyle name="Comma 9 2 2 2 6" xfId="2584" xr:uid="{00000000-0005-0000-0000-00003F0A0000}"/>
    <cellStyle name="Comma 9 2 2 2 7" xfId="423" xr:uid="{00000000-0005-0000-0000-0000400A0000}"/>
    <cellStyle name="Comma 9 2 2 3" xfId="205" xr:uid="{00000000-0005-0000-0000-0000410A0000}"/>
    <cellStyle name="Comma 9 2 2 3 2" xfId="752" xr:uid="{00000000-0005-0000-0000-0000420A0000}"/>
    <cellStyle name="Comma 9 2 2 3 2 2" xfId="1290" xr:uid="{00000000-0005-0000-0000-0000430A0000}"/>
    <cellStyle name="Comma 9 2 2 3 2 2 2" xfId="2370" xr:uid="{00000000-0005-0000-0000-0000440A0000}"/>
    <cellStyle name="Comma 9 2 2 3 2 3" xfId="1832" xr:uid="{00000000-0005-0000-0000-0000450A0000}"/>
    <cellStyle name="Comma 9 2 2 3 3" xfId="1023" xr:uid="{00000000-0005-0000-0000-0000460A0000}"/>
    <cellStyle name="Comma 9 2 2 3 3 2" xfId="2103" xr:uid="{00000000-0005-0000-0000-0000470A0000}"/>
    <cellStyle name="Comma 9 2 2 3 4" xfId="1565" xr:uid="{00000000-0005-0000-0000-0000480A0000}"/>
    <cellStyle name="Comma 9 2 2 3 5" xfId="2646" xr:uid="{00000000-0005-0000-0000-0000490A0000}"/>
    <cellStyle name="Comma 9 2 2 3 6" xfId="485" xr:uid="{00000000-0005-0000-0000-00004A0A0000}"/>
    <cellStyle name="Comma 9 2 2 4" xfId="628" xr:uid="{00000000-0005-0000-0000-00004B0A0000}"/>
    <cellStyle name="Comma 9 2 2 4 2" xfId="1166" xr:uid="{00000000-0005-0000-0000-00004C0A0000}"/>
    <cellStyle name="Comma 9 2 2 4 2 2" xfId="2246" xr:uid="{00000000-0005-0000-0000-00004D0A0000}"/>
    <cellStyle name="Comma 9 2 2 4 3" xfId="1708" xr:uid="{00000000-0005-0000-0000-00004E0A0000}"/>
    <cellStyle name="Comma 9 2 2 5" xfId="899" xr:uid="{00000000-0005-0000-0000-00004F0A0000}"/>
    <cellStyle name="Comma 9 2 2 5 2" xfId="1979" xr:uid="{00000000-0005-0000-0000-0000500A0000}"/>
    <cellStyle name="Comma 9 2 2 6" xfId="1441" xr:uid="{00000000-0005-0000-0000-0000510A0000}"/>
    <cellStyle name="Comma 9 2 2 7" xfId="2522" xr:uid="{00000000-0005-0000-0000-0000520A0000}"/>
    <cellStyle name="Comma 9 2 2 8" xfId="361" xr:uid="{00000000-0005-0000-0000-0000530A0000}"/>
    <cellStyle name="Comma 9 2 3" xfId="111" xr:uid="{00000000-0005-0000-0000-0000540A0000}"/>
    <cellStyle name="Comma 9 2 3 2" xfId="237" xr:uid="{00000000-0005-0000-0000-0000550A0000}"/>
    <cellStyle name="Comma 9 2 3 2 2" xfId="784" xr:uid="{00000000-0005-0000-0000-0000560A0000}"/>
    <cellStyle name="Comma 9 2 3 2 2 2" xfId="1322" xr:uid="{00000000-0005-0000-0000-0000570A0000}"/>
    <cellStyle name="Comma 9 2 3 2 2 2 2" xfId="2402" xr:uid="{00000000-0005-0000-0000-0000580A0000}"/>
    <cellStyle name="Comma 9 2 3 2 2 3" xfId="1864" xr:uid="{00000000-0005-0000-0000-0000590A0000}"/>
    <cellStyle name="Comma 9 2 3 2 3" xfId="1055" xr:uid="{00000000-0005-0000-0000-00005A0A0000}"/>
    <cellStyle name="Comma 9 2 3 2 3 2" xfId="2135" xr:uid="{00000000-0005-0000-0000-00005B0A0000}"/>
    <cellStyle name="Comma 9 2 3 2 4" xfId="1597" xr:uid="{00000000-0005-0000-0000-00005C0A0000}"/>
    <cellStyle name="Comma 9 2 3 2 5" xfId="2678" xr:uid="{00000000-0005-0000-0000-00005D0A0000}"/>
    <cellStyle name="Comma 9 2 3 2 6" xfId="517" xr:uid="{00000000-0005-0000-0000-00005E0A0000}"/>
    <cellStyle name="Comma 9 2 3 3" xfId="658" xr:uid="{00000000-0005-0000-0000-00005F0A0000}"/>
    <cellStyle name="Comma 9 2 3 3 2" xfId="1196" xr:uid="{00000000-0005-0000-0000-0000600A0000}"/>
    <cellStyle name="Comma 9 2 3 3 2 2" xfId="2276" xr:uid="{00000000-0005-0000-0000-0000610A0000}"/>
    <cellStyle name="Comma 9 2 3 3 3" xfId="1738" xr:uid="{00000000-0005-0000-0000-0000620A0000}"/>
    <cellStyle name="Comma 9 2 3 4" xfId="929" xr:uid="{00000000-0005-0000-0000-0000630A0000}"/>
    <cellStyle name="Comma 9 2 3 4 2" xfId="2009" xr:uid="{00000000-0005-0000-0000-0000640A0000}"/>
    <cellStyle name="Comma 9 2 3 5" xfId="1471" xr:uid="{00000000-0005-0000-0000-0000650A0000}"/>
    <cellStyle name="Comma 9 2 3 6" xfId="2552" xr:uid="{00000000-0005-0000-0000-0000660A0000}"/>
    <cellStyle name="Comma 9 2 3 7" xfId="391" xr:uid="{00000000-0005-0000-0000-0000670A0000}"/>
    <cellStyle name="Comma 9 2 4" xfId="173" xr:uid="{00000000-0005-0000-0000-0000680A0000}"/>
    <cellStyle name="Comma 9 2 4 2" xfId="720" xr:uid="{00000000-0005-0000-0000-0000690A0000}"/>
    <cellStyle name="Comma 9 2 4 2 2" xfId="1258" xr:uid="{00000000-0005-0000-0000-00006A0A0000}"/>
    <cellStyle name="Comma 9 2 4 2 2 2" xfId="2338" xr:uid="{00000000-0005-0000-0000-00006B0A0000}"/>
    <cellStyle name="Comma 9 2 4 2 3" xfId="1800" xr:uid="{00000000-0005-0000-0000-00006C0A0000}"/>
    <cellStyle name="Comma 9 2 4 3" xfId="991" xr:uid="{00000000-0005-0000-0000-00006D0A0000}"/>
    <cellStyle name="Comma 9 2 4 3 2" xfId="2071" xr:uid="{00000000-0005-0000-0000-00006E0A0000}"/>
    <cellStyle name="Comma 9 2 4 4" xfId="1533" xr:uid="{00000000-0005-0000-0000-00006F0A0000}"/>
    <cellStyle name="Comma 9 2 4 5" xfId="2614" xr:uid="{00000000-0005-0000-0000-0000700A0000}"/>
    <cellStyle name="Comma 9 2 4 6" xfId="453" xr:uid="{00000000-0005-0000-0000-0000710A0000}"/>
    <cellStyle name="Comma 9 2 5" xfId="599" xr:uid="{00000000-0005-0000-0000-0000720A0000}"/>
    <cellStyle name="Comma 9 2 5 2" xfId="1137" xr:uid="{00000000-0005-0000-0000-0000730A0000}"/>
    <cellStyle name="Comma 9 2 5 2 2" xfId="2217" xr:uid="{00000000-0005-0000-0000-0000740A0000}"/>
    <cellStyle name="Comma 9 2 5 3" xfId="1679" xr:uid="{00000000-0005-0000-0000-0000750A0000}"/>
    <cellStyle name="Comma 9 2 6" xfId="870" xr:uid="{00000000-0005-0000-0000-0000760A0000}"/>
    <cellStyle name="Comma 9 2 6 2" xfId="1950" xr:uid="{00000000-0005-0000-0000-0000770A0000}"/>
    <cellStyle name="Comma 9 2 7" xfId="1412" xr:uid="{00000000-0005-0000-0000-0000780A0000}"/>
    <cellStyle name="Comma 9 2 8" xfId="2493" xr:uid="{00000000-0005-0000-0000-0000790A0000}"/>
    <cellStyle name="Comma 9 2 9" xfId="332" xr:uid="{00000000-0005-0000-0000-00007A0A0000}"/>
    <cellStyle name="Comma 9 3" xfId="66" xr:uid="{00000000-0005-0000-0000-00007B0A0000}"/>
    <cellStyle name="Comma 9 3 2" xfId="128" xr:uid="{00000000-0005-0000-0000-00007C0A0000}"/>
    <cellStyle name="Comma 9 3 2 2" xfId="254" xr:uid="{00000000-0005-0000-0000-00007D0A0000}"/>
    <cellStyle name="Comma 9 3 2 2 2" xfId="801" xr:uid="{00000000-0005-0000-0000-00007E0A0000}"/>
    <cellStyle name="Comma 9 3 2 2 2 2" xfId="1339" xr:uid="{00000000-0005-0000-0000-00007F0A0000}"/>
    <cellStyle name="Comma 9 3 2 2 2 2 2" xfId="2419" xr:uid="{00000000-0005-0000-0000-0000800A0000}"/>
    <cellStyle name="Comma 9 3 2 2 2 3" xfId="1881" xr:uid="{00000000-0005-0000-0000-0000810A0000}"/>
    <cellStyle name="Comma 9 3 2 2 3" xfId="1072" xr:uid="{00000000-0005-0000-0000-0000820A0000}"/>
    <cellStyle name="Comma 9 3 2 2 3 2" xfId="2152" xr:uid="{00000000-0005-0000-0000-0000830A0000}"/>
    <cellStyle name="Comma 9 3 2 2 4" xfId="1614" xr:uid="{00000000-0005-0000-0000-0000840A0000}"/>
    <cellStyle name="Comma 9 3 2 2 5" xfId="2695" xr:uid="{00000000-0005-0000-0000-0000850A0000}"/>
    <cellStyle name="Comma 9 3 2 2 6" xfId="534" xr:uid="{00000000-0005-0000-0000-0000860A0000}"/>
    <cellStyle name="Comma 9 3 2 3" xfId="675" xr:uid="{00000000-0005-0000-0000-0000870A0000}"/>
    <cellStyle name="Comma 9 3 2 3 2" xfId="1213" xr:uid="{00000000-0005-0000-0000-0000880A0000}"/>
    <cellStyle name="Comma 9 3 2 3 2 2" xfId="2293" xr:uid="{00000000-0005-0000-0000-0000890A0000}"/>
    <cellStyle name="Comma 9 3 2 3 3" xfId="1755" xr:uid="{00000000-0005-0000-0000-00008A0A0000}"/>
    <cellStyle name="Comma 9 3 2 4" xfId="946" xr:uid="{00000000-0005-0000-0000-00008B0A0000}"/>
    <cellStyle name="Comma 9 3 2 4 2" xfId="2026" xr:uid="{00000000-0005-0000-0000-00008C0A0000}"/>
    <cellStyle name="Comma 9 3 2 5" xfId="1488" xr:uid="{00000000-0005-0000-0000-00008D0A0000}"/>
    <cellStyle name="Comma 9 3 2 6" xfId="2569" xr:uid="{00000000-0005-0000-0000-00008E0A0000}"/>
    <cellStyle name="Comma 9 3 2 7" xfId="408" xr:uid="{00000000-0005-0000-0000-00008F0A0000}"/>
    <cellStyle name="Comma 9 3 3" xfId="190" xr:uid="{00000000-0005-0000-0000-0000900A0000}"/>
    <cellStyle name="Comma 9 3 3 2" xfId="737" xr:uid="{00000000-0005-0000-0000-0000910A0000}"/>
    <cellStyle name="Comma 9 3 3 2 2" xfId="1275" xr:uid="{00000000-0005-0000-0000-0000920A0000}"/>
    <cellStyle name="Comma 9 3 3 2 2 2" xfId="2355" xr:uid="{00000000-0005-0000-0000-0000930A0000}"/>
    <cellStyle name="Comma 9 3 3 2 3" xfId="1817" xr:uid="{00000000-0005-0000-0000-0000940A0000}"/>
    <cellStyle name="Comma 9 3 3 3" xfId="1008" xr:uid="{00000000-0005-0000-0000-0000950A0000}"/>
    <cellStyle name="Comma 9 3 3 3 2" xfId="2088" xr:uid="{00000000-0005-0000-0000-0000960A0000}"/>
    <cellStyle name="Comma 9 3 3 4" xfId="1550" xr:uid="{00000000-0005-0000-0000-0000970A0000}"/>
    <cellStyle name="Comma 9 3 3 5" xfId="2631" xr:uid="{00000000-0005-0000-0000-0000980A0000}"/>
    <cellStyle name="Comma 9 3 3 6" xfId="470" xr:uid="{00000000-0005-0000-0000-0000990A0000}"/>
    <cellStyle name="Comma 9 3 4" xfId="613" xr:uid="{00000000-0005-0000-0000-00009A0A0000}"/>
    <cellStyle name="Comma 9 3 4 2" xfId="1151" xr:uid="{00000000-0005-0000-0000-00009B0A0000}"/>
    <cellStyle name="Comma 9 3 4 2 2" xfId="2231" xr:uid="{00000000-0005-0000-0000-00009C0A0000}"/>
    <cellStyle name="Comma 9 3 4 3" xfId="1693" xr:uid="{00000000-0005-0000-0000-00009D0A0000}"/>
    <cellStyle name="Comma 9 3 5" xfId="884" xr:uid="{00000000-0005-0000-0000-00009E0A0000}"/>
    <cellStyle name="Comma 9 3 5 2" xfId="1964" xr:uid="{00000000-0005-0000-0000-00009F0A0000}"/>
    <cellStyle name="Comma 9 3 6" xfId="1426" xr:uid="{00000000-0005-0000-0000-0000A00A0000}"/>
    <cellStyle name="Comma 9 3 7" xfId="2507" xr:uid="{00000000-0005-0000-0000-0000A10A0000}"/>
    <cellStyle name="Comma 9 3 8" xfId="346" xr:uid="{00000000-0005-0000-0000-0000A20A0000}"/>
    <cellStyle name="Comma 9 4" xfId="96" xr:uid="{00000000-0005-0000-0000-0000A30A0000}"/>
    <cellStyle name="Comma 9 4 2" xfId="222" xr:uid="{00000000-0005-0000-0000-0000A40A0000}"/>
    <cellStyle name="Comma 9 4 2 2" xfId="769" xr:uid="{00000000-0005-0000-0000-0000A50A0000}"/>
    <cellStyle name="Comma 9 4 2 2 2" xfId="1307" xr:uid="{00000000-0005-0000-0000-0000A60A0000}"/>
    <cellStyle name="Comma 9 4 2 2 2 2" xfId="2387" xr:uid="{00000000-0005-0000-0000-0000A70A0000}"/>
    <cellStyle name="Comma 9 4 2 2 3" xfId="1849" xr:uid="{00000000-0005-0000-0000-0000A80A0000}"/>
    <cellStyle name="Comma 9 4 2 3" xfId="1040" xr:uid="{00000000-0005-0000-0000-0000A90A0000}"/>
    <cellStyle name="Comma 9 4 2 3 2" xfId="2120" xr:uid="{00000000-0005-0000-0000-0000AA0A0000}"/>
    <cellStyle name="Comma 9 4 2 4" xfId="1582" xr:uid="{00000000-0005-0000-0000-0000AB0A0000}"/>
    <cellStyle name="Comma 9 4 2 5" xfId="2663" xr:uid="{00000000-0005-0000-0000-0000AC0A0000}"/>
    <cellStyle name="Comma 9 4 2 6" xfId="502" xr:uid="{00000000-0005-0000-0000-0000AD0A0000}"/>
    <cellStyle name="Comma 9 4 3" xfId="643" xr:uid="{00000000-0005-0000-0000-0000AE0A0000}"/>
    <cellStyle name="Comma 9 4 3 2" xfId="1181" xr:uid="{00000000-0005-0000-0000-0000AF0A0000}"/>
    <cellStyle name="Comma 9 4 3 2 2" xfId="2261" xr:uid="{00000000-0005-0000-0000-0000B00A0000}"/>
    <cellStyle name="Comma 9 4 3 3" xfId="1723" xr:uid="{00000000-0005-0000-0000-0000B10A0000}"/>
    <cellStyle name="Comma 9 4 4" xfId="914" xr:uid="{00000000-0005-0000-0000-0000B20A0000}"/>
    <cellStyle name="Comma 9 4 4 2" xfId="1994" xr:uid="{00000000-0005-0000-0000-0000B30A0000}"/>
    <cellStyle name="Comma 9 4 5" xfId="1456" xr:uid="{00000000-0005-0000-0000-0000B40A0000}"/>
    <cellStyle name="Comma 9 4 6" xfId="2537" xr:uid="{00000000-0005-0000-0000-0000B50A0000}"/>
    <cellStyle name="Comma 9 4 7" xfId="376" xr:uid="{00000000-0005-0000-0000-0000B60A0000}"/>
    <cellStyle name="Comma 9 5" xfId="158" xr:uid="{00000000-0005-0000-0000-0000B70A0000}"/>
    <cellStyle name="Comma 9 5 2" xfId="705" xr:uid="{00000000-0005-0000-0000-0000B80A0000}"/>
    <cellStyle name="Comma 9 5 2 2" xfId="1243" xr:uid="{00000000-0005-0000-0000-0000B90A0000}"/>
    <cellStyle name="Comma 9 5 2 2 2" xfId="2323" xr:uid="{00000000-0005-0000-0000-0000BA0A0000}"/>
    <cellStyle name="Comma 9 5 2 3" xfId="1785" xr:uid="{00000000-0005-0000-0000-0000BB0A0000}"/>
    <cellStyle name="Comma 9 5 3" xfId="976" xr:uid="{00000000-0005-0000-0000-0000BC0A0000}"/>
    <cellStyle name="Comma 9 5 3 2" xfId="2056" xr:uid="{00000000-0005-0000-0000-0000BD0A0000}"/>
    <cellStyle name="Comma 9 5 4" xfId="1518" xr:uid="{00000000-0005-0000-0000-0000BE0A0000}"/>
    <cellStyle name="Comma 9 5 5" xfId="2599" xr:uid="{00000000-0005-0000-0000-0000BF0A0000}"/>
    <cellStyle name="Comma 9 5 6" xfId="438" xr:uid="{00000000-0005-0000-0000-0000C00A0000}"/>
    <cellStyle name="Comma 9 6" xfId="586" xr:uid="{00000000-0005-0000-0000-0000C10A0000}"/>
    <cellStyle name="Comma 9 6 2" xfId="1124" xr:uid="{00000000-0005-0000-0000-0000C20A0000}"/>
    <cellStyle name="Comma 9 6 2 2" xfId="2204" xr:uid="{00000000-0005-0000-0000-0000C30A0000}"/>
    <cellStyle name="Comma 9 6 3" xfId="1666" xr:uid="{00000000-0005-0000-0000-0000C40A0000}"/>
    <cellStyle name="Comma 9 7" xfId="857" xr:uid="{00000000-0005-0000-0000-0000C50A0000}"/>
    <cellStyle name="Comma 9 7 2" xfId="1937" xr:uid="{00000000-0005-0000-0000-0000C60A0000}"/>
    <cellStyle name="Comma 9 8" xfId="1399" xr:uid="{00000000-0005-0000-0000-0000C70A0000}"/>
    <cellStyle name="Comma 9 9" xfId="2480" xr:uid="{00000000-0005-0000-0000-0000C80A0000}"/>
    <cellStyle name="Comma 90" xfId="2799" xr:uid="{8414A5B8-F2DA-4AD0-BCED-C2F85C307EF1}"/>
    <cellStyle name="Comma 91" xfId="2801" xr:uid="{376EA3B1-181A-4766-ADFE-F4D4177F6ABE}"/>
    <cellStyle name="Comma 92" xfId="2802" xr:uid="{C58ACFC2-9149-4264-BBD8-4E5021A51894}"/>
    <cellStyle name="Comma 93" xfId="2803" xr:uid="{D11A7E9A-9D8B-4913-AFB4-26B15ECEA645}"/>
    <cellStyle name="Currency" xfId="2784" builtinId="4"/>
    <cellStyle name="Hyperlink" xfId="282" builtinId="8"/>
    <cellStyle name="Normal" xfId="0" builtinId="0"/>
    <cellStyle name="Normal 2" xfId="25" xr:uid="{00000000-0005-0000-0000-0000CB0A0000}"/>
    <cellStyle name="Normal 2 2" xfId="17" xr:uid="{00000000-0005-0000-0000-0000CC0A0000}"/>
    <cellStyle name="Normal 2 3" xfId="26" xr:uid="{00000000-0005-0000-0000-0000CD0A0000}"/>
    <cellStyle name="Normal 2 3 2" xfId="27" xr:uid="{00000000-0005-0000-0000-0000CE0A0000}"/>
    <cellStyle name="Normal 2 4" xfId="10" xr:uid="{00000000-0005-0000-0000-0000CF0A0000}"/>
    <cellStyle name="Normal 3" xfId="28" xr:uid="{00000000-0005-0000-0000-0000D00A0000}"/>
    <cellStyle name="Normal 3 2" xfId="29" xr:uid="{00000000-0005-0000-0000-0000D10A0000}"/>
    <cellStyle name="Normal 4" xfId="30" xr:uid="{00000000-0005-0000-0000-0000D20A0000}"/>
    <cellStyle name="Normal 4 2" xfId="31" xr:uid="{00000000-0005-0000-0000-0000D30A0000}"/>
    <cellStyle name="Normal 5" xfId="32" xr:uid="{00000000-0005-0000-0000-0000D40A0000}"/>
    <cellStyle name="Normal 5 2" xfId="33" xr:uid="{00000000-0005-0000-0000-0000D50A0000}"/>
    <cellStyle name="Normal 6" xfId="15" xr:uid="{00000000-0005-0000-0000-0000D60A0000}"/>
    <cellStyle name="Normal 7" xfId="286" xr:uid="{00000000-0005-0000-0000-0000D70A0000}"/>
    <cellStyle name="Normal 8" xfId="285" xr:uid="{00000000-0005-0000-0000-0000D80A0000}"/>
    <cellStyle name="Percent" xfId="280" builtinId="5"/>
    <cellStyle name="Percent 2" xfId="34" xr:uid="{00000000-0005-0000-0000-0000DA0A0000}"/>
    <cellStyle name="Percent 2 2" xfId="35" xr:uid="{00000000-0005-0000-0000-0000DB0A0000}"/>
    <cellStyle name="Percent 3" xfId="36" xr:uid="{00000000-0005-0000-0000-0000DC0A0000}"/>
    <cellStyle name="Percent 3 2" xfId="37" xr:uid="{00000000-0005-0000-0000-0000DD0A0000}"/>
    <cellStyle name="Percent 4" xfId="14" xr:uid="{00000000-0005-0000-0000-0000DE0A0000}"/>
  </cellStyles>
  <dxfs count="61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#,##0.0"/>
      <fill>
        <patternFill patternType="none"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70" formatCode="_(* #,##0.0_);_(* \(#,##0.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#,##0.0"/>
      <fill>
        <patternFill patternType="none"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#,##0.0"/>
      <fill>
        <patternFill patternType="none"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#,##0.0"/>
      <fill>
        <patternFill patternType="none"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22" formatCode="mmm\-yy"/>
      <fill>
        <patternFill patternType="none"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22" formatCode="mmm\-yy"/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auto="1"/>
        </patternFill>
      </fill>
    </dxf>
    <dxf>
      <font>
        <strike val="0"/>
        <outline val="0"/>
        <shadow val="0"/>
        <vertAlign val="baseline"/>
        <sz val="9"/>
        <name val="Arial"/>
        <family val="2"/>
        <scheme val="none"/>
      </font>
      <fill>
        <patternFill patternType="none"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fill>
        <patternFill patternType="none"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fill>
        <patternFill patternType="none"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#,##0.0"/>
      <fill>
        <patternFill patternType="none"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#,##0.0"/>
      <fill>
        <patternFill patternType="none"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#,##0.0"/>
      <fill>
        <patternFill patternType="none"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#,##0.0"/>
      <fill>
        <patternFill patternType="none"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22" formatCode="mmm\-yy"/>
      <fill>
        <patternFill patternType="none"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22" formatCode="mmm\-yy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70" formatCode="_(* #,##0.0_);_(* \(#,##0.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 style="thin">
          <color indexed="64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8" formatCode="#,##0.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3" formatCode="#,##0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3" formatCode="#,##0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fill>
        <patternFill patternType="solid">
          <fgColor indexed="64"/>
          <bgColor theme="4" tint="0.59999389629810485"/>
        </patternFill>
      </fill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fill>
        <patternFill patternType="solid">
          <fgColor indexed="64"/>
          <bgColor theme="4" tint="0.59999389629810485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fill>
        <patternFill patternType="solid">
          <fgColor indexed="64"/>
          <bgColor theme="4" tint="0.59999389629810485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font>
        <strike val="0"/>
        <outline val="0"/>
        <shadow val="0"/>
        <vertAlign val="baseline"/>
        <sz val="10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  <fill>
        <patternFill patternType="none">
          <fgColor indexed="64"/>
          <bgColor auto="1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b val="0"/>
        <strike val="0"/>
        <outline val="0"/>
        <shadow val="0"/>
        <vertAlign val="baseline"/>
        <sz val="10"/>
        <name val="Arial"/>
        <family val="2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vertAlign val="baseline"/>
        <sz val="10"/>
        <name val="Arial"/>
        <family val="2"/>
        <scheme val="none"/>
      </font>
      <fill>
        <patternFill patternType="none">
          <fgColor indexed="64"/>
          <bgColor auto="1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vertAlign val="baseline"/>
        <sz val="9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  <numFmt numFmtId="174" formatCode="_(* #\,##0_);_(* \(#\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  <numFmt numFmtId="166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0" tint="-4.9989318521683403E-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21" formatCode="dd\-mmm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1" formatCode="dd\-mmm"/>
      <fill>
        <patternFill patternType="solid">
          <fgColor indexed="64"/>
          <bgColor theme="0" tint="-4.9989318521683403E-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  <numFmt numFmtId="174" formatCode="_(* #\,##0_);_(* \(#\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_(* #,##0_);_(* \(#,##0\);_(* &quot;-&quot;??_);_(@_)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21" formatCode="dd\-mmm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1" formatCode="dd\-mmm"/>
      <fill>
        <patternFill patternType="solid">
          <fgColor indexed="64"/>
          <bgColor theme="0" tint="-4.9989318521683403E-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21" formatCode="dd\-mmm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1" formatCode="dd\-mmm"/>
      <fill>
        <patternFill patternType="solid">
          <fgColor indexed="64"/>
          <bgColor theme="0" tint="-4.9989318521683403E-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21" formatCode="dd\-mmm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1" formatCode="dd\-mmm"/>
      <fill>
        <patternFill patternType="solid">
          <fgColor indexed="64"/>
          <bgColor theme="0" tint="-4.9989318521683403E-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>
        <left style="thin">
          <color auto="1"/>
        </left>
        <right/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left" vertical="bottom" textRotation="0" wrapText="0" indent="0" justifyLastLine="0" shrinkToFit="0" readingOrder="0"/>
      <border diagonalUp="0" diagonalDown="0">
        <left/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border diagonalUp="0" diagonalDown="0">
        <left style="thin">
          <color auto="1"/>
        </left>
        <right/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>
        <left/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>
        <left/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/>
        <right/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fill>
        <patternFill patternType="solid">
          <fgColor indexed="64"/>
          <bgColor theme="4" tint="0.3999755851924192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fill>
        <patternFill patternType="solid">
          <fgColor indexed="64"/>
          <bgColor theme="4" tint="0.3999755851924192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</dxf>
    <dxf>
      <font>
        <strike val="0"/>
        <outline val="0"/>
        <shadow val="0"/>
        <vertAlign val="baseline"/>
        <sz val="9"/>
        <name val="Arial"/>
        <family val="2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_(* #,##0_);_(* \(#,##0\);_(* &quot;-&quot;??_);_(@_)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75" formatCode="0.0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75" formatCode="0.0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5" formatCode="_-* #,##0_-;\-* #,##0_-;_-* &quot;-&quot;??_-;_-@_-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76" formatCode="_-* #\,##0.0_-;\-* #\,##0.0_-;_-* &quot;-&quot;??_-;_-@_-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auto="1"/>
        </left>
        <right/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alignment horizontal="general" vertical="bottom" textRotation="0" wrapText="0" indent="0" justifyLastLine="0" shrinkToFit="0" readingOrder="0"/>
      <border diagonalUp="0" diagonalDown="0">
        <left/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76" formatCode="_-* #\,##0.0_-;\-* #\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_(* #,##0_);_(* \(#,##0\);_(* &quot;-&quot;??_);_(@_)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  <numFmt numFmtId="177" formatCode="_(* #.##0_);_(* \(#.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_(* #,##0_);_(* \(#,##0\);_(* &quot;-&quot;??_);_(@_)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 Light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" formatCode="#,##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 Light"/>
        <scheme val="none"/>
      </font>
      <numFmt numFmtId="3" formatCode="#,##0"/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" formatCode="#,##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 Light"/>
        <scheme val="none"/>
      </font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 Light"/>
        <scheme val="none"/>
      </font>
      <numFmt numFmtId="167" formatCode="0.0%"/>
      <fill>
        <patternFill patternType="solid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 Light"/>
        <scheme val="none"/>
      </font>
      <numFmt numFmtId="171" formatCode="[$-409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71" formatCode="[$-409]mmm\-yy;@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strike val="0"/>
        <outline val="0"/>
        <shadow val="0"/>
        <u val="none"/>
        <vertAlign val="baseline"/>
        <color theme="1"/>
        <name val="Calibri Light"/>
        <scheme val="none"/>
      </font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7" formatCode="0.0%"/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</dxf>
    <dxf>
      <font>
        <strike val="0"/>
        <outline val="0"/>
        <shadow val="0"/>
        <vertAlign val="baseline"/>
        <sz val="9"/>
        <name val="Arial"/>
        <family val="2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border diagonalUp="0" diagonalDown="0">
        <left style="thin">
          <color auto="1"/>
        </left>
        <right/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(* #,##0_);_(* \(#,##0\);_(* &quot;-&quot;??_);_(@_)"/>
      <border diagonalUp="0" diagonalDown="0">
        <left/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  <numFmt numFmtId="176" formatCode="_-* #\,##0.0_-;\-* #\,##0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  <numFmt numFmtId="178" formatCode="_-* #.##0\.0_-;\-* #.##0\.0_-;_-* &quot;-&quot;??_-;_-@_-"/>
    </dxf>
    <dxf>
      <font>
        <strike val="0"/>
        <outline val="0"/>
        <shadow val="0"/>
        <vertAlign val="baseline"/>
        <sz val="9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border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 outline="0">
        <left/>
        <right style="thin">
          <color indexed="64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border diagonalUp="0" diagonalDown="0" outline="0">
        <left/>
        <right style="thin">
          <color indexed="64"/>
        </right>
        <top style="thin">
          <color indexed="64"/>
        </top>
        <bottom style="thin">
          <color theme="4" tint="0.39997558519241921"/>
        </bottom>
      </border>
    </dxf>
    <dxf>
      <border outline="0">
        <left style="thin">
          <color indexed="64"/>
        </left>
        <right style="thin">
          <color indexed="64"/>
        </right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 outline="0">
        <left/>
        <right style="thin">
          <color indexed="64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 style="thin">
          <color theme="4" tint="0.39997558519241921"/>
        </bottom>
      </border>
    </dxf>
    <dxf>
      <border outline="0">
        <left style="thin">
          <color auto="1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</dxfs>
  <tableStyles count="1" defaultTableStyle="Table Style 1" defaultPivotStyle="PivotStyleLight16">
    <tableStyle name="Table Style 1" pivot="0" count="0" xr9:uid="{00000000-0011-0000-FFFF-FFFF00000000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38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iagrams/_rels/data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iagram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0_2">
  <dgm:title val=""/>
  <dgm:desc val=""/>
  <dgm:catLst>
    <dgm:cat type="mainScheme" pri="10200"/>
  </dgm:catLst>
  <dgm:styleLbl name="node0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node1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lignNode1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lnNode1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vennNode1">
    <dgm:fillClrLst meth="repeat">
      <a:schemeClr val="lt1">
        <a:alpha val="50000"/>
      </a:schemeClr>
    </dgm:fillClrLst>
    <dgm:linClrLst meth="repeat">
      <a:schemeClr val="dk2">
        <a:shade val="80000"/>
      </a:schemeClr>
    </dgm:linClrLst>
    <dgm:effectClrLst/>
    <dgm:txLinClrLst/>
    <dgm:txFillClrLst/>
    <dgm:txEffectClrLst/>
  </dgm:styleLbl>
  <dgm:styleLbl name="node2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node3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node4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fgImgPlace1">
    <dgm:fillClrLst meth="repeat">
      <a:schemeClr val="dk2">
        <a:tint val="4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dk2">
        <a:tint val="4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dk2">
        <a:tint val="4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 meth="repeat">
      <a:schemeClr val="dk2"/>
    </dgm:txFillClrLst>
    <dgm:txEffectClrLst/>
  </dgm:styleLbl>
  <dgm:styleLbl name="f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 meth="repeat">
      <a:schemeClr val="dk2"/>
    </dgm:txFillClrLst>
    <dgm:txEffectClrLst/>
  </dgm:styleLbl>
  <dgm:styleLbl name="b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 meth="repeat">
      <a:schemeClr val="dk2"/>
    </dgm:txFillClrLst>
    <dgm:txEffectClrLst/>
  </dgm:styleLbl>
  <dgm:styleLbl name="sibTrans1D1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sst1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sst2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sst3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sst4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parCh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parChTrans2D2">
    <dgm:fillClrLst meth="repeat">
      <a:schemeClr val="dk2"/>
    </dgm:fillClrLst>
    <dgm:linClrLst meth="repeat">
      <a:schemeClr val="dk2"/>
    </dgm:linClrLst>
    <dgm:effectClrLst/>
    <dgm:txLinClrLst/>
    <dgm:txFillClrLst/>
    <dgm:txEffectClrLst/>
  </dgm:styleLbl>
  <dgm:styleLbl name="parChTrans2D3">
    <dgm:fillClrLst meth="repeat">
      <a:schemeClr val="dk2"/>
    </dgm:fillClrLst>
    <dgm:linClrLst meth="repeat">
      <a:schemeClr val="dk2"/>
    </dgm:linClrLst>
    <dgm:effectClrLst/>
    <dgm:txLinClrLst/>
    <dgm:txFillClrLst/>
    <dgm:txEffectClrLst/>
  </dgm:styleLbl>
  <dgm:styleLbl name="parChTrans2D4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conFgAcc1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alignAcc1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trAlignAcc1">
    <dgm:fillClrLst meth="repeat">
      <a:schemeClr val="dk2">
        <a:alpha val="4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bgAcc1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solidFgAcc1">
    <dgm:fillClrLst meth="repeat">
      <a:schemeClr val="lt1"/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solidAlignAcc1">
    <dgm:fillClrLst meth="repeat">
      <a:schemeClr val="lt1"/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solidBgAcc1">
    <dgm:fillClrLst meth="repeat">
      <a:schemeClr val="lt1"/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fgAccFollowNode1">
    <dgm:fillClrLst meth="repeat">
      <a:schemeClr val="lt1">
        <a:alpha val="90000"/>
        <a:tint val="40000"/>
      </a:schemeClr>
    </dgm:fillClrLst>
    <dgm:linClrLst meth="repeat">
      <a:schemeClr val="dk2">
        <a:alpha val="90000"/>
      </a:schemeClr>
    </dgm:linClrLst>
    <dgm:effectClrLst/>
    <dgm:txLinClrLst/>
    <dgm:txFillClrLst meth="repeat">
      <a:schemeClr val="dk2"/>
    </dgm:txFillClrLst>
    <dgm:txEffectClrLst/>
  </dgm:styleLbl>
  <dgm:styleLbl name="alignAccFollowNode1">
    <dgm:fillClrLst meth="repeat">
      <a:schemeClr val="lt1">
        <a:alpha val="90000"/>
        <a:tint val="40000"/>
      </a:schemeClr>
    </dgm:fillClrLst>
    <dgm:linClrLst meth="repeat">
      <a:schemeClr val="dk2">
        <a:alpha val="90000"/>
      </a:schemeClr>
    </dgm:linClrLst>
    <dgm:effectClrLst/>
    <dgm:txLinClrLst/>
    <dgm:txFillClrLst meth="repeat">
      <a:schemeClr val="dk2"/>
    </dgm:txFillClrLst>
    <dgm:txEffectClrLst/>
  </dgm:styleLbl>
  <dgm:styleLbl name="bgAccFollowNode1">
    <dgm:fillClrLst meth="repeat">
      <a:schemeClr val="lt1">
        <a:alpha val="90000"/>
        <a:tint val="40000"/>
      </a:schemeClr>
    </dgm:fillClrLst>
    <dgm:linClrLst meth="repeat">
      <a:schemeClr val="dk2">
        <a:alpha val="90000"/>
      </a:schemeClr>
    </dgm:linClrLst>
    <dgm:effectClrLst/>
    <dgm:txLinClrLst/>
    <dgm:txFillClrLst meth="repeat">
      <a:schemeClr val="dk2"/>
    </dgm:txFillClrLst>
    <dgm:txEffectClrLst/>
  </dgm:styleLbl>
  <dgm:styleLbl name="fgAcc0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fgAcc2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fgAcc3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fgAcc4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bgShp">
    <dgm:fillClrLst meth="repeat">
      <a:schemeClr val="dk2">
        <a:tint val="4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dk2">
        <a:shade val="80000"/>
      </a:schemeClr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trBgShp">
    <dgm:fillClrLst meth="repeat">
      <a:schemeClr val="dk2">
        <a:tint val="50000"/>
        <a:alpha val="40000"/>
      </a:schemeClr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fgShp">
    <dgm:fillClrLst meth="repeat">
      <a:schemeClr val="dk2">
        <a:tint val="60000"/>
      </a:schemeClr>
    </dgm:fillClrLst>
    <dgm:linClrLst meth="repeat">
      <a:schemeClr val="lt1"/>
    </dgm:linClrLst>
    <dgm:effectClrLst/>
    <dgm:txLinClrLst/>
    <dgm:txFillClrLst meth="repeat">
      <a:schemeClr val="dk2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2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51286C60-C841-43AB-8AC9-22970BFA2E16}" type="doc">
      <dgm:prSet loTypeId="urn:microsoft.com/office/officeart/2005/8/layout/process3" loCatId="process" qsTypeId="urn:microsoft.com/office/officeart/2005/8/quickstyle/simple3" qsCatId="simple" csTypeId="urn:microsoft.com/office/officeart/2005/8/colors/accent0_2" csCatId="mainScheme" phldr="1"/>
      <dgm:spPr/>
      <dgm:t>
        <a:bodyPr/>
        <a:lstStyle/>
        <a:p>
          <a:endParaRPr lang="en-US"/>
        </a:p>
      </dgm:t>
    </dgm:pt>
    <dgm:pt modelId="{85326EA6-D8A7-45C8-9D4E-C5EA3A313FDB}">
      <dgm:prSet phldrT="[Text]" custT="1"/>
      <dgm:spPr/>
      <dgm:t>
        <a:bodyPr/>
        <a:lstStyle/>
        <a:p>
          <a:r>
            <a:rPr lang="en-US" sz="6000">
              <a:latin typeface="Arial" panose="020B0604020202020204" pitchFamily="34" charset="0"/>
              <a:cs typeface="Arial" panose="020B0604020202020204" pitchFamily="34" charset="0"/>
            </a:rPr>
            <a:t>Namibia Merchandise Trade Statistcs Bulletin; November 2023</a:t>
          </a:r>
        </a:p>
      </dgm:t>
    </dgm:pt>
    <dgm:pt modelId="{DA43DD32-06C2-4BF4-9A84-911EA1B0A8BC}" type="sibTrans" cxnId="{DC8E71FD-0C81-4FE5-AF5E-DE60EAE8C5A8}">
      <dgm:prSet/>
      <dgm:spPr/>
      <dgm:t>
        <a:bodyPr/>
        <a:lstStyle/>
        <a:p>
          <a:endParaRPr lang="en-US"/>
        </a:p>
      </dgm:t>
    </dgm:pt>
    <dgm:pt modelId="{BC4073AD-3365-49F5-9505-09865E3EBE69}" type="parTrans" cxnId="{DC8E71FD-0C81-4FE5-AF5E-DE60EAE8C5A8}">
      <dgm:prSet/>
      <dgm:spPr/>
      <dgm:t>
        <a:bodyPr/>
        <a:lstStyle/>
        <a:p>
          <a:endParaRPr lang="en-US"/>
        </a:p>
      </dgm:t>
    </dgm:pt>
    <dgm:pt modelId="{203726A9-532D-409C-8148-8620C910A861}">
      <dgm:prSet/>
      <dgm:spPr>
        <a:blipFill rotWithShape="0">
          <a:blip xmlns:r="http://schemas.openxmlformats.org/officeDocument/2006/relationships" r:embed="rId1"/>
          <a:stretch>
            <a:fillRect/>
          </a:stretch>
        </a:blipFill>
      </dgm:spPr>
      <dgm:t>
        <a:bodyPr/>
        <a:lstStyle/>
        <a:p>
          <a:endParaRPr lang="en-US"/>
        </a:p>
      </dgm:t>
    </dgm:pt>
    <dgm:pt modelId="{EA04E1F3-E8DC-4D15-AB04-42FE6FECD3FC}" type="parTrans" cxnId="{8292DCD4-416E-4BC3-B884-455CA6251F36}">
      <dgm:prSet/>
      <dgm:spPr/>
      <dgm:t>
        <a:bodyPr/>
        <a:lstStyle/>
        <a:p>
          <a:endParaRPr lang="en-US"/>
        </a:p>
      </dgm:t>
    </dgm:pt>
    <dgm:pt modelId="{E82D5BCD-A04C-4545-B173-214BB8B324D1}" type="sibTrans" cxnId="{8292DCD4-416E-4BC3-B884-455CA6251F36}">
      <dgm:prSet/>
      <dgm:spPr/>
      <dgm:t>
        <a:bodyPr/>
        <a:lstStyle/>
        <a:p>
          <a:endParaRPr lang="en-US"/>
        </a:p>
      </dgm:t>
    </dgm:pt>
    <dgm:pt modelId="{A9B15D84-1C5D-4EE3-A3C4-5A50130AC4C1}" type="pres">
      <dgm:prSet presAssocID="{51286C60-C841-43AB-8AC9-22970BFA2E16}" presName="linearFlow" presStyleCnt="0">
        <dgm:presLayoutVars>
          <dgm:dir/>
          <dgm:animLvl val="lvl"/>
          <dgm:resizeHandles val="exact"/>
        </dgm:presLayoutVars>
      </dgm:prSet>
      <dgm:spPr/>
    </dgm:pt>
    <dgm:pt modelId="{715EB069-523F-4956-87CC-10953C43FB2D}" type="pres">
      <dgm:prSet presAssocID="{85326EA6-D8A7-45C8-9D4E-C5EA3A313FDB}" presName="composite" presStyleCnt="0"/>
      <dgm:spPr/>
    </dgm:pt>
    <dgm:pt modelId="{7214B7F5-EDD2-4E71-AF7E-38DF3BC52589}" type="pres">
      <dgm:prSet presAssocID="{85326EA6-D8A7-45C8-9D4E-C5EA3A313FDB}" presName="parTx" presStyleLbl="node1" presStyleIdx="0" presStyleCnt="1">
        <dgm:presLayoutVars>
          <dgm:chMax val="0"/>
          <dgm:chPref val="0"/>
          <dgm:bulletEnabled val="1"/>
        </dgm:presLayoutVars>
      </dgm:prSet>
      <dgm:spPr/>
    </dgm:pt>
    <dgm:pt modelId="{3D2DECD0-5851-4DEF-BDF8-D6F78C287243}" type="pres">
      <dgm:prSet presAssocID="{85326EA6-D8A7-45C8-9D4E-C5EA3A313FDB}" presName="parSh" presStyleLbl="node1" presStyleIdx="0" presStyleCnt="1"/>
      <dgm:spPr/>
    </dgm:pt>
    <dgm:pt modelId="{B63769A4-BF7D-4EC4-80CA-F6ED6EF4F2D1}" type="pres">
      <dgm:prSet presAssocID="{85326EA6-D8A7-45C8-9D4E-C5EA3A313FDB}" presName="desTx" presStyleLbl="fgAcc1" presStyleIdx="0" presStyleCnt="1">
        <dgm:presLayoutVars>
          <dgm:bulletEnabled val="1"/>
        </dgm:presLayoutVars>
      </dgm:prSet>
      <dgm:spPr/>
    </dgm:pt>
  </dgm:ptLst>
  <dgm:cxnLst>
    <dgm:cxn modelId="{032A1614-F128-4D0C-87A1-F3658A43A940}" type="presOf" srcId="{85326EA6-D8A7-45C8-9D4E-C5EA3A313FDB}" destId="{3D2DECD0-5851-4DEF-BDF8-D6F78C287243}" srcOrd="1" destOrd="0" presId="urn:microsoft.com/office/officeart/2005/8/layout/process3"/>
    <dgm:cxn modelId="{C77B2773-B7D4-4278-8AA2-42EA93C21E35}" type="presOf" srcId="{203726A9-532D-409C-8148-8620C910A861}" destId="{B63769A4-BF7D-4EC4-80CA-F6ED6EF4F2D1}" srcOrd="0" destOrd="0" presId="urn:microsoft.com/office/officeart/2005/8/layout/process3"/>
    <dgm:cxn modelId="{B9AA5286-8631-4E58-9728-600D433F9A8D}" type="presOf" srcId="{85326EA6-D8A7-45C8-9D4E-C5EA3A313FDB}" destId="{7214B7F5-EDD2-4E71-AF7E-38DF3BC52589}" srcOrd="0" destOrd="0" presId="urn:microsoft.com/office/officeart/2005/8/layout/process3"/>
    <dgm:cxn modelId="{DD594EB9-47B1-4C61-9FAD-8DDA31F1D3A3}" type="presOf" srcId="{51286C60-C841-43AB-8AC9-22970BFA2E16}" destId="{A9B15D84-1C5D-4EE3-A3C4-5A50130AC4C1}" srcOrd="0" destOrd="0" presId="urn:microsoft.com/office/officeart/2005/8/layout/process3"/>
    <dgm:cxn modelId="{8292DCD4-416E-4BC3-B884-455CA6251F36}" srcId="{85326EA6-D8A7-45C8-9D4E-C5EA3A313FDB}" destId="{203726A9-532D-409C-8148-8620C910A861}" srcOrd="0" destOrd="0" parTransId="{EA04E1F3-E8DC-4D15-AB04-42FE6FECD3FC}" sibTransId="{E82D5BCD-A04C-4545-B173-214BB8B324D1}"/>
    <dgm:cxn modelId="{DC8E71FD-0C81-4FE5-AF5E-DE60EAE8C5A8}" srcId="{51286C60-C841-43AB-8AC9-22970BFA2E16}" destId="{85326EA6-D8A7-45C8-9D4E-C5EA3A313FDB}" srcOrd="0" destOrd="0" parTransId="{BC4073AD-3365-49F5-9505-09865E3EBE69}" sibTransId="{DA43DD32-06C2-4BF4-9A84-911EA1B0A8BC}"/>
    <dgm:cxn modelId="{8A2CB963-7C83-4E7B-985F-BD756463F69F}" type="presParOf" srcId="{A9B15D84-1C5D-4EE3-A3C4-5A50130AC4C1}" destId="{715EB069-523F-4956-87CC-10953C43FB2D}" srcOrd="0" destOrd="0" presId="urn:microsoft.com/office/officeart/2005/8/layout/process3"/>
    <dgm:cxn modelId="{A87438E8-6627-4769-89EC-AA42E9C4A5DB}" type="presParOf" srcId="{715EB069-523F-4956-87CC-10953C43FB2D}" destId="{7214B7F5-EDD2-4E71-AF7E-38DF3BC52589}" srcOrd="0" destOrd="0" presId="urn:microsoft.com/office/officeart/2005/8/layout/process3"/>
    <dgm:cxn modelId="{99F0E340-9F27-41BF-A3CA-92B27A0B5EBF}" type="presParOf" srcId="{715EB069-523F-4956-87CC-10953C43FB2D}" destId="{3D2DECD0-5851-4DEF-BDF8-D6F78C287243}" srcOrd="1" destOrd="0" presId="urn:microsoft.com/office/officeart/2005/8/layout/process3"/>
    <dgm:cxn modelId="{2B22505E-CDFE-4556-8CAD-CE8EF7F2BAE6}" type="presParOf" srcId="{715EB069-523F-4956-87CC-10953C43FB2D}" destId="{B63769A4-BF7D-4EC4-80CA-F6ED6EF4F2D1}" srcOrd="2" destOrd="0" presId="urn:microsoft.com/office/officeart/2005/8/layout/process3"/>
  </dgm:cxnLst>
  <dgm:bg/>
  <dgm:whole/>
  <dgm:extLst>
    <a:ext uri="http://schemas.microsoft.com/office/drawing/2008/diagram">
      <dsp:dataModelExt xmlns:dsp="http://schemas.microsoft.com/office/drawing/2008/diagram" relId="rId5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3D2DECD0-5851-4DEF-BDF8-D6F78C287243}">
      <dsp:nvSpPr>
        <dsp:cNvPr id="0" name=""/>
        <dsp:cNvSpPr/>
      </dsp:nvSpPr>
      <dsp:spPr>
        <a:xfrm>
          <a:off x="0" y="32668"/>
          <a:ext cx="11296187" cy="4592909"/>
        </a:xfrm>
        <a:prstGeom prst="roundRect">
          <a:avLst>
            <a:gd name="adj" fmla="val 10000"/>
          </a:avLst>
        </a:prstGeom>
        <a:gradFill rotWithShape="0">
          <a:gsLst>
            <a:gs pos="0">
              <a:schemeClr val="lt1">
                <a:hueOff val="0"/>
                <a:satOff val="0"/>
                <a:lumOff val="0"/>
                <a:alphaOff val="0"/>
                <a:lumMod val="110000"/>
                <a:satMod val="105000"/>
                <a:tint val="67000"/>
              </a:schemeClr>
            </a:gs>
            <a:gs pos="50000">
              <a:schemeClr val="lt1">
                <a:hueOff val="0"/>
                <a:satOff val="0"/>
                <a:lumOff val="0"/>
                <a:alphaOff val="0"/>
                <a:lumMod val="105000"/>
                <a:satMod val="103000"/>
                <a:tint val="73000"/>
              </a:schemeClr>
            </a:gs>
            <a:gs pos="100000">
              <a:schemeClr val="lt1">
                <a:hueOff val="0"/>
                <a:satOff val="0"/>
                <a:lumOff val="0"/>
                <a:alphaOff val="0"/>
                <a:lumMod val="105000"/>
                <a:satMod val="109000"/>
                <a:tint val="81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flat" dir="t"/>
        </a:scene3d>
        <a:sp3d prstMaterial="dkEdge">
          <a:bevelT w="8200" h="38100"/>
        </a:sp3d>
      </dsp:spPr>
      <dsp:style>
        <a:lnRef idx="0">
          <a:scrgbClr r="0" g="0" b="0"/>
        </a:lnRef>
        <a:fillRef idx="2">
          <a:scrgbClr r="0" g="0" b="0"/>
        </a:fillRef>
        <a:effectRef idx="1">
          <a:scrgbClr r="0" g="0" b="0"/>
        </a:effectRef>
        <a:fontRef idx="minor">
          <a:schemeClr val="dk1"/>
        </a:fontRef>
      </dsp:style>
      <dsp:txBody>
        <a:bodyPr spcFirstLastPara="0" vert="horz" wrap="square" lIns="426720" tIns="426720" rIns="426720" bIns="228600" numCol="1" spcCol="1270" anchor="t" anchorCtr="0">
          <a:noAutofit/>
        </a:bodyPr>
        <a:lstStyle/>
        <a:p>
          <a:pPr marL="0" lvl="0" indent="0" algn="l" defTabSz="26670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US" sz="6000" kern="1200">
              <a:latin typeface="Arial" panose="020B0604020202020204" pitchFamily="34" charset="0"/>
              <a:cs typeface="Arial" panose="020B0604020202020204" pitchFamily="34" charset="0"/>
            </a:rPr>
            <a:t>Namibia Merchandise Trade Statistcs Bulletin; November 2023</a:t>
          </a:r>
        </a:p>
      </dsp:txBody>
      <dsp:txXfrm>
        <a:off x="0" y="32668"/>
        <a:ext cx="11296187" cy="3061939"/>
      </dsp:txXfrm>
    </dsp:sp>
    <dsp:sp modelId="{B63769A4-BF7D-4EC4-80CA-F6ED6EF4F2D1}">
      <dsp:nvSpPr>
        <dsp:cNvPr id="0" name=""/>
        <dsp:cNvSpPr/>
      </dsp:nvSpPr>
      <dsp:spPr>
        <a:xfrm>
          <a:off x="2313677" y="3094608"/>
          <a:ext cx="11296187" cy="2822400"/>
        </a:xfrm>
        <a:prstGeom prst="roundRect">
          <a:avLst>
            <a:gd name="adj" fmla="val 10000"/>
          </a:avLst>
        </a:prstGeom>
        <a:blipFill rotWithShape="0">
          <a:blip xmlns:r="http://schemas.openxmlformats.org/officeDocument/2006/relationships" r:embed="rId1"/>
          <a:stretch>
            <a:fillRect/>
          </a:stretch>
        </a:blipFill>
        <a:ln w="6350" cap="flat" cmpd="sng" algn="ctr">
          <a:solidFill>
            <a:schemeClr val="dk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1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348488" tIns="348488" rIns="348488" bIns="348488" numCol="1" spcCol="1270" anchor="t" anchorCtr="0">
          <a:noAutofit/>
        </a:bodyPr>
        <a:lstStyle/>
        <a:p>
          <a:pPr marL="285750" lvl="1" indent="-285750" algn="l" defTabSz="217805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endParaRPr lang="en-US" sz="4900" kern="1200"/>
        </a:p>
      </dsp:txBody>
      <dsp:txXfrm>
        <a:off x="2396342" y="3177273"/>
        <a:ext cx="11130857" cy="2657070"/>
      </dsp:txXfrm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5/8/layout/process3">
  <dgm:title val=""/>
  <dgm:desc val=""/>
  <dgm:catLst>
    <dgm:cat type="process" pri="20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2">
          <dgm:prSet phldr="1"/>
        </dgm:pt>
        <dgm:pt modelId="21">
          <dgm:prSet phldr="1"/>
        </dgm:pt>
        <dgm:pt modelId="3">
          <dgm:prSet phldr="1"/>
        </dgm:pt>
        <dgm:pt modelId="31">
          <dgm:prSet phldr="1"/>
        </dgm:pt>
      </dgm:ptLst>
      <dgm:cxnLst>
        <dgm:cxn modelId="4" srcId="0" destId="1" srcOrd="0" destOrd="0"/>
        <dgm:cxn modelId="5" srcId="0" destId="2" srcOrd="1" destOrd="0"/>
        <dgm:cxn modelId="6" srcId="0" destId="3" srcOrd="3" destOrd="0"/>
        <dgm:cxn modelId="12" srcId="1" destId="11" srcOrd="0" destOrd="0"/>
        <dgm:cxn modelId="23" srcId="2" destId="21" srcOrd="0" destOrd="0"/>
        <dgm:cxn modelId="34" srcId="3" destId="31" srcOrd="0" destOrd="0"/>
      </dgm:cxnLst>
      <dgm:bg/>
      <dgm:whole/>
    </dgm:dataModel>
  </dgm:sampData>
  <dgm:styleData>
    <dgm:dataModel>
      <dgm:ptLst>
        <dgm:pt modelId="0" type="doc"/>
        <dgm:pt modelId="1">
          <dgm:prSet phldr="1"/>
        </dgm:pt>
        <dgm:pt modelId="11">
          <dgm:prSet phldr="1"/>
        </dgm:pt>
        <dgm:pt modelId="2">
          <dgm:prSet phldr="1"/>
        </dgm:pt>
        <dgm:pt modelId="21">
          <dgm:prSet phldr="1"/>
        </dgm:pt>
      </dgm:ptLst>
      <dgm:cxnLst>
        <dgm:cxn modelId="4" srcId="0" destId="1" srcOrd="0" destOrd="0"/>
        <dgm:cxn modelId="5" srcId="0" destId="2" srcOrd="1" destOrd="0"/>
        <dgm:cxn modelId="13" srcId="1" destId="11" srcOrd="0" destOrd="0"/>
        <dgm:cxn modelId="23" srcId="2" destId="21" srcOrd="0" destOrd="0"/>
      </dgm:cxnLst>
      <dgm:bg/>
      <dgm:whole/>
    </dgm:dataModel>
  </dgm:styleData>
  <dgm:clrData>
    <dgm:dataModel>
      <dgm:ptLst>
        <dgm:pt modelId="0" type="doc"/>
        <dgm:pt modelId="1">
          <dgm:prSet phldr="1"/>
        </dgm:pt>
        <dgm:pt modelId="11">
          <dgm:prSet phldr="1"/>
        </dgm:pt>
        <dgm:pt modelId="2">
          <dgm:prSet phldr="1"/>
        </dgm:pt>
        <dgm:pt modelId="21">
          <dgm:prSet phldr="1"/>
        </dgm:pt>
        <dgm:pt modelId="3">
          <dgm:prSet phldr="1"/>
        </dgm:pt>
        <dgm:pt modelId="31">
          <dgm:prSet phldr="1"/>
        </dgm:pt>
        <dgm:pt modelId="4">
          <dgm:prSet phldr="1"/>
        </dgm:pt>
        <dgm:pt modelId="41">
          <dgm:prSet phldr="1"/>
        </dgm:pt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  <dgm:cxn modelId="13" srcId="1" destId="11" srcOrd="0" destOrd="0"/>
        <dgm:cxn modelId="23" srcId="2" destId="21" srcOrd="0" destOrd="0"/>
        <dgm:cxn modelId="33" srcId="3" destId="31" srcOrd="0" destOrd="0"/>
        <dgm:cxn modelId="43" srcId="4" destId="41" srcOrd="0" destOrd="0"/>
      </dgm:cxnLst>
      <dgm:bg/>
      <dgm:whole/>
    </dgm:dataModel>
  </dgm:clrData>
  <dgm:layoutNode name="linearFlow">
    <dgm:varLst>
      <dgm:dir/>
      <dgm:animLvl val="lvl"/>
      <dgm:resizeHandles val="exact"/>
    </dgm:varLst>
    <dgm:choose name="Name0">
      <dgm:if name="Name1" func="var" arg="dir" op="equ" val="norm">
        <dgm:alg type="lin"/>
      </dgm:if>
      <dgm:else name="Name2">
        <dgm:alg type="lin">
          <dgm:param type="linDir" val="fromR"/>
        </dgm:alg>
      </dgm:else>
    </dgm:choose>
    <dgm:shape xmlns:r="http://schemas.openxmlformats.org/officeDocument/2006/relationships" r:blip="">
      <dgm:adjLst/>
    </dgm:shape>
    <dgm:presOf/>
    <dgm:constrLst>
      <dgm:constr type="w" for="ch" forName="composite" refType="w"/>
      <dgm:constr type="w" for="ch" ptType="sibTrans" refType="w" refFor="ch" refForName="composite" fact="0.3333"/>
      <dgm:constr type="w" for="des" forName="parTx"/>
      <dgm:constr type="h" for="des" forName="parTx" op="equ"/>
      <dgm:constr type="h" for="des" forName="parSh" op="equ"/>
      <dgm:constr type="w" for="des" forName="desTx"/>
      <dgm:constr type="h" for="des" forName="desTx" op="equ"/>
      <dgm:constr type="w" for="des" forName="parSh"/>
      <dgm:constr type="primFontSz" for="des" forName="parTx" val="65"/>
      <dgm:constr type="secFontSz" for="des" forName="desTx" refType="primFontSz" refFor="des" refForName="parTx" op="equ"/>
      <dgm:constr type="primFontSz" for="des" forName="connTx" refType="primFontSz" refFor="des" refForName="parTx" fact="0.8"/>
      <dgm:constr type="primFontSz" for="des" forName="connTx" refType="primFontSz" refFor="des" refForName="parTx" op="lte" fact="0.8"/>
      <dgm:constr type="h" for="des" forName="parTx" refType="primFontSz" refFor="des" refForName="parTx" fact="0.8"/>
      <dgm:constr type="h" for="des" forName="parSh" refType="primFontSz" refFor="des" refForName="parTx" fact="1.2"/>
      <dgm:constr type="h" for="des" forName="desTx" refType="primFontSz" refFor="des" refForName="parTx" fact="1.6"/>
      <dgm:constr type="h" for="des" forName="parSh" refType="h" refFor="des" refForName="parTx" op="lte" fact="1.5"/>
      <dgm:constr type="h" for="des" forName="parSh" refType="h" refFor="des" refForName="parTx" op="gte" fact="1.5"/>
    </dgm:constrLst>
    <dgm:ruleLst>
      <dgm:rule type="w" for="ch" forName="composite" val="0" fact="NaN" max="NaN"/>
      <dgm:rule type="primFontSz" for="des" forName="parTx" val="5" fact="NaN" max="NaN"/>
    </dgm:ruleLst>
    <dgm:forEach name="Name3" axis="ch" ptType="node">
      <dgm:layoutNode name="composite">
        <dgm:alg type="composite"/>
        <dgm:shape xmlns:r="http://schemas.openxmlformats.org/officeDocument/2006/relationships" r:blip="">
          <dgm:adjLst/>
        </dgm:shape>
        <dgm:presOf/>
        <dgm:choose name="Name4">
          <dgm:if name="Name5" func="var" arg="dir" op="equ" val="norm">
            <dgm:constrLst>
              <dgm:constr type="h" refType="w" fact="1000"/>
              <dgm:constr type="l" for="ch" forName="parTx"/>
              <dgm:constr type="w" for="ch" forName="parTx" refType="w" fact="0.83"/>
              <dgm:constr type="t" for="ch" forName="parTx"/>
              <dgm:constr type="l" for="ch" forName="parSh"/>
              <dgm:constr type="w" for="ch" forName="parSh" refType="w" refFor="ch" refForName="parTx"/>
              <dgm:constr type="t" for="ch" forName="parSh"/>
              <dgm:constr type="l" for="ch" forName="desTx" refType="w" fact="0.17"/>
              <dgm:constr type="w" for="ch" forName="desTx" refType="w" refFor="ch" refForName="parTx"/>
              <dgm:constr type="t" for="ch" forName="desTx" refType="h" refFor="ch" refForName="parTx"/>
            </dgm:constrLst>
          </dgm:if>
          <dgm:else name="Name6">
            <dgm:constrLst>
              <dgm:constr type="h" refType="w" fact="1000"/>
              <dgm:constr type="l" for="ch" forName="parTx" refType="w" fact="0.17"/>
              <dgm:constr type="w" for="ch" forName="parTx" refType="w" fact="0.83"/>
              <dgm:constr type="t" for="ch" forName="parTx"/>
              <dgm:constr type="l" for="ch" forName="parSh" refType="w" fact="0.15"/>
              <dgm:constr type="w" for="ch" forName="parSh" refType="w" refFor="ch" refForName="parTx"/>
              <dgm:constr type="t" for="ch" forName="parSh"/>
              <dgm:constr type="l" for="ch" forName="desTx"/>
              <dgm:constr type="w" for="ch" forName="desTx" refType="w" refFor="ch" refForName="parTx"/>
              <dgm:constr type="t" for="ch" forName="desTx" refType="h" refFor="ch" refForName="parTx"/>
            </dgm:constrLst>
          </dgm:else>
        </dgm:choose>
        <dgm:ruleLst>
          <dgm:rule type="h" val="INF" fact="NaN" max="NaN"/>
        </dgm:ruleLst>
        <dgm:layoutNode name="parTx">
          <dgm:varLst>
            <dgm:chMax val="0"/>
            <dgm:chPref val="0"/>
            <dgm:bulletEnabled val="1"/>
          </dgm:varLst>
          <dgm:alg type="tx">
            <dgm:param type="parTxLTRAlign" val="l"/>
            <dgm:param type="parTxRTLAlign" val="r"/>
            <dgm:param type="txAnchorVert" val="t"/>
          </dgm:alg>
          <dgm:shape xmlns:r="http://schemas.openxmlformats.org/officeDocument/2006/relationships" type="rect" r:blip="" zOrderOff="1" hideGeom="1">
            <dgm:adjLst>
              <dgm:adj idx="1" val="0.1"/>
            </dgm:adjLst>
          </dgm:shape>
          <dgm:presOf axis="self" ptType="node"/>
          <dgm:constrLst>
            <dgm:constr type="h" refType="w" op="lte" fact="0.4"/>
            <dgm:constr type="bMarg" refType="primFontSz" fact="0.3"/>
            <dgm:constr type="h"/>
          </dgm:constrLst>
          <dgm:ruleLst>
            <dgm:rule type="h" val="INF" fact="NaN" max="NaN"/>
          </dgm:ruleLst>
        </dgm:layoutNode>
        <dgm:layoutNode name="parSh">
          <dgm:alg type="sp"/>
          <dgm:shape xmlns:r="http://schemas.openxmlformats.org/officeDocument/2006/relationships" type="roundRect" r:blip="">
            <dgm:adjLst>
              <dgm:adj idx="1" val="0.1"/>
            </dgm:adjLst>
          </dgm:shape>
          <dgm:presOf axis="self" ptType="node"/>
          <dgm:constrLst>
            <dgm:constr type="h"/>
          </dgm:constrLst>
          <dgm:ruleLst/>
        </dgm:layoutNode>
        <dgm:layoutNode name="desTx" styleLbl="fgAcc1">
          <dgm:varLst>
            <dgm:bulletEnabled val="1"/>
          </dgm:varLst>
          <dgm:alg type="tx">
            <dgm:param type="stBulletLvl" val="1"/>
          </dgm:alg>
          <dgm:shape xmlns:r="http://schemas.openxmlformats.org/officeDocument/2006/relationships" type="roundRect" r:blip="">
            <dgm:adjLst>
              <dgm:adj idx="1" val="0.1"/>
            </dgm:adjLst>
          </dgm:shape>
          <dgm:presOf axis="des" ptType="node"/>
          <dgm:constrLst>
            <dgm:constr type="secFontSz" val="65"/>
            <dgm:constr type="primFontSz" refType="secFontSz"/>
            <dgm:constr type="h"/>
          </dgm:constrLst>
          <dgm:ruleLst>
            <dgm:rule type="h" val="INF" fact="NaN" max="NaN"/>
          </dgm:ruleLst>
        </dgm:layoutNode>
      </dgm:layoutNode>
      <dgm:forEach name="sibTransForEach" axis="followSib" ptType="sibTrans" cnt="1">
        <dgm:layoutNode name="sibTrans">
          <dgm:alg type="conn">
            <dgm:param type="begPts" val="auto"/>
            <dgm:param type="endPts" val="auto"/>
            <dgm:param type="srcNode" val="parTx"/>
            <dgm:param type="dstNode" val="parTx"/>
          </dgm:alg>
          <dgm:shape xmlns:r="http://schemas.openxmlformats.org/officeDocument/2006/relationships" type="conn" r:blip="">
            <dgm:adjLst/>
          </dgm:shape>
          <dgm:presOf axis="self"/>
          <dgm:constrLst>
            <dgm:constr type="h" refType="w" fact="0.62"/>
            <dgm:constr type="connDist"/>
            <dgm:constr type="begPad" refType="connDist" fact="0.25"/>
            <dgm:constr type="endPad" refType="connDist" fact="0.22"/>
          </dgm:constrLst>
          <dgm:ruleLst/>
          <dgm:layoutNode name="connTx">
            <dgm:alg type="tx">
              <dgm:param type="autoTxRot" val="grav"/>
            </dgm:alg>
            <dgm:shape xmlns:r="http://schemas.openxmlformats.org/officeDocument/2006/relationships" type="conn" r:blip="" hideGeom="1">
              <dgm:adjLst/>
            </dgm:shape>
            <dgm:presOf axis="self"/>
            <dgm:constrLst>
              <dgm:constr type="lMarg"/>
              <dgm:constr type="rMarg"/>
              <dgm:constr type="tMarg"/>
              <dgm:constr type="bMarg"/>
            </dgm:constrLst>
            <dgm:ruleLst>
              <dgm:rule type="primFontSz" val="5" fact="NaN" max="NaN"/>
            </dgm:ruleLst>
          </dgm:layoutNode>
        </dgm:layoutNode>
      </dgm:forEach>
    </dgm:forEach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simple3">
  <dgm:title val=""/>
  <dgm:desc val=""/>
  <dgm:catLst>
    <dgm:cat type="simple" pri="10300"/>
  </dgm:catLst>
  <dgm:scene3d>
    <a:camera prst="orthographicFront"/>
    <a:lightRig rig="threePt" dir="t"/>
  </dgm:scene3d>
  <dgm:styleLbl name="node0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lnNode1">
    <dgm:scene3d>
      <a:camera prst="orthographicFront"/>
      <a:lightRig rig="flat" dir="t"/>
    </dgm:scene3d>
    <dgm:sp3d prstMaterial="dkEdge">
      <a:bevelT w="8200" h="38100"/>
    </dgm:sp3d>
    <dgm:txPr/>
    <dgm:style>
      <a:lnRef idx="1">
        <a:scrgbClr r="0" g="0" b="0"/>
      </a:lnRef>
      <a:fillRef idx="2">
        <a:scrgbClr r="0" g="0" b="0"/>
      </a:fillRef>
      <a:effectRef idx="0">
        <a:scrgbClr r="0" g="0" b="0"/>
      </a:effectRef>
      <a:fontRef idx="minor">
        <a:schemeClr val="dk1"/>
      </a:fontRef>
    </dgm:style>
  </dgm:styleLbl>
  <dgm:styleLbl name="vennNode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2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3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4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/>
    </dgm:style>
  </dgm:styleLbl>
  <dgm:styleLbl name="asst0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2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3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4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flat" dir="t"/>
    </dgm:scene3d>
    <dgm:sp3d prstMaterial="dkEdge">
      <a:bevelT w="8200" h="38100"/>
    </dgm:sp3d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diagramQuickStyle" Target="../diagrams/quickStyle1.xml"/><Relationship Id="rId2" Type="http://schemas.openxmlformats.org/officeDocument/2006/relationships/diagramLayout" Target="../diagrams/layout1.xml"/><Relationship Id="rId1" Type="http://schemas.openxmlformats.org/officeDocument/2006/relationships/diagramData" Target="../diagrams/data1.xml"/><Relationship Id="rId5" Type="http://schemas.microsoft.com/office/2007/relationships/diagramDrawing" Target="../diagrams/drawing1.xml"/><Relationship Id="rId4" Type="http://schemas.openxmlformats.org/officeDocument/2006/relationships/diagramColors" Target="../diagrams/colors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552450</xdr:colOff>
      <xdr:row>0</xdr:row>
      <xdr:rowOff>28575</xdr:rowOff>
    </xdr:from>
    <xdr:to>
      <xdr:col>23</xdr:col>
      <xdr:colOff>228601</xdr:colOff>
      <xdr:row>28</xdr:row>
      <xdr:rowOff>175259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" r:lo="rId2" r:qs="rId3" r:cs="rId4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EB907DB2-1087-4795-9F44-06497002763D}" name="Table28" displayName="Table28" ref="A11:D274" headerRowCount="0" totalsRowShown="0" headerRowDxfId="613" dataDxfId="612" tableBorderDxfId="611">
  <tableColumns count="4">
    <tableColumn id="1" xr3:uid="{CEC5684A-271B-49E6-8A3B-6923A1450CF5}" name="Column1" headerRowDxfId="610" dataDxfId="609"/>
    <tableColumn id="2" xr3:uid="{413363A8-029D-4074-B415-F69253B9C6D4}" name="Column2" headerRowDxfId="608" dataDxfId="607" headerRowCellStyle="Comma 87" dataCellStyle="Comma 87"/>
    <tableColumn id="3" xr3:uid="{ADA9E165-9402-4E37-85F9-C58EB2505F16}" name="Column3" headerRowDxfId="606" dataDxfId="605" headerRowCellStyle="Comma" dataCellStyle="Comma"/>
    <tableColumn id="4" xr3:uid="{047721BB-7FAD-4F10-9106-A2DAB2ACB6F0}" name="Column4" headerRowDxfId="604" dataDxfId="603" headerRowCellStyle="Comma 84" dataCellStyle="Comma 84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07000000}" name="Table16" displayName="Table16" ref="A3:D258" headerRowCount="0" totalsRowShown="0" headerRowDxfId="491" dataDxfId="490" tableBorderDxfId="489" headerRowCellStyle="Comma 23">
  <sortState xmlns:xlrd2="http://schemas.microsoft.com/office/spreadsheetml/2017/richdata2" ref="A3:D252">
    <sortCondition descending="1" ref="D3:D252"/>
  </sortState>
  <tableColumns count="4">
    <tableColumn id="1" xr3:uid="{00000000-0010-0000-0700-000001000000}" name="Column1" headerRowDxfId="488" dataDxfId="487" headerRowCellStyle="Comma 23" dataCellStyle="Comma 23"/>
    <tableColumn id="2" xr3:uid="{00000000-0010-0000-0700-000002000000}" name="Column2" headerRowDxfId="486" dataDxfId="485" headerRowCellStyle="Comma 23" dataCellStyle="Comma 87"/>
    <tableColumn id="3" xr3:uid="{00000000-0010-0000-0700-000003000000}" name="Column3" headerRowDxfId="484" dataDxfId="483" headerRowCellStyle="Comma 23" dataCellStyle="Comma 87"/>
    <tableColumn id="4" xr3:uid="{00000000-0010-0000-0700-000004000000}" name="Column4" headerRowDxfId="482" dataDxfId="481" headerRowCellStyle="Comma" dataCellStyle="Comma">
      <calculatedColumnFormula>B3-C3</calculatedColumnFormula>
    </tableColumn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08000000}" name="Table22" displayName="Table22" ref="A4:I128" headerRowCount="0" totalsRowShown="0" headerRowDxfId="480" dataDxfId="479" tableBorderDxfId="478" headerRowCellStyle="Comma" dataCellStyle="Comma">
  <tableColumns count="9">
    <tableColumn id="1" xr3:uid="{00000000-0010-0000-0800-000001000000}" name="Column1" headerRowDxfId="477" dataDxfId="476" totalsRowDxfId="475"/>
    <tableColumn id="2" xr3:uid="{00000000-0010-0000-0800-000002000000}" name="Column2" headerRowDxfId="474" dataDxfId="473" totalsRowDxfId="472" headerRowCellStyle="Comma" dataCellStyle="Comma 87"/>
    <tableColumn id="3" xr3:uid="{00000000-0010-0000-0800-000003000000}" name="Column3" headerRowDxfId="471" dataDxfId="470" headerRowCellStyle="Comma" dataCellStyle="Comma">
      <calculatedColumnFormula>(B4/$B$128)*100</calculatedColumnFormula>
    </tableColumn>
    <tableColumn id="4" xr3:uid="{00000000-0010-0000-0800-000004000000}" name="Column4" headerRowDxfId="469" dataDxfId="468" totalsRowDxfId="467" headerRowCellStyle="Comma" dataCellStyle="Comma 87"/>
    <tableColumn id="5" xr3:uid="{00000000-0010-0000-0800-000005000000}" name="Column5" headerRowDxfId="466" dataDxfId="465" totalsRowDxfId="464" headerRowCellStyle="Comma" dataCellStyle="Comma">
      <calculatedColumnFormula>(D4/$D$128)*100</calculatedColumnFormula>
    </tableColumn>
    <tableColumn id="6" xr3:uid="{00000000-0010-0000-0800-000006000000}" name="Column6" headerRowDxfId="463" dataDxfId="462" totalsRowDxfId="461" headerRowCellStyle="Comma" dataCellStyle="Comma 87"/>
    <tableColumn id="7" xr3:uid="{00000000-0010-0000-0800-000007000000}" name="Column7" headerRowDxfId="460" dataDxfId="459" totalsRowDxfId="458" headerRowCellStyle="Comma" dataCellStyle="Comma">
      <calculatedColumnFormula>(F4/$F$128)*100</calculatedColumnFormula>
    </tableColumn>
    <tableColumn id="8" xr3:uid="{00000000-0010-0000-0800-000008000000}" name="Column8" headerRowDxfId="457" dataDxfId="456" totalsRowDxfId="455" headerRowCellStyle="Comma" dataCellStyle="Comma">
      <calculatedColumnFormula>((F4/D4)-1)*100</calculatedColumnFormula>
    </tableColumn>
    <tableColumn id="9" xr3:uid="{00000000-0010-0000-0800-000009000000}" name="Column9" headerRowDxfId="454" dataDxfId="453" totalsRowDxfId="452" headerRowCellStyle="Comma" dataCellStyle="Comma">
      <calculatedColumnFormula>((F4/B4)-1)*100</calculatedColumnFormula>
    </tableColumn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09000000}" name="Table23" displayName="Table23" ref="A4:I183" headerRowCount="0" totalsRowShown="0" headerRowDxfId="451" dataDxfId="450" tableBorderDxfId="449" headerRowCellStyle="Comma" dataCellStyle="Comma">
  <tableColumns count="9">
    <tableColumn id="1" xr3:uid="{00000000-0010-0000-0900-000001000000}" name="Column1" headerRowDxfId="448" dataDxfId="447" totalsRowDxfId="446" dataCellStyle="Comma 73"/>
    <tableColumn id="2" xr3:uid="{00000000-0010-0000-0900-000002000000}" name="Column2" headerRowDxfId="445" dataDxfId="444" totalsRowDxfId="443" headerRowCellStyle="Comma 23" dataCellStyle="Comma 87"/>
    <tableColumn id="3" xr3:uid="{00000000-0010-0000-0900-000003000000}" name="Column3" headerRowDxfId="442" dataDxfId="441" totalsRowDxfId="440" headerRowCellStyle="Comma" dataCellStyle="Comma">
      <calculatedColumnFormula>(B4/$B$183)*100</calculatedColumnFormula>
    </tableColumn>
    <tableColumn id="4" xr3:uid="{00000000-0010-0000-0900-000004000000}" name="Column4" headerRowDxfId="439" dataDxfId="438" totalsRowDxfId="437" headerRowCellStyle="Comma 23" dataCellStyle="Comma 87"/>
    <tableColumn id="5" xr3:uid="{00000000-0010-0000-0900-000005000000}" name="Column5" headerRowDxfId="436" dataDxfId="435" totalsRowDxfId="434" headerRowCellStyle="Comma" dataCellStyle="Comma">
      <calculatedColumnFormula>(D4/$D$183)*100</calculatedColumnFormula>
    </tableColumn>
    <tableColumn id="6" xr3:uid="{00000000-0010-0000-0900-000006000000}" name="Column6" headerRowDxfId="433" dataDxfId="432" totalsRowDxfId="431" headerRowCellStyle="Comma 23" dataCellStyle="Comma 87"/>
    <tableColumn id="7" xr3:uid="{00000000-0010-0000-0900-000007000000}" name="Column7" headerRowDxfId="430" dataDxfId="429" totalsRowDxfId="428" headerRowCellStyle="Comma" dataCellStyle="Comma">
      <calculatedColumnFormula>(F4/$F$183)*100</calculatedColumnFormula>
    </tableColumn>
    <tableColumn id="8" xr3:uid="{00000000-0010-0000-0900-000008000000}" name="Column8" headerRowDxfId="427" dataDxfId="426" totalsRowDxfId="425" headerRowCellStyle="Comma" dataCellStyle="Comma">
      <calculatedColumnFormula>((F4/D4)-1)*100</calculatedColumnFormula>
    </tableColumn>
    <tableColumn id="9" xr3:uid="{00000000-0010-0000-0900-000009000000}" name="Column9" headerRowDxfId="424" dataDxfId="423" totalsRowDxfId="422" headerRowCellStyle="Comma" dataCellStyle="Comma">
      <calculatedColumnFormula>((F4/B4)-1)*100</calculatedColumnFormula>
    </tableColumn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0A000000}" name="Table24" displayName="Table24" ref="A4:L268" headerRowCount="0" totalsRowShown="0" headerRowDxfId="421" tableBorderDxfId="420" headerRowCellStyle="Comma">
  <sortState xmlns:xlrd2="http://schemas.microsoft.com/office/spreadsheetml/2017/richdata2" ref="A4:L268">
    <sortCondition descending="1" ref="H4:H268"/>
  </sortState>
  <tableColumns count="12">
    <tableColumn id="1" xr3:uid="{00000000-0010-0000-0A00-000001000000}" name="Column1" headerRowDxfId="419" dataDxfId="418" dataCellStyle="Comma 23"/>
    <tableColumn id="2" xr3:uid="{00000000-0010-0000-0A00-000002000000}" name="Column2" headerRowDxfId="417" dataDxfId="416" headerRowCellStyle="Comma 23" dataCellStyle="Comma 93"/>
    <tableColumn id="3" xr3:uid="{00000000-0010-0000-0A00-000003000000}" name="Column3" headerRowDxfId="415" dataDxfId="414" headerRowCellStyle="Comma" dataCellStyle="Comma 93">
      <calculatedColumnFormula>(Table24[[#This Row],[Column2]]/$B$268)*100</calculatedColumnFormula>
    </tableColumn>
    <tableColumn id="4" xr3:uid="{00000000-0010-0000-0A00-000004000000}" name="Column4" headerRowDxfId="413" dataDxfId="412" headerRowCellStyle="Comma 23" dataCellStyle="Comma 93"/>
    <tableColumn id="5" xr3:uid="{00000000-0010-0000-0A00-000005000000}" name="Column5" headerRowDxfId="411" dataDxfId="410" headerRowCellStyle="Comma" dataCellStyle="Comma"/>
    <tableColumn id="7" xr3:uid="{00000000-0010-0000-0A00-000007000000}" name="Column7" headerRowDxfId="409" dataDxfId="408" headerRowCellStyle="Comma" dataCellStyle="Comma 93"/>
    <tableColumn id="6" xr3:uid="{00000000-0010-0000-0A00-000006000000}" name="Column6" headerRowDxfId="407" dataDxfId="406" headerRowCellStyle="Comma" dataCellStyle="Comma 93"/>
    <tableColumn id="11" xr3:uid="{00000000-0010-0000-0A00-00000B000000}" name="Column11" headerRowDxfId="405" dataDxfId="404" headerRowCellStyle="Comma 23" dataCellStyle="Comma 93"/>
    <tableColumn id="10" xr3:uid="{00000000-0010-0000-0A00-00000A000000}" name="Column10" headerRowDxfId="403" dataDxfId="402" headerRowCellStyle="Comma 23" dataCellStyle="Comma">
      <calculatedColumnFormula>(F4/$H$268)*100</calculatedColumnFormula>
    </tableColumn>
    <tableColumn id="12" xr3:uid="{00000000-0010-0000-0A00-00000C000000}" name="Column12" headerRowDxfId="401" dataDxfId="400" headerRowCellStyle="Comma 23" dataCellStyle="Comma"/>
    <tableColumn id="8" xr3:uid="{00000000-0010-0000-0A00-000008000000}" name="Column8" headerRowDxfId="399" dataDxfId="398" headerRowCellStyle="Comma" dataCellStyle="Comma"/>
    <tableColumn id="9" xr3:uid="{00000000-0010-0000-0A00-000009000000}" name="Column9" headerRowDxfId="397" dataDxfId="396" headerRowCellStyle="Comma" dataCellStyle="Comma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0B000000}" name="Table25" displayName="Table25" ref="A4:I264" headerRowCount="0" totalsRowShown="0" headerRowDxfId="395" dataDxfId="394" tableBorderDxfId="393" headerRowCellStyle="Comma" dataCellStyle="Comma">
  <tableColumns count="9">
    <tableColumn id="1" xr3:uid="{00000000-0010-0000-0B00-000001000000}" name="Column1" headerRowDxfId="392" dataDxfId="391"/>
    <tableColumn id="2" xr3:uid="{00000000-0010-0000-0B00-000002000000}" name="Column2" headerRowDxfId="390" dataDxfId="389" headerRowCellStyle="Comma" dataCellStyle="Comma 93"/>
    <tableColumn id="3" xr3:uid="{00000000-0010-0000-0B00-000003000000}" name="Column3" headerRowDxfId="388" dataDxfId="387" headerRowCellStyle="Comma" dataCellStyle="Comma"/>
    <tableColumn id="4" xr3:uid="{00000000-0010-0000-0B00-000004000000}" name="Column4" headerRowDxfId="386" dataDxfId="385" headerRowCellStyle="Comma" dataCellStyle="Comma 93"/>
    <tableColumn id="5" xr3:uid="{00000000-0010-0000-0B00-000005000000}" name="Column5" headerRowDxfId="384" dataDxfId="383" headerRowCellStyle="Comma" dataCellStyle="Comma"/>
    <tableColumn id="6" xr3:uid="{00000000-0010-0000-0B00-000006000000}" name="Column6" headerRowDxfId="382" dataDxfId="381" headerRowCellStyle="Comma" dataCellStyle="Comma 93"/>
    <tableColumn id="7" xr3:uid="{00000000-0010-0000-0B00-000007000000}" name="Column7" headerRowDxfId="380" dataDxfId="379" headerRowCellStyle="Comma" dataCellStyle="Comma"/>
    <tableColumn id="8" xr3:uid="{00000000-0010-0000-0B00-000008000000}" name="Column8" headerRowDxfId="378" dataDxfId="377" headerRowCellStyle="Comma" dataCellStyle="Comma">
      <calculatedColumnFormula>((F4/D4)-1)*100</calculatedColumnFormula>
    </tableColumn>
    <tableColumn id="9" xr3:uid="{00000000-0010-0000-0B00-000009000000}" name="Column9" headerRowDxfId="376" dataDxfId="375" headerRowCellStyle="Comma" dataCellStyle="Comma">
      <calculatedColumnFormula>((F4/B4)-1)*100</calculatedColumnFormula>
    </tableColumn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0C000000}" name="Table26" displayName="Table26" ref="A4:I268" headerRowCount="0" totalsRowShown="0" headerRowDxfId="374" dataDxfId="373" tableBorderDxfId="372" dataCellStyle="Comma">
  <sortState xmlns:xlrd2="http://schemas.microsoft.com/office/spreadsheetml/2017/richdata2" ref="A4:I268">
    <sortCondition ref="A4:A268"/>
  </sortState>
  <tableColumns count="9">
    <tableColumn id="1" xr3:uid="{00000000-0010-0000-0C00-000001000000}" name="Column1" headerRowDxfId="371" dataDxfId="370" headerRowCellStyle="Comma" dataCellStyle="Comma 72 2"/>
    <tableColumn id="2" xr3:uid="{00000000-0010-0000-0C00-000002000000}" name="Column2" headerRowDxfId="369" dataDxfId="368" headerRowCellStyle="Comma" dataCellStyle="Comma 93"/>
    <tableColumn id="3" xr3:uid="{00000000-0010-0000-0C00-000003000000}" name="Column3" headerRowDxfId="367" dataDxfId="366" headerRowCellStyle="Comma" dataCellStyle="Comma"/>
    <tableColumn id="4" xr3:uid="{00000000-0010-0000-0C00-000004000000}" name="Column4" headerRowDxfId="365" dataDxfId="364" headerRowCellStyle="Comma" dataCellStyle="Comma 93"/>
    <tableColumn id="5" xr3:uid="{00000000-0010-0000-0C00-000005000000}" name="Column5" headerRowDxfId="363" dataDxfId="362" headerRowCellStyle="Comma" dataCellStyle="Comma"/>
    <tableColumn id="6" xr3:uid="{00000000-0010-0000-0C00-000006000000}" name="Column6" headerRowDxfId="361" dataDxfId="360" headerRowCellStyle="Comma" dataCellStyle="Comma 93"/>
    <tableColumn id="7" xr3:uid="{00000000-0010-0000-0C00-000007000000}" name="Column7" headerRowDxfId="359" dataDxfId="358" headerRowCellStyle="Comma" dataCellStyle="Comma"/>
    <tableColumn id="8" xr3:uid="{00000000-0010-0000-0C00-000008000000}" name="Column8" headerRowDxfId="357" dataDxfId="356" headerRowCellStyle="Comma" dataCellStyle="Comma"/>
    <tableColumn id="9" xr3:uid="{00000000-0010-0000-0C00-000009000000}" name="Column9" headerRowDxfId="355" dataDxfId="354" headerRowCellStyle="Comma" dataCellStyle="Comma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744772FD-15B5-4C6A-A358-F57747015455}" name="Table6" displayName="Table6" ref="A2:F47" totalsRowShown="0" headerRowDxfId="353" dataDxfId="351" headerRowBorderDxfId="352" tableBorderDxfId="350" dataCellStyle="Comma 87">
  <sortState xmlns:xlrd2="http://schemas.microsoft.com/office/spreadsheetml/2017/richdata2" ref="A3:F47">
    <sortCondition descending="1" ref="F3:F47"/>
  </sortState>
  <tableColumns count="6">
    <tableColumn id="1" xr3:uid="{1308BCFF-B35D-42D7-8162-4B62139CEDFD}" name="Partner \ SITC" dataDxfId="349"/>
    <tableColumn id="2" xr3:uid="{2C3EF6D4-7495-4DAF-9AED-7B13AD91A7D9}" name="286:Uranium or thorium ores and concentrates" dataDxfId="348" dataCellStyle="Comma 87"/>
    <tableColumn id="3" xr3:uid="{A0D46D30-55C6-47DF-865E-65040C08051D}" name="667:Pearls and precious or semiprecious stones, unworked or worked" dataDxfId="347" dataCellStyle="Comma 87"/>
    <tableColumn id="4" xr3:uid="{37CF443F-13BB-4141-AF62-039085E6B941}" name="971:Gold, non-monetary (excluding gold ores and concentrates)" dataDxfId="346" dataCellStyle="Comma 87"/>
    <tableColumn id="5" xr3:uid="{2210ECF3-44D7-4179-92E6-3BCEC0975EA3}" name="034:Fish, fresh (live or dead), chilled or frozen" dataDxfId="345" dataCellStyle="Comma 87"/>
    <tableColumn id="6" xr3:uid="{718EE908-0154-4854-9AC5-88C5DC22EA12}" name="682:Copper and articles of copper" dataDxfId="344" dataCellStyle="Comma 87"/>
  </tableColumns>
  <tableStyleInfo name="TableStyleLight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444E479E-3FAE-4941-97B3-7C3152287788}" name="Table17" displayName="Table17" ref="A2:F62" totalsRowShown="0" headerRowDxfId="343" dataDxfId="342" tableBorderDxfId="341" dataCellStyle="Comma 93">
  <autoFilter ref="A2:F62" xr:uid="{444E479E-3FAE-4941-97B3-7C3152287788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</autoFilter>
  <sortState xmlns:xlrd2="http://schemas.microsoft.com/office/spreadsheetml/2017/richdata2" ref="A3:F62">
    <sortCondition descending="1" ref="E3:E62"/>
  </sortState>
  <tableColumns count="6">
    <tableColumn id="1" xr3:uid="{96409448-862C-4437-8986-239A73748B1F}" name="Partner \ SITC" dataDxfId="340"/>
    <tableColumn id="2" xr3:uid="{5662A1C4-7F39-40DA-930E-718E8826FA8D}" name="682:Copper and articles of copper" dataDxfId="339" dataCellStyle="Comma 93"/>
    <tableColumn id="3" xr3:uid="{0C8F842F-4215-4B36-B3E3-F98664491B02}" name="667:Pearls and precious or semiprecious stones, unworked or worked" dataDxfId="338" dataCellStyle="Comma 93"/>
    <tableColumn id="4" xr3:uid="{9D0BD1A3-C0E3-4310-ACE3-7D4ECE07F64A}" name="334:Petroleum oils and oils obtained from bituminous minerals (other than crude); preparations, n.e.s., " dataDxfId="337" dataCellStyle="Comma 93"/>
    <tableColumn id="5" xr3:uid="{206CFB31-6D9A-4B12-A685-FDC1C8E008DC}" name="284:Nickel ores and concentrates; nickel mattes, nickel oxide sinters and other intermediate products of nickel metallurgy" dataDxfId="336" dataCellStyle="Comma 93"/>
    <tableColumn id="6" xr3:uid="{67002546-BEA5-4C76-8C06-B7CFFA856894}" name="625:Rubber tyres, interchangeable tyre treads, tyre flaps and inner tubes for wheels of all kinds" dataDxfId="335" dataCellStyle="Comma 93"/>
  </tableColumns>
  <tableStyleInfo name="TableStyleLight2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253D8525-FC14-4F52-AEC2-196D24A14157}" name="Table5" displayName="Table5" ref="A2:F83" totalsRowShown="0" headerRowDxfId="334" dataDxfId="333" tableBorderDxfId="332" dataCellStyle="Comma 93">
  <autoFilter ref="A2:F83" xr:uid="{253D8525-FC14-4F52-AEC2-196D24A14157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</autoFilter>
  <sortState xmlns:xlrd2="http://schemas.microsoft.com/office/spreadsheetml/2017/richdata2" ref="A3:F83">
    <sortCondition descending="1" ref="E3:E83"/>
  </sortState>
  <tableColumns count="6">
    <tableColumn id="1" xr3:uid="{455803C0-52D2-4516-9023-5E1411FDD2CD}" name="Partner \ SITC" dataDxfId="331"/>
    <tableColumn id="2" xr3:uid="{4223E505-2DF7-4DBC-A270-C936ACFA86C0}" name="334:Petroleum oils and oils obtained from bituminous minerals (other than crude); preparations, n.e.s., " dataDxfId="330" dataCellStyle="Comma 93"/>
    <tableColumn id="3" xr3:uid="{715BBC4F-E89B-4A77-AA7E-7BF5723940CF}" name="522:Inorganic chemical elements, oxides and halogen salts" dataDxfId="329" dataCellStyle="Comma 93"/>
    <tableColumn id="4" xr3:uid="{45BA42F7-5F92-4AF9-8635-74743AF5597F}" name="723:Civil engineering and contractors' plant and equipment; parts thereof" dataDxfId="328" dataCellStyle="Comma 93"/>
    <tableColumn id="5" xr3:uid="{10F9C344-E2E5-4C5C-8C43-26E013202B30}" name="782:Motor vehicles for the transport of goods and special-purpose motor vehicles" dataDxfId="327" dataCellStyle="Comma 93"/>
    <tableColumn id="6" xr3:uid="{CCA212FE-496A-4ECC-A2D1-358281346A44}" name="542:Medicaments (including veterinary medicaments)" dataDxfId="326" dataCellStyle="Comma 93"/>
  </tableColumns>
  <tableStyleInfo name="TableStyleLight2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10000000}" name="Table30" displayName="Table30" ref="A4:I13" headerRowCount="0" totalsRowShown="0" headerRowDxfId="325" dataDxfId="324" tableBorderDxfId="323" headerRowCellStyle="Comma" dataCellStyle="Comma">
  <tableColumns count="9">
    <tableColumn id="1" xr3:uid="{00000000-0010-0000-1000-000001000000}" name="Column1" headerRowDxfId="322" dataDxfId="321" headerRowCellStyle="Comma" dataCellStyle="Comma"/>
    <tableColumn id="2" xr3:uid="{00000000-0010-0000-1000-000002000000}" name="Column2" headerRowDxfId="320" dataDxfId="319" headerRowCellStyle="Comma" dataCellStyle="Comma 92"/>
    <tableColumn id="3" xr3:uid="{00000000-0010-0000-1000-000003000000}" name="Column3" headerRowDxfId="318" dataDxfId="317" headerRowCellStyle="Comma" dataCellStyle="Comma">
      <calculatedColumnFormula>(B4/$B$13)*100</calculatedColumnFormula>
    </tableColumn>
    <tableColumn id="4" xr3:uid="{00000000-0010-0000-1000-000004000000}" name="Column4" headerRowDxfId="316" dataDxfId="315" headerRowCellStyle="Comma" dataCellStyle="Comma 92"/>
    <tableColumn id="5" xr3:uid="{00000000-0010-0000-1000-000005000000}" name="Column5" headerRowDxfId="314" dataDxfId="313" headerRowCellStyle="Comma" dataCellStyle="Comma">
      <calculatedColumnFormula>(D4/$D$13)*100</calculatedColumnFormula>
    </tableColumn>
    <tableColumn id="6" xr3:uid="{00000000-0010-0000-1000-000006000000}" name="Column6" headerRowDxfId="312" dataDxfId="311" headerRowCellStyle="Comma" dataCellStyle="Comma 92"/>
    <tableColumn id="7" xr3:uid="{00000000-0010-0000-1000-000007000000}" name="Column7" headerRowDxfId="310" dataDxfId="309" headerRowCellStyle="Comma" dataCellStyle="Comma">
      <calculatedColumnFormula>(F4/$F$13)*100</calculatedColumnFormula>
    </tableColumn>
    <tableColumn id="8" xr3:uid="{00000000-0010-0000-1000-000008000000}" name="Column8" headerRowDxfId="308" dataDxfId="307" headerRowCellStyle="Comma" dataCellStyle="Comma">
      <calculatedColumnFormula>((F4/D4)-1)*100</calculatedColumnFormula>
    </tableColumn>
    <tableColumn id="9" xr3:uid="{00000000-0010-0000-1000-000009000000}" name="Column9" headerRowDxfId="306" dataDxfId="305" headerRowCellStyle="Comma" dataCellStyle="Comma">
      <calculatedColumnFormula>((F4/B4)-1)*100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B9DE00CB-CDC4-48F0-BD70-5D3F0804360F}" name="Table729" displayName="Table729" ref="F11:I274" headerRowCount="0" totalsRowShown="0" headerRowDxfId="602" dataDxfId="601" tableBorderDxfId="600">
  <sortState xmlns:xlrd2="http://schemas.microsoft.com/office/spreadsheetml/2017/richdata2" ref="F11:I274">
    <sortCondition descending="1" ref="I11:I274"/>
  </sortState>
  <tableColumns count="4">
    <tableColumn id="1" xr3:uid="{4EB5F8AA-0C2E-44C1-A0BA-AB3B95D4E30C}" name="Column1" headerRowDxfId="599" dataDxfId="598"/>
    <tableColumn id="2" xr3:uid="{50C82057-5843-4BCA-9ED3-21980B9C2423}" name="Column2" headerRowDxfId="597" dataDxfId="596" headerRowCellStyle="Comma 87" dataCellStyle="Comma 87"/>
    <tableColumn id="3" xr3:uid="{3248FA3B-C3CC-49AA-8A51-DD42B94922FD}" name="Column3" headerRowDxfId="595" dataDxfId="594" headerRowCellStyle="Comma 2" dataCellStyle="Comma 2"/>
    <tableColumn id="4" xr3:uid="{CE08519E-0DA1-4316-B8CF-472D82AD1682}" name="Column4" headerRowDxfId="593" dataDxfId="592" headerRowCellStyle="Comma 84" dataCellStyle="Comma 84"/>
  </tableColumns>
  <tableStyleInfo name="TableStyleMedium2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535B841C-3758-4F45-820D-49BDEB6137BA}" name="Table7" displayName="Table7" ref="A2:J258" totalsRowCount="1" headerRowDxfId="304" dataDxfId="303" totalsRowDxfId="301" tableBorderDxfId="302" dataCellStyle="Comma 92">
  <sortState xmlns:xlrd2="http://schemas.microsoft.com/office/spreadsheetml/2017/richdata2" ref="A3:J257">
    <sortCondition descending="1" ref="D3:D257"/>
  </sortState>
  <tableColumns count="10">
    <tableColumn id="1" xr3:uid="{4382507B-2A32-4041-93D5-122B4FBDB533}" name="SITC \ Partner" totalsRowLabel="Total" dataDxfId="300" totalsRowDxfId="299"/>
    <tableColumn id="2" xr3:uid="{F826D9F4-0615-4D9C-9789-22B14D402B6F}" name="COMESA-excl-SADC" totalsRowFunction="sum" dataDxfId="298" totalsRowDxfId="297" dataCellStyle="Comma 92"/>
    <tableColumn id="3" xr3:uid="{8F4BAE72-24FE-46A8-A2DB-F15985159239}" name="EU" totalsRowFunction="sum" dataDxfId="296" totalsRowDxfId="295" dataCellStyle="Comma 92"/>
    <tableColumn id="4" xr3:uid="{EC21236F-C610-492E-B765-92D47097A734}" name="OECD" totalsRowFunction="sum" dataDxfId="294" totalsRowDxfId="293" dataCellStyle="Comma 92"/>
    <tableColumn id="5" xr3:uid="{C9E7D2C8-B957-4B0A-9077-AFA89B0D82A6}" name="SACU" totalsRowFunction="sum" dataDxfId="292" totalsRowDxfId="291" dataCellStyle="Comma 92"/>
    <tableColumn id="6" xr3:uid="{934C765D-7842-452E-82DD-401F81621869}" name="SADC-excl-SACU" totalsRowFunction="sum" dataDxfId="290" totalsRowDxfId="289" dataCellStyle="Comma 92"/>
    <tableColumn id="7" xr3:uid="{AFBC35FA-11C7-41E4-A524-4AE37BB64D6F}" name="EFTA" totalsRowFunction="sum" dataDxfId="288" totalsRowDxfId="287" dataCellStyle="Comma 92"/>
    <tableColumn id="8" xr3:uid="{F7536B66-87B4-40FB-8E9E-C2A45F59AEA8}" name="MERCOSUR" totalsRowFunction="sum" dataDxfId="286" totalsRowDxfId="285" dataCellStyle="Comma 92"/>
    <tableColumn id="9" xr3:uid="{7AD2D533-8C97-42C9-8542-8D465FD95CA4}" name="BRIC" totalsRowFunction="sum" dataDxfId="284" totalsRowDxfId="283" dataCellStyle="Comma 92"/>
    <tableColumn id="10" xr3:uid="{7166DFC4-4988-4963-9098-55D4BFAD05DE}" name="COMESA" totalsRowFunction="sum" dataDxfId="282" totalsRowDxfId="281" dataCellStyle="Comma 92"/>
  </tableColumns>
  <tableStyleInfo name="TableStyleLight2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12000000}" name="Table32" displayName="Table32" ref="A4:I13" headerRowCount="0" totalsRowShown="0" headerRowDxfId="280" tableBorderDxfId="279" headerRowCellStyle="Comma">
  <tableColumns count="9">
    <tableColumn id="1" xr3:uid="{00000000-0010-0000-1200-000001000000}" name="Column1" headerRowDxfId="278" dataDxfId="277" headerRowCellStyle="Comma" dataCellStyle="Comma"/>
    <tableColumn id="2" xr3:uid="{00000000-0010-0000-1200-000002000000}" name="Column2" headerRowDxfId="276" dataDxfId="275" headerRowCellStyle="Comma" dataCellStyle="Comma 92"/>
    <tableColumn id="3" xr3:uid="{00000000-0010-0000-1200-000003000000}" name="Column3" headerRowDxfId="274" dataDxfId="273" headerRowCellStyle="Comma" dataCellStyle="Comma"/>
    <tableColumn id="4" xr3:uid="{00000000-0010-0000-1200-000004000000}" name="Column4" headerRowDxfId="272" dataDxfId="271" headerRowCellStyle="Comma" dataCellStyle="Comma 92"/>
    <tableColumn id="5" xr3:uid="{00000000-0010-0000-1200-000005000000}" name="Column5" headerRowDxfId="270" dataDxfId="269" headerRowCellStyle="Comma" dataCellStyle="Comma"/>
    <tableColumn id="6" xr3:uid="{00000000-0010-0000-1200-000006000000}" name="Column6" headerRowDxfId="268" dataDxfId="267" headerRowCellStyle="Comma" dataCellStyle="Comma 92"/>
    <tableColumn id="7" xr3:uid="{00000000-0010-0000-1200-000007000000}" name="Column7" headerRowDxfId="266" dataDxfId="265" headerRowCellStyle="Comma" dataCellStyle="Comma">
      <calculatedColumnFormula>(F4/$F$13)*100</calculatedColumnFormula>
    </tableColumn>
    <tableColumn id="8" xr3:uid="{00000000-0010-0000-1200-000008000000}" name="Column8" headerRowDxfId="264" dataDxfId="263" headerRowCellStyle="Comma" dataCellStyle="Comma">
      <calculatedColumnFormula>((F4/D4)-1)*100</calculatedColumnFormula>
    </tableColumn>
    <tableColumn id="9" xr3:uid="{00000000-0010-0000-1200-000009000000}" name="Column9" headerRowDxfId="262" dataDxfId="261" headerRowCellStyle="Comma" dataCellStyle="Comma">
      <calculatedColumnFormula>((F4/B4)-1)*100</calculatedColumnFormula>
    </tableColumn>
  </tableColumns>
  <tableStyleInfo name="TableStyleMedium2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429A77DA-0CA6-406A-BE9B-326CF77446FE}" name="Table8" displayName="Table8" ref="A2:J258" totalsRowCount="1" headerRowDxfId="260" dataDxfId="259" totalsRowDxfId="257" tableBorderDxfId="258" dataCellStyle="Comma 92">
  <sortState xmlns:xlrd2="http://schemas.microsoft.com/office/spreadsheetml/2017/richdata2" ref="A3:J257">
    <sortCondition descending="1" ref="F3:F257"/>
  </sortState>
  <tableColumns count="10">
    <tableColumn id="1" xr3:uid="{A5B7D2BC-82E5-452B-B635-1E51EE20F868}" name="SITC \ Partner" dataDxfId="256" totalsRowDxfId="255"/>
    <tableColumn id="2" xr3:uid="{1DB8E2F2-0F00-4FC0-9FAD-639A0C7D4C74}" name="COMESA-excl-SADC" totalsRowFunction="sum" dataDxfId="254" totalsRowDxfId="253" dataCellStyle="Comma 92"/>
    <tableColumn id="3" xr3:uid="{AD89CF80-3D0F-4265-BDA7-DE2592A5AA45}" name="EU" totalsRowFunction="sum" dataDxfId="252" totalsRowDxfId="251" dataCellStyle="Comma 92"/>
    <tableColumn id="4" xr3:uid="{14541D46-88D3-48D3-B6FE-0A70A3BE927F}" name="OECD" totalsRowFunction="sum" dataDxfId="250" totalsRowDxfId="249" dataCellStyle="Comma 92"/>
    <tableColumn id="5" xr3:uid="{E093FBBC-3F3A-4894-AEC4-A6F8C102C673}" name="SACU" totalsRowFunction="sum" dataDxfId="248" totalsRowDxfId="247" dataCellStyle="Comma 92"/>
    <tableColumn id="6" xr3:uid="{C509E158-0968-4051-817D-8F5C4EB466FC}" name="SADC-excl-SACU" totalsRowFunction="sum" dataDxfId="246" totalsRowDxfId="245" dataCellStyle="Comma 92"/>
    <tableColumn id="7" xr3:uid="{F92CACA6-7D7C-40BF-834A-8E3AD17FD83A}" name="EFTA" totalsRowFunction="sum" dataDxfId="244" totalsRowDxfId="243" dataCellStyle="Comma 92"/>
    <tableColumn id="8" xr3:uid="{646663A9-55AA-4651-9F6D-8AAFC1F4E566}" name="MERCOSUR" totalsRowFunction="sum" dataDxfId="242" totalsRowDxfId="241" dataCellStyle="Comma 92"/>
    <tableColumn id="9" xr3:uid="{3B2CDF41-2F29-4505-A20F-68E9AA97F8E3}" name="BRIC" totalsRowFunction="sum" dataDxfId="240" totalsRowDxfId="239" dataCellStyle="Comma 92"/>
    <tableColumn id="10" xr3:uid="{A5CDF0C7-1B02-47EB-956A-FD8554108483}" name="COMESA" totalsRowFunction="sum" dataDxfId="238" totalsRowDxfId="237" dataCellStyle="Comma 92"/>
  </tableColumns>
  <tableStyleInfo name="TableStyleLight2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4000000}" name="Table34" displayName="Table34" ref="A4:I9" headerRowCount="0" totalsRowShown="0" headerRowDxfId="236" dataDxfId="235" tableBorderDxfId="234">
  <tableColumns count="9">
    <tableColumn id="1" xr3:uid="{00000000-0010-0000-1400-000001000000}" name="Column1" headerRowDxfId="233" dataDxfId="232" headerRowCellStyle="Comma" dataCellStyle="Comma"/>
    <tableColumn id="2" xr3:uid="{00000000-0010-0000-1400-000002000000}" name="Column2" headerRowDxfId="231" dataDxfId="230" headerRowCellStyle="Comma" dataCellStyle="Comma 85"/>
    <tableColumn id="3" xr3:uid="{00000000-0010-0000-1400-000003000000}" name="Column3" headerRowDxfId="229" dataDxfId="228" headerRowCellStyle="Comma" dataCellStyle="Comma"/>
    <tableColumn id="4" xr3:uid="{00000000-0010-0000-1400-000004000000}" name="Column4" headerRowDxfId="227" dataDxfId="226" headerRowCellStyle="Comma" dataCellStyle="Comma 85"/>
    <tableColumn id="5" xr3:uid="{00000000-0010-0000-1400-000005000000}" name="Column5" headerRowDxfId="225" dataDxfId="224" headerRowCellStyle="Comma" dataCellStyle="Comma"/>
    <tableColumn id="6" xr3:uid="{00000000-0010-0000-1400-000006000000}" name="Column6" headerRowDxfId="223" dataDxfId="222" headerRowCellStyle="Comma" dataCellStyle="Comma 85"/>
    <tableColumn id="7" xr3:uid="{00000000-0010-0000-1400-000007000000}" name="Column7" headerRowDxfId="221" dataDxfId="220" headerRowCellStyle="Comma" dataCellStyle="Comma"/>
    <tableColumn id="8" xr3:uid="{00000000-0010-0000-1400-000008000000}" name="Column8" headerRowDxfId="219" dataDxfId="218" headerRowCellStyle="Comma" dataCellStyle="Comma">
      <calculatedColumnFormula>((F4/D4)-1)*100</calculatedColumnFormula>
    </tableColumn>
    <tableColumn id="9" xr3:uid="{00000000-0010-0000-1400-000009000000}" name="Column9" headerRowDxfId="217" dataDxfId="216" headerRowCellStyle="Comma" dataCellStyle="Comma">
      <calculatedColumnFormula>((F4/B4)-1)*100</calculatedColumnFormula>
    </tableColumn>
  </tableColumns>
  <tableStyleInfo name="TableStyleMedium2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6617C9E4-FB85-40E0-B4A7-EB3EEF9E6170}" name="Table18" displayName="Table18" ref="A4:D264" totalsRowShown="0" headerRowDxfId="215" dataDxfId="214" tableBorderDxfId="213" dataCellStyle="Comma 91">
  <autoFilter ref="A4:D264" xr:uid="{6617C9E4-FB85-40E0-B4A7-EB3EEF9E6170}">
    <filterColumn colId="0" hiddenButton="1"/>
    <filterColumn colId="1" hiddenButton="1"/>
    <filterColumn colId="2" hiddenButton="1"/>
    <filterColumn colId="3" hiddenButton="1"/>
  </autoFilter>
  <tableColumns count="4">
    <tableColumn id="1" xr3:uid="{ADFBAC1E-81E1-4B54-A66E-CFE131E2F91A}" name="Period" dataDxfId="212"/>
    <tableColumn id="2" xr3:uid="{D39D758F-1321-4DAF-96BF-99B6F7F1ED2C}" name="Nov" dataDxfId="211" dataCellStyle="Comma 91"/>
    <tableColumn id="3" xr3:uid="{28F949D0-101A-44BD-9005-632E4E374560}" name="Oct" dataDxfId="210" dataCellStyle="Comma 91"/>
    <tableColumn id="4" xr3:uid="{3B9DC694-3548-4721-9EBC-9B88A2F32487}" name="Nov  " dataDxfId="209" dataCellStyle="Comma 91"/>
  </tableColumns>
  <tableStyleInfo name="TableStyleLight2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7D6642A9-8F30-4CF4-866C-187DD4BB6135}" name="Table20" displayName="Table20" ref="K4:N264" totalsRowShown="0" headerRowDxfId="208" dataDxfId="207" tableBorderDxfId="206" dataCellStyle="Comma 91">
  <autoFilter ref="K4:N264" xr:uid="{7D6642A9-8F30-4CF4-866C-187DD4BB6135}">
    <filterColumn colId="0" hiddenButton="1"/>
    <filterColumn colId="1" hiddenButton="1"/>
    <filterColumn colId="2" hiddenButton="1"/>
    <filterColumn colId="3" hiddenButton="1"/>
  </autoFilter>
  <tableColumns count="4">
    <tableColumn id="1" xr3:uid="{A7F8F176-2D2D-4657-8162-46C4D4BC6549}" name="Period" dataDxfId="205"/>
    <tableColumn id="2" xr3:uid="{5E00250D-42D7-467F-98BB-EF0F9F37D7CA}" name="Nov" dataDxfId="204" dataCellStyle="Comma 91"/>
    <tableColumn id="3" xr3:uid="{7B8304A2-62AD-4392-9FC3-C786D8D8FF86}" name="Oct" dataDxfId="203" dataCellStyle="Comma 91"/>
    <tableColumn id="4" xr3:uid="{C2DB3042-AE8D-45EF-9826-682690BA1E42}" name="Nov " dataDxfId="202" dataCellStyle="Comma 91"/>
  </tableColumns>
  <tableStyleInfo name="TableStyleLight2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F47EB750-110B-48C0-A75B-E56CBC3D11EC}" name="Table19" displayName="Table19" ref="F4:I264" totalsRowShown="0" headerRowDxfId="201" dataDxfId="200" tableBorderDxfId="199" dataCellStyle="Comma 91">
  <autoFilter ref="F4:I264" xr:uid="{F47EB750-110B-48C0-A75B-E56CBC3D11EC}">
    <filterColumn colId="0" hiddenButton="1"/>
    <filterColumn colId="1" hiddenButton="1"/>
    <filterColumn colId="2" hiddenButton="1"/>
    <filterColumn colId="3" hiddenButton="1"/>
  </autoFilter>
  <tableColumns count="4">
    <tableColumn id="1" xr3:uid="{ED5B6B67-4DE7-400C-93B0-BF13E10C136B}" name="Period" dataDxfId="198"/>
    <tableColumn id="2" xr3:uid="{13E41AFE-3F00-4170-BAD4-93EFCCE4744E}" name="Nov" dataDxfId="197" dataCellStyle="Comma 91"/>
    <tableColumn id="3" xr3:uid="{C6F07171-B71A-4CCD-A368-B25E66C8A79C}" name="Oct" dataDxfId="196" dataCellStyle="Comma 91"/>
    <tableColumn id="4" xr3:uid="{047F2298-ECA3-4056-99A7-BF17466FD28E}" name="Nov " dataDxfId="195" dataCellStyle="Comma 91"/>
  </tableColumns>
  <tableStyleInfo name="TableStyleLight2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18000000}" name="Table38" displayName="Table38" ref="A4:I10" headerRowCount="0" totalsRowShown="0" headerRowDxfId="194" dataDxfId="193" tableBorderDxfId="192">
  <tableColumns count="9">
    <tableColumn id="1" xr3:uid="{00000000-0010-0000-1800-000001000000}" name="Column1" headerRowDxfId="191" dataDxfId="190" headerRowCellStyle="Comma" dataCellStyle="Comma"/>
    <tableColumn id="2" xr3:uid="{00000000-0010-0000-1800-000002000000}" name="Column2" headerRowDxfId="189" dataDxfId="188" headerRowCellStyle="Comma" dataCellStyle="Comma 72 2"/>
    <tableColumn id="3" xr3:uid="{00000000-0010-0000-1800-000003000000}" name="Column3" headerRowDxfId="187" dataDxfId="186" headerRowCellStyle="Comma" dataCellStyle="Comma">
      <calculatedColumnFormula>(B4/$B$10)*100</calculatedColumnFormula>
    </tableColumn>
    <tableColumn id="4" xr3:uid="{00000000-0010-0000-1800-000004000000}" name="Column4" headerRowDxfId="185" dataDxfId="184" headerRowCellStyle="Comma" dataCellStyle="Comma 72 2"/>
    <tableColumn id="5" xr3:uid="{00000000-0010-0000-1800-000005000000}" name="Column5" headerRowDxfId="183" dataDxfId="182" headerRowCellStyle="Comma" dataCellStyle="Comma">
      <calculatedColumnFormula>(D4/$D$10)*100</calculatedColumnFormula>
    </tableColumn>
    <tableColumn id="6" xr3:uid="{00000000-0010-0000-1800-000006000000}" name="Column6" headerRowDxfId="181" dataDxfId="180" headerRowCellStyle="Comma" dataCellStyle="Comma 72 2"/>
    <tableColumn id="7" xr3:uid="{00000000-0010-0000-1800-000007000000}" name="Column7" headerRowDxfId="179" dataDxfId="178" headerRowCellStyle="Comma" dataCellStyle="Comma">
      <calculatedColumnFormula>(F4/$F$10)*100</calculatedColumnFormula>
    </tableColumn>
    <tableColumn id="8" xr3:uid="{00000000-0010-0000-1800-000008000000}" name="Column8" headerRowDxfId="177" dataDxfId="176" headerRowCellStyle="Comma" dataCellStyle="Comma"/>
    <tableColumn id="9" xr3:uid="{00000000-0010-0000-1800-000009000000}" name="Column9" headerRowDxfId="175" dataDxfId="174" headerRowCellStyle="Comma" dataCellStyle="Comma"/>
  </tableColumns>
  <tableStyleInfo name="TableStyleMedium2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19000000}" name="Table39" displayName="Table39" ref="A5:D264" headerRowCount="0" totalsRowShown="0" headerRowDxfId="173" dataDxfId="172" tableBorderDxfId="171" headerRowCellStyle="Comma 23">
  <tableColumns count="4">
    <tableColumn id="1" xr3:uid="{00000000-0010-0000-1900-000001000000}" name="Column1" headerRowDxfId="170" dataDxfId="169"/>
    <tableColumn id="2" xr3:uid="{00000000-0010-0000-1900-000002000000}" name="Column2" headerRowDxfId="168" dataDxfId="167" headerRowCellStyle="Comma 23" dataCellStyle="Comma 91"/>
    <tableColumn id="3" xr3:uid="{00000000-0010-0000-1900-000003000000}" name="Column3" headerRowDxfId="166" dataDxfId="165" headerRowCellStyle="Comma 23" dataCellStyle="Comma 91"/>
    <tableColumn id="4" xr3:uid="{00000000-0010-0000-1900-000004000000}" name="Column4" headerRowDxfId="164" dataDxfId="163" headerRowCellStyle="Comma 23" dataCellStyle="Comma 91"/>
  </tableColumns>
  <tableStyleInfo name="TableStyleMedium2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92152E27-279E-492B-A136-962F99D05ABF}" name="Oct" displayName="Oct" ref="F4:I264" totalsRowShown="0" headerRowDxfId="162" dataDxfId="161" tableBorderDxfId="160" dataCellStyle="Comma 91">
  <autoFilter ref="F4:I264" xr:uid="{92152E27-279E-492B-A136-962F99D05ABF}">
    <filterColumn colId="0" hiddenButton="1"/>
    <filterColumn colId="1" hiddenButton="1"/>
    <filterColumn colId="2" hiddenButton="1"/>
    <filterColumn colId="3" hiddenButton="1"/>
  </autoFilter>
  <tableColumns count="4">
    <tableColumn id="1" xr3:uid="{0E835EE3-1568-4C91-9331-BDF7C02A85BA}" name="Period" dataDxfId="159"/>
    <tableColumn id="2" xr3:uid="{667062B2-5CFB-4BBA-84A2-D8DE0778D5BE}" name="Nov" dataDxfId="158" dataCellStyle="Comma 91"/>
    <tableColumn id="3" xr3:uid="{0C77B20B-7473-4998-BBD9-08D109AC66A6}" name="Oct" dataDxfId="157" dataCellStyle="Comma 91"/>
    <tableColumn id="4" xr3:uid="{25C140E7-C95C-43B3-BC4D-D4DB68AA7D8B}" name="Nov " dataDxfId="156" dataCellStyle="Comma 91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0000000}" name="Table9" displayName="Table9" ref="A2:E14" totalsRowShown="0" headerRowDxfId="591" headerRowBorderDxfId="590" tableBorderDxfId="589">
  <tableColumns count="5">
    <tableColumn id="1" xr3:uid="{00000000-0010-0000-0000-000001000000}" name="Period" dataDxfId="588"/>
    <tableColumn id="2" xr3:uid="{00000000-0010-0000-0000-000002000000}" name="Total Exports" dataDxfId="587" dataCellStyle="Comma"/>
    <tableColumn id="3" xr3:uid="{00000000-0010-0000-0000-000003000000}" name="Total Imports" dataDxfId="586" dataCellStyle="Comma"/>
    <tableColumn id="4" xr3:uid="{00000000-0010-0000-0000-000004000000}" name="Cumulative exports 2022" dataDxfId="585"/>
    <tableColumn id="5" xr3:uid="{00000000-0010-0000-0000-000005000000}" name="Cumulative imports 2022" dataDxfId="584"/>
  </tableColumns>
  <tableStyleInfo name="TableStyleMedium2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A84A897D-5669-4B75-BF6C-818D55A2E2E0}" name="Table27" displayName="Table27" ref="K4:N264" totalsRowShown="0" headerRowDxfId="155" dataDxfId="154" tableBorderDxfId="153" dataCellStyle="Comma 91">
  <autoFilter ref="K4:N264" xr:uid="{A84A897D-5669-4B75-BF6C-818D55A2E2E0}">
    <filterColumn colId="0" hiddenButton="1"/>
    <filterColumn colId="1" hiddenButton="1"/>
    <filterColumn colId="2" hiddenButton="1"/>
    <filterColumn colId="3" hiddenButton="1"/>
  </autoFilter>
  <tableColumns count="4">
    <tableColumn id="1" xr3:uid="{53D006C5-C715-4035-9D06-2FA8E42DB403}" name="Period" dataDxfId="152"/>
    <tableColumn id="2" xr3:uid="{9BC2C1ED-3F04-40BB-8ACA-52F0BF8FACA5}" name="Nov" dataDxfId="151" dataCellStyle="Comma 91"/>
    <tableColumn id="3" xr3:uid="{C0BE3725-2212-4FFA-9535-1E0E5FDF9F01}" name="Oct" dataDxfId="150" dataCellStyle="Comma 91"/>
    <tableColumn id="4" xr3:uid="{1400485E-FCEE-49F7-AB47-E373D4D2113C}" name="Nov " dataDxfId="149" dataCellStyle="Comma 91"/>
  </tableColumns>
  <tableStyleInfo name="TableStyleLight2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C000000}" name="Table42" displayName="Table42" ref="A3:D8" headerRowCount="0" totalsRowShown="0" headerRowDxfId="148" dataDxfId="147" tableBorderDxfId="146" headerRowCellStyle="Comma 23">
  <tableColumns count="4">
    <tableColumn id="1" xr3:uid="{00000000-0010-0000-1C00-000001000000}" name="Column1" headerRowDxfId="145" dataDxfId="144"/>
    <tableColumn id="2" xr3:uid="{00000000-0010-0000-1C00-000002000000}" name="Column2" headerRowDxfId="143" dataDxfId="142" headerRowCellStyle="Comma 23" dataCellStyle="Comma 80"/>
    <tableColumn id="3" xr3:uid="{00000000-0010-0000-1C00-000003000000}" name="Column3" headerRowDxfId="141" dataDxfId="140" headerRowCellStyle="Comma 23" dataCellStyle="Comma 80"/>
    <tableColumn id="4" xr3:uid="{00000000-0010-0000-1C00-000004000000}" name="Column4" headerRowDxfId="139" dataDxfId="138" headerRowCellStyle="Comma 23" dataCellStyle="Comma 80"/>
  </tableColumns>
  <tableStyleInfo name="TableStyleMedium2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1D000000}" name="Table43" displayName="Table43" ref="A3:D9" headerRowCount="0" totalsRowShown="0" headerRowDxfId="137" dataDxfId="136" tableBorderDxfId="135" headerRowCellStyle="Comma 23">
  <tableColumns count="4">
    <tableColumn id="1" xr3:uid="{00000000-0010-0000-1D00-000001000000}" name="Column1" headerRowDxfId="134" dataDxfId="133"/>
    <tableColumn id="2" xr3:uid="{00000000-0010-0000-1D00-000002000000}" name="Column2" headerRowDxfId="132" dataDxfId="131" headerRowCellStyle="Comma 23" dataCellStyle="Comma 91"/>
    <tableColumn id="3" xr3:uid="{00000000-0010-0000-1D00-000003000000}" name="Column3" headerRowDxfId="130" dataDxfId="129" headerRowCellStyle="Comma 23" dataCellStyle="Comma 91"/>
    <tableColumn id="4" xr3:uid="{00000000-0010-0000-1D00-000004000000}" name="Column4" headerRowDxfId="128" dataDxfId="127" headerRowCellStyle="Comma 23" dataCellStyle="Comma 91"/>
  </tableColumns>
  <tableStyleInfo name="TableStyleMedium2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0000000-000C-0000-FFFF-FFFF1F000000}" name="Table45" displayName="Table45" ref="D3:E25" headerRowCount="0" totalsRowShown="0" headerRowDxfId="126" dataDxfId="125" totalsRowDxfId="123" tableBorderDxfId="124" dataCellStyle="Comma">
  <tableColumns count="2">
    <tableColumn id="1" xr3:uid="{00000000-0010-0000-1F00-000001000000}" name="Column1" headerRowDxfId="122" dataDxfId="121" totalsRowDxfId="120" dataCellStyle="Comma"/>
    <tableColumn id="2" xr3:uid="{00000000-0010-0000-1F00-000002000000}" name="Column2" headerRowDxfId="119" dataDxfId="118" totalsRowDxfId="117" headerRowCellStyle="Comma" dataCellStyle="Comma"/>
  </tableColumns>
  <tableStyleInfo name="TableStyleMedium2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16BE4DC6-3703-4029-B6F8-5C0B463348D5}" name="Table4410" displayName="Table4410" ref="A3:B19" headerRowCount="0" totalsRowCount="1" headerRowDxfId="116" dataDxfId="115" totalsRowDxfId="113" tableBorderDxfId="114">
  <sortState xmlns:xlrd2="http://schemas.microsoft.com/office/spreadsheetml/2017/richdata2" ref="A3:B16">
    <sortCondition descending="1" ref="B3:B16"/>
  </sortState>
  <tableColumns count="2">
    <tableColumn id="1" xr3:uid="{C49E0E0C-B4EF-4E2A-AEDA-54253AE994B7}" name="Column1" totalsRowLabel="Total" headerRowDxfId="112" dataDxfId="111" totalsRowDxfId="110"/>
    <tableColumn id="2" xr3:uid="{AB2E3EB5-259F-4C9B-BB7B-8623D803FDE8}" name="Column2" totalsRowFunction="custom" headerRowDxfId="109" dataDxfId="108" totalsRowDxfId="107" headerRowCellStyle="Comma 23" dataCellStyle="Comma">
      <totalsRowFormula>SUM(B3:B18)</totalsRowFormula>
    </tableColumn>
  </tableColumns>
  <tableStyleInfo name="TableStyleMedium2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3302ED0-3B48-4A6D-ACC0-D10D4FEFFCA7}" name="Table4612" displayName="Table4612" ref="H3:J15" headerRowCount="0" headerRowDxfId="106" dataDxfId="105" totalsRowDxfId="103" tableBorderDxfId="104">
  <tableColumns count="3">
    <tableColumn id="1" xr3:uid="{37BE3862-6D1B-472C-B859-BFD4A68FAD97}" name="Column1" totalsRowLabel="Total" headerRowDxfId="102" dataDxfId="101" totalsRowDxfId="100"/>
    <tableColumn id="2" xr3:uid="{F2B6AC9E-A98D-4AAA-8C56-6DE94FDF5B05}" name="Column2" headerRowDxfId="99" dataDxfId="98" totalsRowDxfId="97" headerRowCellStyle="Comma 69" dataCellStyle="Comma"/>
    <tableColumn id="3" xr3:uid="{6693391D-E89A-4219-BDB8-559A131A2EC4}" name="Column3" totalsRowFunction="sum" headerRowDxfId="96" dataDxfId="95" totalsRowDxfId="94" headerRowCellStyle="Comma 69" dataCellStyle="Comma"/>
  </tableColumns>
  <tableStyleInfo name="TableStyleMedium2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" xr:uid="{00000000-000C-0000-FFFF-FFFF21000000}" name="Table49" displayName="Table49" ref="A2:K4" headerRowCount="0" totalsRowShown="0" headerRowDxfId="93" dataDxfId="92" tableBorderDxfId="91">
  <tableColumns count="11">
    <tableColumn id="1" xr3:uid="{00000000-0010-0000-2100-000001000000}" name="Column1" headerRowDxfId="90" dataDxfId="89"/>
    <tableColumn id="2" xr3:uid="{00000000-0010-0000-2100-000002000000}" name="Column2" headerRowDxfId="88" dataDxfId="87"/>
    <tableColumn id="3" xr3:uid="{00000000-0010-0000-2100-000003000000}" name="Column3" headerRowDxfId="86" dataDxfId="85"/>
    <tableColumn id="4" xr3:uid="{00000000-0010-0000-2100-000004000000}" name="Column4" headerRowDxfId="84" dataDxfId="83"/>
    <tableColumn id="5" xr3:uid="{00000000-0010-0000-2100-000005000000}" name="Column5" headerRowDxfId="82" dataDxfId="81"/>
    <tableColumn id="6" xr3:uid="{00000000-0010-0000-2100-000006000000}" name="Column6" headerRowDxfId="80" dataDxfId="79"/>
    <tableColumn id="7" xr3:uid="{00000000-0010-0000-2100-000007000000}" name="Column7" headerRowDxfId="78" dataDxfId="77"/>
    <tableColumn id="8" xr3:uid="{00000000-0010-0000-2100-000008000000}" name="Column8" headerRowDxfId="76" dataDxfId="75"/>
    <tableColumn id="9" xr3:uid="{00000000-0010-0000-2100-000009000000}" name="Column9" headerRowDxfId="74" dataDxfId="73"/>
    <tableColumn id="10" xr3:uid="{00000000-0010-0000-2100-00000A000000}" name="Column10" headerRowDxfId="72" dataDxfId="71"/>
    <tableColumn id="11" xr3:uid="{00000000-0010-0000-2100-00000B000000}" name="Column11" headerRowDxfId="70" dataDxfId="69">
      <calculatedColumnFormula>SUM(B3:I3)</calculatedColumnFormula>
    </tableColumn>
  </tableColumns>
  <tableStyleInfo name="TableStyleMedium2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8638DD6D-F718-4FF4-A15C-EA7E7BB960BE}" name="Table2" displayName="Table2" ref="E7:G9" totalsRowShown="0" headerRowDxfId="68" dataDxfId="66" headerRowBorderDxfId="67" tableBorderDxfId="65">
  <autoFilter ref="E7:G9" xr:uid="{8638DD6D-F718-4FF4-A15C-EA7E7BB960BE}">
    <filterColumn colId="0" hiddenButton="1"/>
    <filterColumn colId="1" hiddenButton="1"/>
    <filterColumn colId="2" hiddenButton="1"/>
  </autoFilter>
  <tableColumns count="3">
    <tableColumn id="1" xr3:uid="{6B8BBC4B-C12B-4DEE-A4AA-9F72CFD36105}" name="Partner " dataDxfId="64"/>
    <tableColumn id="2" xr3:uid="{B9F3260D-F3FC-4D23-882A-800353835719}" name="Exports(N$ m)" dataDxfId="63" dataCellStyle="Comma 80"/>
    <tableColumn id="3" xr3:uid="{E8879920-6FDD-43D6-A13E-64772CE40DC8}" name="Imports(N$ m)" dataDxfId="62" dataCellStyle="Comma 80"/>
  </tableColumns>
  <tableStyleInfo name="TableStyleLight2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4EDFB9CE-DE59-4D49-91A0-09FD8FC3C1B4}" name="Table4" displayName="Table4" ref="A7:C12" totalsRowShown="0" headerRowDxfId="61" dataDxfId="59" headerRowBorderDxfId="60" tableBorderDxfId="58">
  <autoFilter ref="A7:C12" xr:uid="{4EDFB9CE-DE59-4D49-91A0-09FD8FC3C1B4}">
    <filterColumn colId="0" hiddenButton="1"/>
    <filterColumn colId="1" hiddenButton="1"/>
    <filterColumn colId="2" hiddenButton="1"/>
  </autoFilter>
  <tableColumns count="3">
    <tableColumn id="1" xr3:uid="{0C380E60-67C1-47F5-AB14-510B6BA0B618}" name="Commodity" dataDxfId="57"/>
    <tableColumn id="2" xr3:uid="{A8AC79AD-F014-491E-9DBD-0308004DC08B}" name="Exports(N$)" dataDxfId="56" dataCellStyle="Comma 84"/>
    <tableColumn id="3" xr3:uid="{37F04ADE-C04D-469C-9F11-CBE1E737094B}" name="% Share" dataDxfId="55" dataCellStyle="Percent">
      <calculatedColumnFormula>(Table4[[#This Row],[Exports(N$)]]/$B$12)*100</calculatedColumnFormula>
    </tableColumn>
  </tableColumns>
  <tableStyleInfo name="TableStyleLight2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" xr:uid="{00000000-000C-0000-FFFF-FFFF22000000}" name="Table50" displayName="Table50" ref="A4:E18" headerRowCount="0" headerRowDxfId="21" dataDxfId="19" totalsRowDxfId="20" tableBorderDxfId="54">
  <tableColumns count="5">
    <tableColumn id="1" xr3:uid="{00000000-0010-0000-2200-000001000000}" name="Column1" headerRowDxfId="53" dataDxfId="26" totalsRowDxfId="27"/>
    <tableColumn id="2" xr3:uid="{00000000-0010-0000-2200-000002000000}" name="Column2" headerRowDxfId="52" dataDxfId="25" totalsRowDxfId="28" dataCellStyle="Comma"/>
    <tableColumn id="3" xr3:uid="{00000000-0010-0000-2200-000003000000}" name="Column3" headerRowDxfId="51" dataDxfId="24" totalsRowDxfId="29" dataCellStyle="Comma"/>
    <tableColumn id="4" xr3:uid="{00000000-0010-0000-2200-000004000000}" name="Column4" headerRowDxfId="50" dataDxfId="23" totalsRowDxfId="30" dataCellStyle="Comma 23">
      <calculatedColumnFormula>SUM(B4:C4)</calculatedColumnFormula>
    </tableColumn>
    <tableColumn id="5" xr3:uid="{00000000-0010-0000-2200-000005000000}" name="Column5" headerRowDxfId="49" dataDxfId="22" totalsRowDxfId="31" dataCellStyle="Comma 23"/>
  </tableColumns>
  <tableStyleInfo name="TableStyleMedium2" showFirstColumn="0" showLastColumn="0" showRowStripes="0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1000000}" name="Table10" displayName="Table10" ref="A2:E13" totalsRowShown="0" headerRowDxfId="583" dataDxfId="581" headerRowBorderDxfId="582" tableBorderDxfId="580">
  <tableColumns count="5">
    <tableColumn id="1" xr3:uid="{00000000-0010-0000-0100-000001000000}" name="Period" dataDxfId="579"/>
    <tableColumn id="2" xr3:uid="{00000000-0010-0000-0100-000002000000}" name="Total Exports" dataDxfId="578" dataCellStyle="Comma 91"/>
    <tableColumn id="3" xr3:uid="{00000000-0010-0000-0100-000003000000}" name="Total Imports" dataDxfId="577" dataCellStyle="Comma 91"/>
    <tableColumn id="4" xr3:uid="{00000000-0010-0000-0100-000004000000}" name="Cumulative exports 2023" dataDxfId="576"/>
    <tableColumn id="5" xr3:uid="{00000000-0010-0000-0100-000005000000}" name="Cumulative imports 2023" dataDxfId="575"/>
  </tableColumns>
  <tableStyleInfo name="TableStyleMedium2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85FCC3A3-2DD0-4E06-A1BF-165BA2D68F57}" name="Table5112" displayName="Table5112" ref="A21:G27" headerRowCount="0" totalsRowShown="0" headerRowDxfId="48" dataDxfId="47" tableBorderDxfId="46">
  <tableColumns count="7">
    <tableColumn id="1" xr3:uid="{DCF72ED1-6736-412F-998B-91B6024EAF58}" name="Column1" headerRowDxfId="45" dataDxfId="44"/>
    <tableColumn id="6" xr3:uid="{FF34B1C0-9721-4BB7-A2BB-8D24B3F3ED3F}" name="Column6" headerRowDxfId="43" dataDxfId="42"/>
    <tableColumn id="7" xr3:uid="{F82F0C32-639C-4627-9D56-E529E3DFAEDE}" name="Column7" headerRowDxfId="41" dataDxfId="40"/>
    <tableColumn id="8" xr3:uid="{237A932F-BC99-461D-AB94-CFCEA1B5868E}" name="Column8" headerRowDxfId="39" dataDxfId="38" dataCellStyle="Comma 75"/>
    <tableColumn id="9" xr3:uid="{A82726C8-B6E6-46C2-98B1-29D45CDD267E}" name="Column9" headerRowDxfId="37" dataDxfId="36"/>
    <tableColumn id="4" xr3:uid="{1DE086FC-55E2-4A76-9AE6-7F9A07AA2311}" name="Column4" headerRowDxfId="35" dataDxfId="34" dataCellStyle="Comma 75"/>
    <tableColumn id="5" xr3:uid="{A3F84CEC-8F59-446D-929B-95D14EA9D458}" name="Column5" headerRowDxfId="33" dataDxfId="32"/>
  </tableColumns>
  <tableStyleInfo name="TableStyleMedium2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1CA76445-F6B6-4784-8B54-54C4242A6FD6}" name="Table5036" displayName="Table5036" ref="A3:E17" headerRowCount="0" headerRowDxfId="18" dataDxfId="17" totalsRowDxfId="16" tableBorderDxfId="15">
  <tableColumns count="5">
    <tableColumn id="1" xr3:uid="{D0499DE5-5581-4623-A2B3-E69F291C2474}" name="Column1" headerRowDxfId="13" dataDxfId="12" totalsRowDxfId="14"/>
    <tableColumn id="2" xr3:uid="{AB167701-9A60-4C51-9109-7140BCA4B46B}" name="Column2" headerRowDxfId="10" dataDxfId="9" totalsRowDxfId="11" dataCellStyle="Comma"/>
    <tableColumn id="3" xr3:uid="{EBC27904-AC06-4D70-8D5D-E1E01B825683}" name="Column3" headerRowDxfId="7" dataDxfId="6" totalsRowDxfId="8" dataCellStyle="Comma"/>
    <tableColumn id="4" xr3:uid="{81DB686B-1753-4FD7-84A2-53284AC3BEB4}" name="Column4" headerRowDxfId="4" dataDxfId="3" totalsRowDxfId="5" dataCellStyle="Comma 23">
      <calculatedColumnFormula>SUM(B3:C3)</calculatedColumnFormula>
    </tableColumn>
    <tableColumn id="5" xr3:uid="{8A644B57-3083-4A23-8A28-E56DDAA167FC}" name="Column5" headerRowDxfId="1" dataDxfId="0" totalsRowDxfId="2" dataCellStyle="Comma 23"/>
  </tableColumns>
  <tableStyleInfo name="TableStyleMedium2" showFirstColumn="0" showLastColumn="0" showRowStripes="0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2000000}" name="Table12" displayName="Table12" ref="A4:H13" headerRowCount="0" totalsRowShown="0" headerRowDxfId="574" dataDxfId="573" tableBorderDxfId="572" headerRowCellStyle="Comma">
  <tableColumns count="8">
    <tableColumn id="1" xr3:uid="{00000000-0010-0000-0200-000001000000}" name="Column1" headerRowDxfId="571" dataDxfId="570" headerRowCellStyle="Comma" dataCellStyle="Comma"/>
    <tableColumn id="2" xr3:uid="{00000000-0010-0000-0200-000002000000}" name="Column2" headerRowDxfId="569" dataDxfId="568" headerRowCellStyle="Comma" dataCellStyle="Comma 78"/>
    <tableColumn id="3" xr3:uid="{00000000-0010-0000-0200-000003000000}" name="Column3" headerRowDxfId="567" dataDxfId="566" headerRowCellStyle="Comma" dataCellStyle="Comma">
      <calculatedColumnFormula>(B4/$B$13)*100</calculatedColumnFormula>
    </tableColumn>
    <tableColumn id="4" xr3:uid="{00000000-0010-0000-0200-000004000000}" name="Column4" headerRowDxfId="565" dataDxfId="564" headerRowCellStyle="Comma" dataCellStyle="Comma 78"/>
    <tableColumn id="5" xr3:uid="{00000000-0010-0000-0200-000005000000}" name="Column5" headerRowDxfId="563" dataDxfId="562" headerRowCellStyle="Comma" dataCellStyle="Comma">
      <calculatedColumnFormula>(D4/$D$13)*100</calculatedColumnFormula>
    </tableColumn>
    <tableColumn id="6" xr3:uid="{00000000-0010-0000-0200-000006000000}" name="Column6" headerRowDxfId="561" dataDxfId="560" headerRowCellStyle="Comma" dataCellStyle="Comma 78"/>
    <tableColumn id="8" xr3:uid="{CAE5D9C7-A951-4768-8A2B-8B5FF67578A5}" name="Column8" headerRowDxfId="559" dataDxfId="558" headerRowCellStyle="Comma" dataCellStyle="Comma"/>
    <tableColumn id="7" xr3:uid="{00000000-0010-0000-0200-000007000000}" name="Column7" headerRowDxfId="557" dataDxfId="556" headerRowCellStyle="Comma" dataCellStyle="Comma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3000000}" name="Table13" displayName="Table13" ref="A4:G13" headerRowCount="0" totalsRowShown="0" headerRowDxfId="555" dataDxfId="554" tableBorderDxfId="553" headerRowCellStyle="Comma">
  <tableColumns count="7">
    <tableColumn id="1" xr3:uid="{00000000-0010-0000-0300-000001000000}" name="Column1" headerRowDxfId="552" dataDxfId="551" headerRowCellStyle="Comma" dataCellStyle="Comma 23"/>
    <tableColumn id="2" xr3:uid="{00000000-0010-0000-0300-000002000000}" name="Column2" headerRowDxfId="550" dataDxfId="549" headerRowCellStyle="Comma" dataCellStyle="Comma 84"/>
    <tableColumn id="3" xr3:uid="{00000000-0010-0000-0300-000003000000}" name="Column3" headerRowDxfId="548" dataDxfId="547" headerRowCellStyle="Comma" dataCellStyle="Comma">
      <calculatedColumnFormula>(B4/$B$13)*100</calculatedColumnFormula>
    </tableColumn>
    <tableColumn id="4" xr3:uid="{00000000-0010-0000-0300-000004000000}" name="Column4" headerRowDxfId="546" dataDxfId="545" headerRowCellStyle="Comma" dataCellStyle="Comma 84"/>
    <tableColumn id="5" xr3:uid="{00000000-0010-0000-0300-000005000000}" name="Column5" headerRowDxfId="544" dataDxfId="543" headerRowCellStyle="Comma" dataCellStyle="Comma">
      <calculatedColumnFormula>(D4/$D$13)*100</calculatedColumnFormula>
    </tableColumn>
    <tableColumn id="6" xr3:uid="{00000000-0010-0000-0300-000006000000}" name="Column6" headerRowDxfId="542" dataDxfId="541" headerRowCellStyle="Comma" dataCellStyle="Comma 84"/>
    <tableColumn id="7" xr3:uid="{00000000-0010-0000-0300-000007000000}" name="Column7" headerRowDxfId="540" dataDxfId="539" headerRowCellStyle="Comma" dataCellStyle="Comma">
      <calculatedColumnFormula>(F4/$F$13)*100</calculatedColumnFormula>
    </tableColumn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4000000}" name="Table14" displayName="Table14" ref="A4:H14" headerRowCount="0" totalsRowShown="0" headerRowDxfId="538" dataDxfId="537" tableBorderDxfId="536">
  <tableColumns count="8">
    <tableColumn id="1" xr3:uid="{00000000-0010-0000-0400-000001000000}" name="Column1" headerRowDxfId="535" dataDxfId="534"/>
    <tableColumn id="2" xr3:uid="{00000000-0010-0000-0400-000002000000}" name="Column2" headerRowDxfId="533" dataDxfId="532" headerRowCellStyle="Comma 67" dataCellStyle="Comma 72 2"/>
    <tableColumn id="3" xr3:uid="{00000000-0010-0000-0400-000003000000}" name="Column3" headerRowDxfId="531" dataDxfId="530" headerRowCellStyle="Comma" dataCellStyle="Comma">
      <calculatedColumnFormula>(B4/$B$14)*100</calculatedColumnFormula>
    </tableColumn>
    <tableColumn id="4" xr3:uid="{00000000-0010-0000-0400-000004000000}" name="Column4" headerRowDxfId="529" dataDxfId="528" headerRowCellStyle="Comma 67" dataCellStyle="Comma 72 2"/>
    <tableColumn id="5" xr3:uid="{00000000-0010-0000-0400-000005000000}" name="Column5" headerRowDxfId="527" dataDxfId="526" headerRowCellStyle="Comma" dataCellStyle="Comma">
      <calculatedColumnFormula>D4/$D$14*100</calculatedColumnFormula>
    </tableColumn>
    <tableColumn id="6" xr3:uid="{00000000-0010-0000-0400-000006000000}" name="Column6" headerRowDxfId="525" dataDxfId="524" headerRowCellStyle="Comma 67" dataCellStyle="Comma 72 2"/>
    <tableColumn id="7" xr3:uid="{00000000-0010-0000-0400-000007000000}" name="Column7" headerRowDxfId="523" dataDxfId="522" headerRowCellStyle="Comma" dataCellStyle="Comma">
      <calculatedColumnFormula>(F4/$F$14)*100</calculatedColumnFormula>
    </tableColumn>
    <tableColumn id="8" xr3:uid="{59FDD9B9-9873-4D77-A61B-15665CBAADD3}" name="Column8" headerRowDxfId="521" dataDxfId="520" dataCellStyle="Percent">
      <calculatedColumnFormula>(Table14[[#This Row],[Column6]]/Table14[[#This Row],[Column4]])-1</calculatedColumnFormula>
    </tableColumn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5000000}" name="Table232" displayName="Table232" ref="A2:E15" totalsRowShown="0" headerRowDxfId="519" totalsRowDxfId="516" headerRowBorderDxfId="518" tableBorderDxfId="517">
  <tableColumns count="5">
    <tableColumn id="1" xr3:uid="{00000000-0010-0000-0500-000001000000}" name="Period" dataDxfId="515" totalsRowDxfId="514"/>
    <tableColumn id="2" xr3:uid="{00000000-0010-0000-0500-000002000000}" name="Exports" dataDxfId="513" totalsRowDxfId="512" dataCellStyle="Comma 91"/>
    <tableColumn id="3" xr3:uid="{00000000-0010-0000-0500-000003000000}" name="Imports" dataDxfId="511" totalsRowDxfId="510" dataCellStyle="Comma 91"/>
    <tableColumn id="4" xr3:uid="{00000000-0010-0000-0500-000004000000}" name="Imports (-)" dataDxfId="509" totalsRowDxfId="508" dataCellStyle="Comma">
      <calculatedColumnFormula>-Table232[[#This Row],[Imports]]</calculatedColumnFormula>
    </tableColumn>
    <tableColumn id="5" xr3:uid="{00000000-0010-0000-0500-000005000000}" name="Trade bal" dataDxfId="507" totalsRowDxfId="506" dataCellStyle="Comma">
      <calculatedColumnFormula>Table232[[#This Row],[Exports]]-Table232[[#This Row],[Imports]]</calculatedColumnFormula>
    </tableColumn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06000000}" name="Table15" displayName="Table15" ref="A3:D175" headerRowCount="0" totalsRowShown="0" headerRowDxfId="505" tableBorderDxfId="504">
  <sortState xmlns:xlrd2="http://schemas.microsoft.com/office/spreadsheetml/2017/richdata2" ref="A3:D157">
    <sortCondition ref="D3:D157"/>
  </sortState>
  <tableColumns count="4">
    <tableColumn id="1" xr3:uid="{00000000-0010-0000-0600-000001000000}" name="Column1" headerRowDxfId="503" dataDxfId="502" totalsRowDxfId="501"/>
    <tableColumn id="2" xr3:uid="{00000000-0010-0000-0600-000002000000}" name="Column2" headerRowDxfId="500" dataDxfId="499" totalsRowDxfId="498" headerRowCellStyle="Comma 23" dataCellStyle="Comma 91"/>
    <tableColumn id="3" xr3:uid="{00000000-0010-0000-0600-000003000000}" name="Column3" headerRowDxfId="497" dataDxfId="496" totalsRowDxfId="495" headerRowCellStyle="Comma 23" dataCellStyle="Comma 91"/>
    <tableColumn id="4" xr3:uid="{00000000-0010-0000-0600-000004000000}" name="Column4" headerRowDxfId="494" dataDxfId="493" totalsRowDxfId="492" dataCellStyle="Comma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7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8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0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1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2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3.x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5.xml"/><Relationship Id="rId2" Type="http://schemas.openxmlformats.org/officeDocument/2006/relationships/table" Target="../tables/table24.xml"/><Relationship Id="rId1" Type="http://schemas.openxmlformats.org/officeDocument/2006/relationships/printerSettings" Target="../printerSettings/printerSettings22.bin"/><Relationship Id="rId4" Type="http://schemas.openxmlformats.org/officeDocument/2006/relationships/table" Target="../tables/table26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7.x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9.xml"/><Relationship Id="rId2" Type="http://schemas.openxmlformats.org/officeDocument/2006/relationships/table" Target="../tables/table28.xml"/><Relationship Id="rId1" Type="http://schemas.openxmlformats.org/officeDocument/2006/relationships/printerSettings" Target="../printerSettings/printerSettings24.bin"/><Relationship Id="rId4" Type="http://schemas.openxmlformats.org/officeDocument/2006/relationships/table" Target="../tables/table30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1.xml"/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2.xml"/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4.xml"/><Relationship Id="rId2" Type="http://schemas.openxmlformats.org/officeDocument/2006/relationships/table" Target="../tables/table33.xml"/><Relationship Id="rId1" Type="http://schemas.openxmlformats.org/officeDocument/2006/relationships/printerSettings" Target="../printerSettings/printerSettings27.bin"/><Relationship Id="rId4" Type="http://schemas.openxmlformats.org/officeDocument/2006/relationships/table" Target="../tables/table35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7.xml"/><Relationship Id="rId2" Type="http://schemas.openxmlformats.org/officeDocument/2006/relationships/table" Target="../tables/table36.xml"/><Relationship Id="rId1" Type="http://schemas.openxmlformats.org/officeDocument/2006/relationships/printerSettings" Target="../printerSettings/printerSettings28.bin"/><Relationship Id="rId4" Type="http://schemas.openxmlformats.org/officeDocument/2006/relationships/table" Target="../tables/table38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0.xml"/><Relationship Id="rId2" Type="http://schemas.openxmlformats.org/officeDocument/2006/relationships/table" Target="../tables/table39.xml"/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39"/>
  <sheetViews>
    <sheetView showGridLines="0" tabSelected="1" zoomScale="70" zoomScaleNormal="70" workbookViewId="0"/>
  </sheetViews>
  <sheetFormatPr defaultColWidth="8.81640625" defaultRowHeight="15.5" x14ac:dyDescent="0.35"/>
  <cols>
    <col min="1" max="1" width="25.81640625" style="3" customWidth="1"/>
    <col min="2" max="2" width="12.1796875" style="3" customWidth="1"/>
    <col min="3" max="7" width="8.81640625" style="3"/>
    <col min="8" max="8" width="20.1796875" style="3" customWidth="1"/>
    <col min="9" max="16384" width="8.81640625" style="3"/>
  </cols>
  <sheetData>
    <row r="1" spans="1:8" ht="22.5" customHeight="1" x14ac:dyDescent="0.35">
      <c r="A1" s="1" t="s">
        <v>326</v>
      </c>
      <c r="B1" s="1"/>
      <c r="C1" s="2"/>
      <c r="D1" s="2"/>
      <c r="E1" s="2"/>
      <c r="F1" s="2"/>
      <c r="G1" s="363"/>
      <c r="H1" s="363"/>
    </row>
    <row r="2" spans="1:8" x14ac:dyDescent="0.35">
      <c r="A2" s="4"/>
    </row>
    <row r="3" spans="1:8" x14ac:dyDescent="0.35">
      <c r="A3" s="4" t="s">
        <v>656</v>
      </c>
      <c r="G3" s="4"/>
    </row>
    <row r="4" spans="1:8" x14ac:dyDescent="0.35">
      <c r="A4" s="4" t="s">
        <v>544</v>
      </c>
      <c r="G4" s="4"/>
    </row>
    <row r="5" spans="1:8" x14ac:dyDescent="0.35">
      <c r="A5" s="4" t="s">
        <v>545</v>
      </c>
      <c r="G5" s="4"/>
    </row>
    <row r="6" spans="1:8" x14ac:dyDescent="0.35">
      <c r="A6" s="4" t="s">
        <v>475</v>
      </c>
      <c r="G6" s="4"/>
    </row>
    <row r="7" spans="1:8" x14ac:dyDescent="0.35">
      <c r="A7" s="4" t="s">
        <v>476</v>
      </c>
      <c r="G7" s="4"/>
    </row>
    <row r="8" spans="1:8" x14ac:dyDescent="0.35">
      <c r="A8" s="4" t="s">
        <v>477</v>
      </c>
      <c r="G8" s="4"/>
    </row>
    <row r="9" spans="1:8" x14ac:dyDescent="0.35">
      <c r="A9" s="4" t="s">
        <v>478</v>
      </c>
      <c r="G9" s="4"/>
    </row>
    <row r="10" spans="1:8" x14ac:dyDescent="0.35">
      <c r="A10" s="4" t="s">
        <v>479</v>
      </c>
      <c r="G10" s="4"/>
    </row>
    <row r="11" spans="1:8" x14ac:dyDescent="0.35">
      <c r="A11" s="4" t="s">
        <v>492</v>
      </c>
      <c r="G11" s="4"/>
    </row>
    <row r="12" spans="1:8" x14ac:dyDescent="0.35">
      <c r="A12" s="4" t="s">
        <v>480</v>
      </c>
      <c r="G12" s="4"/>
    </row>
    <row r="13" spans="1:8" x14ac:dyDescent="0.35">
      <c r="A13" s="4" t="s">
        <v>493</v>
      </c>
      <c r="G13" s="4"/>
    </row>
    <row r="14" spans="1:8" x14ac:dyDescent="0.35">
      <c r="A14" s="4" t="s">
        <v>481</v>
      </c>
      <c r="G14" s="4"/>
    </row>
    <row r="15" spans="1:8" x14ac:dyDescent="0.35">
      <c r="A15" s="4" t="s">
        <v>482</v>
      </c>
    </row>
    <row r="16" spans="1:8" x14ac:dyDescent="0.35">
      <c r="A16" s="4" t="s">
        <v>483</v>
      </c>
    </row>
    <row r="17" spans="1:1" x14ac:dyDescent="0.35">
      <c r="A17" s="4" t="s">
        <v>494</v>
      </c>
    </row>
    <row r="18" spans="1:1" x14ac:dyDescent="0.35">
      <c r="A18" s="4" t="s">
        <v>496</v>
      </c>
    </row>
    <row r="19" spans="1:1" x14ac:dyDescent="0.35">
      <c r="A19" s="4" t="s">
        <v>495</v>
      </c>
    </row>
    <row r="20" spans="1:1" x14ac:dyDescent="0.35">
      <c r="A20" s="4" t="s">
        <v>484</v>
      </c>
    </row>
    <row r="21" spans="1:1" x14ac:dyDescent="0.35">
      <c r="A21" s="4" t="s">
        <v>485</v>
      </c>
    </row>
    <row r="22" spans="1:1" x14ac:dyDescent="0.35">
      <c r="A22" s="4" t="s">
        <v>486</v>
      </c>
    </row>
    <row r="23" spans="1:1" x14ac:dyDescent="0.35">
      <c r="A23" s="4" t="s">
        <v>487</v>
      </c>
    </row>
    <row r="24" spans="1:1" x14ac:dyDescent="0.35">
      <c r="A24" s="4" t="s">
        <v>488</v>
      </c>
    </row>
    <row r="25" spans="1:1" x14ac:dyDescent="0.35">
      <c r="A25" s="4" t="s">
        <v>498</v>
      </c>
    </row>
    <row r="26" spans="1:1" x14ac:dyDescent="0.35">
      <c r="A26" s="5" t="s">
        <v>489</v>
      </c>
    </row>
    <row r="27" spans="1:1" x14ac:dyDescent="0.35">
      <c r="A27" s="4" t="s">
        <v>497</v>
      </c>
    </row>
    <row r="28" spans="1:1" x14ac:dyDescent="0.35">
      <c r="A28" s="4" t="s">
        <v>490</v>
      </c>
    </row>
    <row r="29" spans="1:1" x14ac:dyDescent="0.35">
      <c r="A29" s="4" t="s">
        <v>491</v>
      </c>
    </row>
    <row r="30" spans="1:1" x14ac:dyDescent="0.35">
      <c r="A30" s="5" t="s">
        <v>514</v>
      </c>
    </row>
    <row r="31" spans="1:1" x14ac:dyDescent="0.35">
      <c r="A31" s="5" t="s">
        <v>515</v>
      </c>
    </row>
    <row r="32" spans="1:1" x14ac:dyDescent="0.35">
      <c r="A32" s="4" t="s">
        <v>655</v>
      </c>
    </row>
    <row r="33" spans="1:4" x14ac:dyDescent="0.35">
      <c r="A33" s="4"/>
    </row>
    <row r="34" spans="1:4" x14ac:dyDescent="0.35">
      <c r="A34" s="4"/>
    </row>
    <row r="35" spans="1:4" x14ac:dyDescent="0.35">
      <c r="A35" s="4"/>
    </row>
    <row r="36" spans="1:4" ht="14.5" customHeight="1" x14ac:dyDescent="0.35">
      <c r="A36" s="4"/>
      <c r="B36" s="2"/>
      <c r="D36" s="2"/>
    </row>
    <row r="37" spans="1:4" ht="14.5" customHeight="1" x14ac:dyDescent="0.35">
      <c r="A37" s="4"/>
      <c r="D37" s="2"/>
    </row>
    <row r="38" spans="1:4" x14ac:dyDescent="0.35">
      <c r="A38" s="4"/>
    </row>
    <row r="39" spans="1:4" x14ac:dyDescent="0.35">
      <c r="A39" s="4"/>
    </row>
  </sheetData>
  <mergeCells count="1">
    <mergeCell ref="G1:H1"/>
  </mergeCells>
  <hyperlinks>
    <hyperlink ref="A3" location="'Tab 1 October 2023 revisions'!A1" display="September 2023 Revisions" xr:uid="{00000000-0004-0000-0000-000000000000}"/>
    <hyperlink ref="A4" location="' Tab 2 Cum Trade value 2022'!A1" display="Table 2 Cumulative Trade Value" xr:uid="{00000000-0004-0000-0000-000001000000}"/>
    <hyperlink ref="A5" location="'Tab 3 Cum Trade value 2023'!A1" display="Table 3: Cumulative Trade value" xr:uid="{00000000-0004-0000-0000-000002000000}"/>
    <hyperlink ref="A7" location="'Tab5 Re-exports by ISIC'!A1" display="Table 5: Re-export by ISIC" xr:uid="{00000000-0004-0000-0000-000003000000}"/>
    <hyperlink ref="A10" location="'Tab8 Trade balnce by prtnr'!A1" display="Table 8: Trade balance by partner" xr:uid="{00000000-0004-0000-0000-000004000000}"/>
    <hyperlink ref="A11" location="'Tab9 Trade Balnce by prdct'!A1" display="Table 9: Trade balance by products" xr:uid="{00000000-0004-0000-0000-000005000000}"/>
    <hyperlink ref="A12" location="'Tab10 Exports by Partner'!A1" display="Table 10: Exports by Partner" xr:uid="{00000000-0004-0000-0000-000006000000}"/>
    <hyperlink ref="A13" location="'Tab11 Imports by Partner'!A1" display="Table 11: Imports by Partner" xr:uid="{00000000-0004-0000-0000-000007000000}"/>
    <hyperlink ref="A14" location="'Tab12 Exports by Product'!A1" display="Table 12: Export by Product" xr:uid="{00000000-0004-0000-0000-000008000000}"/>
    <hyperlink ref="A15" location="'Tab13 Re-exports by Product'!A1" display="Table 13: Re-export by Product" xr:uid="{00000000-0004-0000-0000-000009000000}"/>
    <hyperlink ref="A17" location="'Tab15 Top5 exp prdcts by countr'!A1" display="Table 15: Top 5 Exported products by partner" xr:uid="{00000000-0004-0000-0000-00000A000000}"/>
    <hyperlink ref="A18" location="' Tab16 Top5 re-X prdct by conty'!A1" display="Table 16: Top 5 Re-exported products by partner" xr:uid="{00000000-0004-0000-0000-00000B000000}"/>
    <hyperlink ref="A22" location="'Tab20 Imp by economic region'!A1" display="Table 20: Imports by economic regions" xr:uid="{00000000-0004-0000-0000-00000C000000}"/>
    <hyperlink ref="A27" location="'Tab25 Cmodties by mode of tran'!A1" display="Table 25: Imported commodity by mode of transport" xr:uid="{00000000-0004-0000-0000-00000D000000}"/>
    <hyperlink ref="A28" location="'Tab26 Exports by NetWeight'!A1" display="Table 26: Export by NetWeight" xr:uid="{00000000-0004-0000-0000-00000E000000}"/>
    <hyperlink ref="A20" location="'Tab18 Exp by economic region'!A1" display="Table 18: Exports by Economic regions" xr:uid="{00000000-0004-0000-0000-00000F000000}"/>
    <hyperlink ref="A16" location="'Tab14 Imports by Product'!A1" display="Table 14: Imports by products" xr:uid="{00000000-0004-0000-0000-000010000000}"/>
    <hyperlink ref="A19" location="'Tab17 Top5 imp prdcts by contry'!A1" display="Table 17: Top 5 Imported products by partner" xr:uid="{00000000-0004-0000-0000-000011000000}"/>
    <hyperlink ref="A21" location="'Tab19 Exprts by econ rgion&amp;prdt'!A1" display="Table 19: Export by economic region and products" xr:uid="{00000000-0004-0000-0000-000012000000}"/>
    <hyperlink ref="A23" location="'Tab21 Imports econ region&amp;prdct'!A1" display="Table 21: Import by Economic region and products" xr:uid="{00000000-0004-0000-0000-000013000000}"/>
    <hyperlink ref="A25" location="'Tab23 Cmodties by mde of tansp'!A1" display="Table 23: Exported commodity by mode of transport" xr:uid="{00000000-0004-0000-0000-000014000000}"/>
    <hyperlink ref="A6" location="'Tab4 Exports by ISIC'!A1" display="Table 4: Export by ISIC" xr:uid="{00000000-0004-0000-0000-000015000000}"/>
    <hyperlink ref="A31" location="'Tab29 AfCFTA'!A1" display="Table 28: AfCFTA" xr:uid="{00000000-0004-0000-0000-000016000000}"/>
    <hyperlink ref="A32" location="'Tab30 Commodity of the Month'!A1" display="Table 30: Commodity of the Month- Jewellery" xr:uid="{00000000-0004-0000-0000-000017000000}"/>
    <hyperlink ref="A24" location="'Tab22 Exp by mode of trnsprt'!A1" display="Table 22: Export by mode of transport" xr:uid="{00000000-0004-0000-0000-000018000000}"/>
    <hyperlink ref="A26" location="'Tab24 Imp by mode of trnsprt'!A1" display="Table 24: Import by mode of transport" xr:uid="{00000000-0004-0000-0000-000019000000}"/>
    <hyperlink ref="A9" location="'Tab7 Trade Balance'!A1" display="Table 7: Trade balance " xr:uid="{00000000-0004-0000-0000-00001A000000}"/>
    <hyperlink ref="A8" location="'Tab6 Imports by ISIC'!A1" display="Table 6: Import by ISIC" xr:uid="{00000000-0004-0000-0000-00001B000000}"/>
    <hyperlink ref="A29" location="'Tab27 Imports by NetWeight'!A1" display="Table 27: Import by Netweight" xr:uid="{00000000-0004-0000-0000-00001C000000}"/>
    <hyperlink ref="A30" location="'Tab28 Trade by Borderpost'!A1" display="Table 29: Trade by Borderpost" xr:uid="{00000000-0004-0000-0000-00001D000000}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258"/>
  <sheetViews>
    <sheetView zoomScaleNormal="100" workbookViewId="0">
      <selection activeCell="N34" sqref="N34"/>
    </sheetView>
  </sheetViews>
  <sheetFormatPr defaultColWidth="8.81640625" defaultRowHeight="12.5" x14ac:dyDescent="0.25"/>
  <cols>
    <col min="1" max="1" width="28.36328125" style="82" customWidth="1"/>
    <col min="2" max="2" width="15.1796875" style="82" customWidth="1"/>
    <col min="3" max="3" width="15.453125" style="82" customWidth="1"/>
    <col min="4" max="4" width="15.1796875" style="82" bestFit="1" customWidth="1"/>
    <col min="5" max="16384" width="8.81640625" style="82"/>
  </cols>
  <sheetData>
    <row r="1" spans="1:6" ht="13" x14ac:dyDescent="0.3">
      <c r="A1" s="303" t="s">
        <v>621</v>
      </c>
      <c r="F1" s="157" t="s">
        <v>313</v>
      </c>
    </row>
    <row r="2" spans="1:6" ht="13" x14ac:dyDescent="0.3">
      <c r="A2" s="136" t="s">
        <v>339</v>
      </c>
      <c r="B2" s="136" t="s">
        <v>335</v>
      </c>
      <c r="C2" s="136" t="s">
        <v>266</v>
      </c>
      <c r="D2" s="136" t="s">
        <v>267</v>
      </c>
    </row>
    <row r="3" spans="1:6" x14ac:dyDescent="0.25">
      <c r="A3" s="122" t="s">
        <v>70</v>
      </c>
      <c r="B3" s="137">
        <v>2751.79113723</v>
      </c>
      <c r="C3" s="137">
        <v>0</v>
      </c>
      <c r="D3" s="278">
        <f t="shared" ref="D3:D66" si="0">B3-C3</f>
        <v>2751.79113723</v>
      </c>
    </row>
    <row r="4" spans="1:6" x14ac:dyDescent="0.25">
      <c r="A4" s="124" t="s">
        <v>151</v>
      </c>
      <c r="B4" s="132">
        <v>2471.8844620100003</v>
      </c>
      <c r="C4" s="132">
        <v>66.095884650000002</v>
      </c>
      <c r="D4" s="281">
        <f t="shared" si="0"/>
        <v>2405.7885773600005</v>
      </c>
    </row>
    <row r="5" spans="1:6" x14ac:dyDescent="0.25">
      <c r="A5" s="124" t="s">
        <v>260</v>
      </c>
      <c r="B5" s="132">
        <v>1450.97985073</v>
      </c>
      <c r="C5" s="132">
        <v>3.7841100000000003E-3</v>
      </c>
      <c r="D5" s="281">
        <f t="shared" si="0"/>
        <v>1450.97606662</v>
      </c>
    </row>
    <row r="6" spans="1:6" x14ac:dyDescent="0.25">
      <c r="A6" s="124" t="s">
        <v>9</v>
      </c>
      <c r="B6" s="132">
        <v>659.57156763</v>
      </c>
      <c r="C6" s="132">
        <v>44.400685789999997</v>
      </c>
      <c r="D6" s="281">
        <f t="shared" si="0"/>
        <v>615.17088183999999</v>
      </c>
    </row>
    <row r="7" spans="1:6" x14ac:dyDescent="0.25">
      <c r="A7" s="124" t="s">
        <v>594</v>
      </c>
      <c r="B7" s="132">
        <v>615.43849087000001</v>
      </c>
      <c r="C7" s="132">
        <v>21.912973390000001</v>
      </c>
      <c r="D7" s="281">
        <f t="shared" si="0"/>
        <v>593.52551747999996</v>
      </c>
    </row>
    <row r="8" spans="1:6" x14ac:dyDescent="0.25">
      <c r="A8" s="124" t="s">
        <v>23</v>
      </c>
      <c r="B8" s="132">
        <v>471.32222322000001</v>
      </c>
      <c r="C8" s="132">
        <v>40.3041567</v>
      </c>
      <c r="D8" s="281">
        <f t="shared" si="0"/>
        <v>431.01806651999999</v>
      </c>
    </row>
    <row r="9" spans="1:6" x14ac:dyDescent="0.25">
      <c r="A9" s="124" t="s">
        <v>0</v>
      </c>
      <c r="B9" s="132">
        <v>173.0347606</v>
      </c>
      <c r="C9" s="132">
        <v>2.4594756900000001</v>
      </c>
      <c r="D9" s="281">
        <f t="shared" si="0"/>
        <v>170.57528490999999</v>
      </c>
    </row>
    <row r="10" spans="1:6" x14ac:dyDescent="0.25">
      <c r="A10" s="124" t="s">
        <v>64</v>
      </c>
      <c r="B10" s="132">
        <v>205.61347347</v>
      </c>
      <c r="C10" s="132">
        <v>39.742078319999997</v>
      </c>
      <c r="D10" s="281">
        <f t="shared" si="0"/>
        <v>165.87139515000001</v>
      </c>
    </row>
    <row r="11" spans="1:6" x14ac:dyDescent="0.25">
      <c r="A11" s="124" t="s">
        <v>47</v>
      </c>
      <c r="B11" s="132">
        <v>127.25988673000001</v>
      </c>
      <c r="C11" s="132">
        <v>0.19728791000000001</v>
      </c>
      <c r="D11" s="281">
        <f t="shared" si="0"/>
        <v>127.06259882000001</v>
      </c>
    </row>
    <row r="12" spans="1:6" x14ac:dyDescent="0.25">
      <c r="A12" s="124" t="s">
        <v>1</v>
      </c>
      <c r="B12" s="132">
        <v>91.026746590000002</v>
      </c>
      <c r="C12" s="132">
        <v>0.44408534000000005</v>
      </c>
      <c r="D12" s="281">
        <f t="shared" si="0"/>
        <v>90.582661250000001</v>
      </c>
    </row>
    <row r="13" spans="1:6" x14ac:dyDescent="0.25">
      <c r="A13" s="124" t="s">
        <v>61</v>
      </c>
      <c r="B13" s="132">
        <v>85.609246370000008</v>
      </c>
      <c r="C13" s="132">
        <v>3.47478935</v>
      </c>
      <c r="D13" s="281">
        <f t="shared" si="0"/>
        <v>82.134457020000013</v>
      </c>
    </row>
    <row r="14" spans="1:6" x14ac:dyDescent="0.25">
      <c r="A14" s="124" t="s">
        <v>248</v>
      </c>
      <c r="B14" s="132">
        <v>89.017601260000006</v>
      </c>
      <c r="C14" s="132">
        <v>7.6692706100000008</v>
      </c>
      <c r="D14" s="281">
        <f t="shared" si="0"/>
        <v>81.348330650000008</v>
      </c>
    </row>
    <row r="15" spans="1:6" x14ac:dyDescent="0.25">
      <c r="A15" s="124" t="s">
        <v>68</v>
      </c>
      <c r="B15" s="132">
        <v>248.21632344999998</v>
      </c>
      <c r="C15" s="132">
        <v>174.83904296</v>
      </c>
      <c r="D15" s="281">
        <f t="shared" si="0"/>
        <v>73.377280489999976</v>
      </c>
    </row>
    <row r="16" spans="1:6" x14ac:dyDescent="0.25">
      <c r="A16" s="124" t="s">
        <v>145</v>
      </c>
      <c r="B16" s="132">
        <v>71.458874190000003</v>
      </c>
      <c r="C16" s="132">
        <v>15.511902169999999</v>
      </c>
      <c r="D16" s="281">
        <f t="shared" si="0"/>
        <v>55.946972020000004</v>
      </c>
    </row>
    <row r="17" spans="1:4" x14ac:dyDescent="0.25">
      <c r="A17" s="124" t="s">
        <v>66</v>
      </c>
      <c r="B17" s="132">
        <v>49.599550909999998</v>
      </c>
      <c r="C17" s="132">
        <v>5.0345399999999998E-2</v>
      </c>
      <c r="D17" s="281">
        <f t="shared" si="0"/>
        <v>49.54920551</v>
      </c>
    </row>
    <row r="18" spans="1:4" x14ac:dyDescent="0.25">
      <c r="A18" s="124" t="s">
        <v>71</v>
      </c>
      <c r="B18" s="132">
        <v>163.57884065000002</v>
      </c>
      <c r="C18" s="132">
        <v>122.59073848999999</v>
      </c>
      <c r="D18" s="281">
        <f t="shared" si="0"/>
        <v>40.988102160000025</v>
      </c>
    </row>
    <row r="19" spans="1:4" x14ac:dyDescent="0.25">
      <c r="A19" s="124" t="s">
        <v>77</v>
      </c>
      <c r="B19" s="132">
        <v>36.746342200000001</v>
      </c>
      <c r="C19" s="132">
        <v>0.55567719999999998</v>
      </c>
      <c r="D19" s="281">
        <f t="shared" si="0"/>
        <v>36.190665000000003</v>
      </c>
    </row>
    <row r="20" spans="1:4" x14ac:dyDescent="0.25">
      <c r="A20" s="124" t="s">
        <v>11</v>
      </c>
      <c r="B20" s="132">
        <v>55.601559689999995</v>
      </c>
      <c r="C20" s="132">
        <v>30.287612809999999</v>
      </c>
      <c r="D20" s="281">
        <f t="shared" si="0"/>
        <v>25.313946879999996</v>
      </c>
    </row>
    <row r="21" spans="1:4" x14ac:dyDescent="0.25">
      <c r="A21" s="124" t="s">
        <v>249</v>
      </c>
      <c r="B21" s="132">
        <v>108.65669563</v>
      </c>
      <c r="C21" s="132">
        <v>84.200753000000006</v>
      </c>
      <c r="D21" s="281">
        <f t="shared" si="0"/>
        <v>24.455942629999996</v>
      </c>
    </row>
    <row r="22" spans="1:4" x14ac:dyDescent="0.25">
      <c r="A22" s="124" t="s">
        <v>96</v>
      </c>
      <c r="B22" s="132">
        <v>23.0074948</v>
      </c>
      <c r="C22" s="132">
        <v>2.6843030899999998</v>
      </c>
      <c r="D22" s="281">
        <f t="shared" si="0"/>
        <v>20.32319171</v>
      </c>
    </row>
    <row r="23" spans="1:4" x14ac:dyDescent="0.25">
      <c r="A23" s="124" t="s">
        <v>72</v>
      </c>
      <c r="B23" s="132">
        <v>20.739695899999997</v>
      </c>
      <c r="C23" s="132">
        <v>3.8168404599999999</v>
      </c>
      <c r="D23" s="281">
        <f t="shared" si="0"/>
        <v>16.922855439999999</v>
      </c>
    </row>
    <row r="24" spans="1:4" x14ac:dyDescent="0.25">
      <c r="A24" s="124" t="s">
        <v>224</v>
      </c>
      <c r="B24" s="132">
        <v>37.503337330000001</v>
      </c>
      <c r="C24" s="132">
        <v>24.083993379999999</v>
      </c>
      <c r="D24" s="281">
        <f t="shared" si="0"/>
        <v>13.419343950000002</v>
      </c>
    </row>
    <row r="25" spans="1:4" x14ac:dyDescent="0.25">
      <c r="A25" s="124" t="s">
        <v>125</v>
      </c>
      <c r="B25" s="132">
        <v>11.56723912</v>
      </c>
      <c r="C25" s="132">
        <v>1.95720465</v>
      </c>
      <c r="D25" s="281">
        <f t="shared" si="0"/>
        <v>9.6100344700000004</v>
      </c>
    </row>
    <row r="26" spans="1:4" x14ac:dyDescent="0.25">
      <c r="A26" s="124" t="s">
        <v>253</v>
      </c>
      <c r="B26" s="132">
        <v>8.32175172</v>
      </c>
      <c r="C26" s="132">
        <v>0.31092442999999997</v>
      </c>
      <c r="D26" s="281">
        <f t="shared" si="0"/>
        <v>8.0108272899999999</v>
      </c>
    </row>
    <row r="27" spans="1:4" x14ac:dyDescent="0.25">
      <c r="A27" s="124" t="s">
        <v>19</v>
      </c>
      <c r="B27" s="132">
        <v>7.2671200799999998</v>
      </c>
      <c r="C27" s="132">
        <v>3.3594880899999997</v>
      </c>
      <c r="D27" s="281">
        <f t="shared" si="0"/>
        <v>3.9076319900000001</v>
      </c>
    </row>
    <row r="28" spans="1:4" x14ac:dyDescent="0.25">
      <c r="A28" s="124" t="s">
        <v>10</v>
      </c>
      <c r="B28" s="132">
        <v>4.1134672200000004</v>
      </c>
      <c r="C28" s="132">
        <v>0.57366144999999991</v>
      </c>
      <c r="D28" s="281">
        <f t="shared" si="0"/>
        <v>3.5398057700000005</v>
      </c>
    </row>
    <row r="29" spans="1:4" x14ac:dyDescent="0.25">
      <c r="A29" s="124" t="s">
        <v>67</v>
      </c>
      <c r="B29" s="132">
        <v>3.5070306499999999</v>
      </c>
      <c r="C29" s="132">
        <v>7.8196649999999993E-2</v>
      </c>
      <c r="D29" s="281">
        <f t="shared" si="0"/>
        <v>3.4288339999999997</v>
      </c>
    </row>
    <row r="30" spans="1:4" x14ac:dyDescent="0.25">
      <c r="A30" s="124" t="s">
        <v>51</v>
      </c>
      <c r="B30" s="132">
        <v>2.8696730000000001</v>
      </c>
      <c r="C30" s="132">
        <v>2.8671700000000001E-2</v>
      </c>
      <c r="D30" s="281">
        <f t="shared" si="0"/>
        <v>2.8410013000000003</v>
      </c>
    </row>
    <row r="31" spans="1:4" x14ac:dyDescent="0.25">
      <c r="A31" s="124" t="s">
        <v>127</v>
      </c>
      <c r="B31" s="132">
        <v>1.2298149599999999</v>
      </c>
      <c r="C31" s="132">
        <v>0</v>
      </c>
      <c r="D31" s="281">
        <f t="shared" si="0"/>
        <v>1.2298149599999999</v>
      </c>
    </row>
    <row r="32" spans="1:4" x14ac:dyDescent="0.25">
      <c r="A32" s="124" t="s">
        <v>8</v>
      </c>
      <c r="B32" s="132">
        <v>1.396242</v>
      </c>
      <c r="C32" s="132">
        <v>0.21599207999999998</v>
      </c>
      <c r="D32" s="281">
        <f t="shared" si="0"/>
        <v>1.1802499200000001</v>
      </c>
    </row>
    <row r="33" spans="1:4" x14ac:dyDescent="0.25">
      <c r="A33" s="124" t="s">
        <v>158</v>
      </c>
      <c r="B33" s="132">
        <v>1.5718399999999999</v>
      </c>
      <c r="C33" s="132">
        <v>0.61670132999999994</v>
      </c>
      <c r="D33" s="281">
        <f t="shared" si="0"/>
        <v>0.95513866999999997</v>
      </c>
    </row>
    <row r="34" spans="1:4" x14ac:dyDescent="0.25">
      <c r="A34" s="124" t="s">
        <v>40</v>
      </c>
      <c r="B34" s="132">
        <v>1.4040323600000002</v>
      </c>
      <c r="C34" s="132">
        <v>1.08691695</v>
      </c>
      <c r="D34" s="281">
        <f t="shared" si="0"/>
        <v>0.31711541000000021</v>
      </c>
    </row>
    <row r="35" spans="1:4" x14ac:dyDescent="0.25">
      <c r="A35" s="124" t="s">
        <v>65</v>
      </c>
      <c r="B35" s="132">
        <v>0.31491200000000003</v>
      </c>
      <c r="C35" s="132">
        <v>0.1673</v>
      </c>
      <c r="D35" s="281">
        <f t="shared" si="0"/>
        <v>0.14761200000000002</v>
      </c>
    </row>
    <row r="36" spans="1:4" x14ac:dyDescent="0.25">
      <c r="A36" s="124" t="s">
        <v>87</v>
      </c>
      <c r="B36" s="132">
        <v>0.28722599999999998</v>
      </c>
      <c r="C36" s="132">
        <v>0.14777921999999999</v>
      </c>
      <c r="D36" s="281">
        <f t="shared" si="0"/>
        <v>0.13944677999999999</v>
      </c>
    </row>
    <row r="37" spans="1:4" x14ac:dyDescent="0.25">
      <c r="A37" s="124" t="s">
        <v>74</v>
      </c>
      <c r="B37" s="132">
        <v>1.8835269099999998</v>
      </c>
      <c r="C37" s="132">
        <v>1.7820658500000002</v>
      </c>
      <c r="D37" s="281">
        <f t="shared" si="0"/>
        <v>0.10146105999999966</v>
      </c>
    </row>
    <row r="38" spans="1:4" x14ac:dyDescent="0.25">
      <c r="A38" s="124" t="s">
        <v>15</v>
      </c>
      <c r="B38" s="132">
        <v>6.3800000000000003E-3</v>
      </c>
      <c r="C38" s="132">
        <v>1.42701E-3</v>
      </c>
      <c r="D38" s="281">
        <f t="shared" si="0"/>
        <v>4.95299E-3</v>
      </c>
    </row>
    <row r="39" spans="1:4" x14ac:dyDescent="0.25">
      <c r="A39" s="124" t="s">
        <v>79</v>
      </c>
      <c r="B39" s="132">
        <v>0</v>
      </c>
      <c r="C39" s="132">
        <v>3.0030000000000004E-4</v>
      </c>
      <c r="D39" s="281">
        <f t="shared" si="0"/>
        <v>-3.0030000000000004E-4</v>
      </c>
    </row>
    <row r="40" spans="1:4" x14ac:dyDescent="0.25">
      <c r="A40" s="124" t="s">
        <v>73</v>
      </c>
      <c r="B40" s="132">
        <v>1.6999999999999999E-3</v>
      </c>
      <c r="C40" s="132">
        <v>4.63198E-3</v>
      </c>
      <c r="D40" s="281">
        <f t="shared" si="0"/>
        <v>-2.9319799999999998E-3</v>
      </c>
    </row>
    <row r="41" spans="1:4" x14ac:dyDescent="0.25">
      <c r="A41" s="124" t="s">
        <v>78</v>
      </c>
      <c r="B41" s="132">
        <v>0</v>
      </c>
      <c r="C41" s="132">
        <v>3.1013099999999999E-3</v>
      </c>
      <c r="D41" s="281">
        <f t="shared" si="0"/>
        <v>-3.1013099999999999E-3</v>
      </c>
    </row>
    <row r="42" spans="1:4" x14ac:dyDescent="0.25">
      <c r="A42" s="124" t="s">
        <v>44</v>
      </c>
      <c r="B42" s="132">
        <v>5.3393999999999994E-3</v>
      </c>
      <c r="C42" s="132">
        <v>9.7881299999999991E-3</v>
      </c>
      <c r="D42" s="281">
        <f t="shared" si="0"/>
        <v>-4.4487299999999997E-3</v>
      </c>
    </row>
    <row r="43" spans="1:4" x14ac:dyDescent="0.25">
      <c r="A43" s="124" t="s">
        <v>63</v>
      </c>
      <c r="B43" s="132">
        <v>3.8625999999999999E-3</v>
      </c>
      <c r="C43" s="132">
        <v>8.6266699999999995E-3</v>
      </c>
      <c r="D43" s="281">
        <f t="shared" si="0"/>
        <v>-4.7640699999999996E-3</v>
      </c>
    </row>
    <row r="44" spans="1:4" x14ac:dyDescent="0.25">
      <c r="A44" s="124" t="s">
        <v>166</v>
      </c>
      <c r="B44" s="132">
        <v>0</v>
      </c>
      <c r="C44" s="132">
        <v>7.7956199999999996E-3</v>
      </c>
      <c r="D44" s="281">
        <f t="shared" si="0"/>
        <v>-7.7956199999999996E-3</v>
      </c>
    </row>
    <row r="45" spans="1:4" x14ac:dyDescent="0.25">
      <c r="A45" s="124" t="s">
        <v>259</v>
      </c>
      <c r="B45" s="132">
        <v>3.4271599999999998E-3</v>
      </c>
      <c r="C45" s="132">
        <v>1.235559E-2</v>
      </c>
      <c r="D45" s="281">
        <f t="shared" si="0"/>
        <v>-8.9284299999999994E-3</v>
      </c>
    </row>
    <row r="46" spans="1:4" x14ac:dyDescent="0.25">
      <c r="A46" s="124" t="s">
        <v>41</v>
      </c>
      <c r="B46" s="132">
        <v>0</v>
      </c>
      <c r="C46" s="132">
        <v>1.148004E-2</v>
      </c>
      <c r="D46" s="281">
        <f t="shared" si="0"/>
        <v>-1.148004E-2</v>
      </c>
    </row>
    <row r="47" spans="1:4" x14ac:dyDescent="0.25">
      <c r="A47" s="124" t="s">
        <v>131</v>
      </c>
      <c r="B47" s="132">
        <v>2.8049999999999999E-2</v>
      </c>
      <c r="C47" s="132">
        <v>4.5544330000000001E-2</v>
      </c>
      <c r="D47" s="281">
        <f t="shared" si="0"/>
        <v>-1.7494330000000002E-2</v>
      </c>
    </row>
    <row r="48" spans="1:4" x14ac:dyDescent="0.25">
      <c r="A48" s="124" t="s">
        <v>46</v>
      </c>
      <c r="B48" s="132">
        <v>0</v>
      </c>
      <c r="C48" s="132">
        <v>1.8051830000000001E-2</v>
      </c>
      <c r="D48" s="281">
        <f t="shared" si="0"/>
        <v>-1.8051830000000001E-2</v>
      </c>
    </row>
    <row r="49" spans="1:4" x14ac:dyDescent="0.25">
      <c r="A49" s="124" t="s">
        <v>164</v>
      </c>
      <c r="B49" s="132">
        <v>0</v>
      </c>
      <c r="C49" s="132">
        <v>2.6171029999999998E-2</v>
      </c>
      <c r="D49" s="281">
        <f t="shared" si="0"/>
        <v>-2.6171029999999998E-2</v>
      </c>
    </row>
    <row r="50" spans="1:4" x14ac:dyDescent="0.25">
      <c r="A50" s="124" t="s">
        <v>162</v>
      </c>
      <c r="B50" s="132">
        <v>0</v>
      </c>
      <c r="C50" s="132">
        <v>5.010042E-2</v>
      </c>
      <c r="D50" s="281">
        <f t="shared" si="0"/>
        <v>-5.010042E-2</v>
      </c>
    </row>
    <row r="51" spans="1:4" x14ac:dyDescent="0.25">
      <c r="A51" s="124" t="s">
        <v>85</v>
      </c>
      <c r="B51" s="132">
        <v>0</v>
      </c>
      <c r="C51" s="132">
        <v>5.191751E-2</v>
      </c>
      <c r="D51" s="281">
        <f t="shared" si="0"/>
        <v>-5.191751E-2</v>
      </c>
    </row>
    <row r="52" spans="1:4" x14ac:dyDescent="0.25">
      <c r="A52" s="124" t="s">
        <v>124</v>
      </c>
      <c r="B52" s="132">
        <v>0</v>
      </c>
      <c r="C52" s="132">
        <v>5.3625980000000004E-2</v>
      </c>
      <c r="D52" s="281">
        <f t="shared" si="0"/>
        <v>-5.3625980000000004E-2</v>
      </c>
    </row>
    <row r="53" spans="1:4" x14ac:dyDescent="0.25">
      <c r="A53" s="124" t="s">
        <v>58</v>
      </c>
      <c r="B53" s="132">
        <v>1.4999999999999999E-4</v>
      </c>
      <c r="C53" s="132">
        <v>6.0233780000000001E-2</v>
      </c>
      <c r="D53" s="281">
        <f t="shared" si="0"/>
        <v>-6.0083780000000003E-2</v>
      </c>
    </row>
    <row r="54" spans="1:4" x14ac:dyDescent="0.25">
      <c r="A54" s="124" t="s">
        <v>54</v>
      </c>
      <c r="B54" s="132">
        <v>0</v>
      </c>
      <c r="C54" s="132">
        <v>6.8133189999999996E-2</v>
      </c>
      <c r="D54" s="281">
        <f t="shared" si="0"/>
        <v>-6.8133189999999996E-2</v>
      </c>
    </row>
    <row r="55" spans="1:4" x14ac:dyDescent="0.25">
      <c r="A55" s="124" t="s">
        <v>57</v>
      </c>
      <c r="B55" s="132">
        <v>0.88348579000000005</v>
      </c>
      <c r="C55" s="132">
        <v>0.95692449999999996</v>
      </c>
      <c r="D55" s="281">
        <f t="shared" si="0"/>
        <v>-7.3438709999999907E-2</v>
      </c>
    </row>
    <row r="56" spans="1:4" x14ac:dyDescent="0.25">
      <c r="A56" s="124" t="s">
        <v>60</v>
      </c>
      <c r="B56" s="132">
        <v>0.60803914999999997</v>
      </c>
      <c r="C56" s="132">
        <v>0.68539559999999999</v>
      </c>
      <c r="D56" s="281">
        <f t="shared" si="0"/>
        <v>-7.7356450000000021E-2</v>
      </c>
    </row>
    <row r="57" spans="1:4" x14ac:dyDescent="0.25">
      <c r="A57" s="124" t="s">
        <v>177</v>
      </c>
      <c r="B57" s="132">
        <v>0.11598325999999999</v>
      </c>
      <c r="C57" s="132">
        <v>0.22789834</v>
      </c>
      <c r="D57" s="281">
        <f t="shared" si="0"/>
        <v>-0.11191508000000001</v>
      </c>
    </row>
    <row r="58" spans="1:4" x14ac:dyDescent="0.25">
      <c r="A58" s="124" t="s">
        <v>165</v>
      </c>
      <c r="B58" s="132">
        <v>3.5066510000000002E-2</v>
      </c>
      <c r="C58" s="132">
        <v>0.20151935000000001</v>
      </c>
      <c r="D58" s="281">
        <f t="shared" si="0"/>
        <v>-0.16645284000000002</v>
      </c>
    </row>
    <row r="59" spans="1:4" x14ac:dyDescent="0.25">
      <c r="A59" s="124" t="s">
        <v>176</v>
      </c>
      <c r="B59" s="132">
        <v>6.3650999999999996E-4</v>
      </c>
      <c r="C59" s="132">
        <v>0.23632781999999999</v>
      </c>
      <c r="D59" s="281">
        <f t="shared" si="0"/>
        <v>-0.23569130999999999</v>
      </c>
    </row>
    <row r="60" spans="1:4" x14ac:dyDescent="0.25">
      <c r="A60" s="124" t="s">
        <v>29</v>
      </c>
      <c r="B60" s="132">
        <v>0</v>
      </c>
      <c r="C60" s="132">
        <v>0.26340742</v>
      </c>
      <c r="D60" s="281">
        <f t="shared" si="0"/>
        <v>-0.26340742</v>
      </c>
    </row>
    <row r="61" spans="1:4" x14ac:dyDescent="0.25">
      <c r="A61" s="124" t="s">
        <v>48</v>
      </c>
      <c r="B61" s="132">
        <v>0.12536360000000002</v>
      </c>
      <c r="C61" s="132">
        <v>0.41596214000000004</v>
      </c>
      <c r="D61" s="281">
        <f t="shared" si="0"/>
        <v>-0.29059854000000002</v>
      </c>
    </row>
    <row r="62" spans="1:4" x14ac:dyDescent="0.25">
      <c r="A62" s="124" t="s">
        <v>53</v>
      </c>
      <c r="B62" s="132">
        <v>0</v>
      </c>
      <c r="C62" s="132">
        <v>0.31755259999999996</v>
      </c>
      <c r="D62" s="281">
        <f t="shared" si="0"/>
        <v>-0.31755259999999996</v>
      </c>
    </row>
    <row r="63" spans="1:4" x14ac:dyDescent="0.25">
      <c r="A63" s="124" t="s">
        <v>100</v>
      </c>
      <c r="B63" s="132">
        <v>1.1260350000000001E-2</v>
      </c>
      <c r="C63" s="132">
        <v>0.34471647999999999</v>
      </c>
      <c r="D63" s="281">
        <f t="shared" si="0"/>
        <v>-0.33345613000000002</v>
      </c>
    </row>
    <row r="64" spans="1:4" x14ac:dyDescent="0.25">
      <c r="A64" s="124" t="s">
        <v>223</v>
      </c>
      <c r="B64" s="132">
        <v>0</v>
      </c>
      <c r="C64" s="132">
        <v>0.33637283000000001</v>
      </c>
      <c r="D64" s="281">
        <f t="shared" si="0"/>
        <v>-0.33637283000000001</v>
      </c>
    </row>
    <row r="65" spans="1:4" x14ac:dyDescent="0.25">
      <c r="A65" s="124" t="s">
        <v>167</v>
      </c>
      <c r="B65" s="132">
        <v>1E-4</v>
      </c>
      <c r="C65" s="132">
        <v>0.33782855000000001</v>
      </c>
      <c r="D65" s="281">
        <f t="shared" si="0"/>
        <v>-0.33772855000000002</v>
      </c>
    </row>
    <row r="66" spans="1:4" x14ac:dyDescent="0.25">
      <c r="A66" s="124" t="s">
        <v>18</v>
      </c>
      <c r="B66" s="132">
        <v>0</v>
      </c>
      <c r="C66" s="132">
        <v>0.39053890000000002</v>
      </c>
      <c r="D66" s="281">
        <f t="shared" si="0"/>
        <v>-0.39053890000000002</v>
      </c>
    </row>
    <row r="67" spans="1:4" x14ac:dyDescent="0.25">
      <c r="A67" s="124" t="s">
        <v>186</v>
      </c>
      <c r="B67" s="132">
        <v>3.4595999999999997E-4</v>
      </c>
      <c r="C67" s="132">
        <v>0.44877293000000001</v>
      </c>
      <c r="D67" s="281">
        <f t="shared" ref="D67:D130" si="1">B67-C67</f>
        <v>-0.44842697000000004</v>
      </c>
    </row>
    <row r="68" spans="1:4" x14ac:dyDescent="0.25">
      <c r="A68" s="124" t="s">
        <v>55</v>
      </c>
      <c r="B68" s="132">
        <v>0</v>
      </c>
      <c r="C68" s="132">
        <v>0.61001223999999998</v>
      </c>
      <c r="D68" s="281">
        <f t="shared" si="1"/>
        <v>-0.61001223999999998</v>
      </c>
    </row>
    <row r="69" spans="1:4" x14ac:dyDescent="0.25">
      <c r="A69" s="124" t="s">
        <v>90</v>
      </c>
      <c r="B69" s="132">
        <v>9.6758E-4</v>
      </c>
      <c r="C69" s="132">
        <v>0.67485517000000006</v>
      </c>
      <c r="D69" s="281">
        <f t="shared" si="1"/>
        <v>-0.67388759000000009</v>
      </c>
    </row>
    <row r="70" spans="1:4" x14ac:dyDescent="0.25">
      <c r="A70" s="124" t="s">
        <v>102</v>
      </c>
      <c r="B70" s="132">
        <v>0</v>
      </c>
      <c r="C70" s="132">
        <v>0.74953594999999995</v>
      </c>
      <c r="D70" s="281">
        <f t="shared" si="1"/>
        <v>-0.74953594999999995</v>
      </c>
    </row>
    <row r="71" spans="1:4" x14ac:dyDescent="0.25">
      <c r="A71" s="124" t="s">
        <v>56</v>
      </c>
      <c r="B71" s="132">
        <v>0</v>
      </c>
      <c r="C71" s="132">
        <v>0.82612380000000007</v>
      </c>
      <c r="D71" s="281">
        <f t="shared" si="1"/>
        <v>-0.82612380000000007</v>
      </c>
    </row>
    <row r="72" spans="1:4" x14ac:dyDescent="0.25">
      <c r="A72" s="124" t="s">
        <v>126</v>
      </c>
      <c r="B72" s="132">
        <v>5.5083199999999997E-3</v>
      </c>
      <c r="C72" s="132">
        <v>0.93468602000000001</v>
      </c>
      <c r="D72" s="281">
        <f t="shared" si="1"/>
        <v>-0.9291777</v>
      </c>
    </row>
    <row r="73" spans="1:4" x14ac:dyDescent="0.25">
      <c r="A73" s="124" t="s">
        <v>118</v>
      </c>
      <c r="B73" s="132">
        <v>3.578E-3</v>
      </c>
      <c r="C73" s="132">
        <v>0.94426082999999994</v>
      </c>
      <c r="D73" s="281">
        <f t="shared" si="1"/>
        <v>-0.94068282999999997</v>
      </c>
    </row>
    <row r="74" spans="1:4" x14ac:dyDescent="0.25">
      <c r="A74" s="124" t="s">
        <v>45</v>
      </c>
      <c r="B74" s="132">
        <v>0</v>
      </c>
      <c r="C74" s="132">
        <v>1.0475506400000001</v>
      </c>
      <c r="D74" s="281">
        <f t="shared" si="1"/>
        <v>-1.0475506400000001</v>
      </c>
    </row>
    <row r="75" spans="1:4" x14ac:dyDescent="0.25">
      <c r="A75" s="124" t="s">
        <v>137</v>
      </c>
      <c r="B75" s="132">
        <v>7.6999999999999996E-4</v>
      </c>
      <c r="C75" s="132">
        <v>1.05521485</v>
      </c>
      <c r="D75" s="281">
        <f t="shared" si="1"/>
        <v>-1.0544448500000001</v>
      </c>
    </row>
    <row r="76" spans="1:4" x14ac:dyDescent="0.25">
      <c r="A76" s="124" t="s">
        <v>153</v>
      </c>
      <c r="B76" s="132">
        <v>0</v>
      </c>
      <c r="C76" s="132">
        <v>1.0715522099999999</v>
      </c>
      <c r="D76" s="281">
        <f t="shared" si="1"/>
        <v>-1.0715522099999999</v>
      </c>
    </row>
    <row r="77" spans="1:4" x14ac:dyDescent="0.25">
      <c r="A77" s="124" t="s">
        <v>59</v>
      </c>
      <c r="B77" s="132">
        <v>0.10845722000000001</v>
      </c>
      <c r="C77" s="132">
        <v>1.2682260900000002</v>
      </c>
      <c r="D77" s="281">
        <f t="shared" si="1"/>
        <v>-1.1597688700000002</v>
      </c>
    </row>
    <row r="78" spans="1:4" x14ac:dyDescent="0.25">
      <c r="A78" s="124" t="s">
        <v>140</v>
      </c>
      <c r="B78" s="132">
        <v>4.7999999999999996E-3</v>
      </c>
      <c r="C78" s="132">
        <v>1.2446653400000001</v>
      </c>
      <c r="D78" s="281">
        <f t="shared" si="1"/>
        <v>-1.2398653400000001</v>
      </c>
    </row>
    <row r="79" spans="1:4" x14ac:dyDescent="0.25">
      <c r="A79" s="124" t="s">
        <v>3</v>
      </c>
      <c r="B79" s="132">
        <v>1.03054538</v>
      </c>
      <c r="C79" s="132">
        <v>2.4345692300000001</v>
      </c>
      <c r="D79" s="281">
        <f t="shared" si="1"/>
        <v>-1.4040238500000002</v>
      </c>
    </row>
    <row r="80" spans="1:4" x14ac:dyDescent="0.25">
      <c r="A80" s="124" t="s">
        <v>43</v>
      </c>
      <c r="B80" s="132">
        <v>0</v>
      </c>
      <c r="C80" s="132">
        <v>1.6787262000000001</v>
      </c>
      <c r="D80" s="281">
        <f t="shared" si="1"/>
        <v>-1.6787262000000001</v>
      </c>
    </row>
    <row r="81" spans="1:4" x14ac:dyDescent="0.25">
      <c r="A81" s="124" t="s">
        <v>93</v>
      </c>
      <c r="B81" s="132">
        <v>0.10663424000000001</v>
      </c>
      <c r="C81" s="132">
        <v>1.8060136599999999</v>
      </c>
      <c r="D81" s="281">
        <f t="shared" si="1"/>
        <v>-1.6993794199999999</v>
      </c>
    </row>
    <row r="82" spans="1:4" x14ac:dyDescent="0.25">
      <c r="A82" s="124" t="s">
        <v>244</v>
      </c>
      <c r="B82" s="132">
        <v>1.6359E-3</v>
      </c>
      <c r="C82" s="132">
        <v>1.76251376</v>
      </c>
      <c r="D82" s="281">
        <f t="shared" si="1"/>
        <v>-1.7608778600000001</v>
      </c>
    </row>
    <row r="83" spans="1:4" x14ac:dyDescent="0.25">
      <c r="A83" s="124" t="s">
        <v>101</v>
      </c>
      <c r="B83" s="132">
        <v>7.3637700000000004E-3</v>
      </c>
      <c r="C83" s="132">
        <v>1.9375378999999999</v>
      </c>
      <c r="D83" s="281">
        <f t="shared" si="1"/>
        <v>-1.9301741299999999</v>
      </c>
    </row>
    <row r="84" spans="1:4" x14ac:dyDescent="0.25">
      <c r="A84" s="124" t="s">
        <v>192</v>
      </c>
      <c r="B84" s="132">
        <v>3.5947160000000006E-2</v>
      </c>
      <c r="C84" s="132">
        <v>1.9897546000000002</v>
      </c>
      <c r="D84" s="281">
        <f t="shared" si="1"/>
        <v>-1.9538074400000001</v>
      </c>
    </row>
    <row r="85" spans="1:4" x14ac:dyDescent="0.25">
      <c r="A85" s="124" t="s">
        <v>226</v>
      </c>
      <c r="B85" s="132">
        <v>0.84499343000000005</v>
      </c>
      <c r="C85" s="132">
        <v>2.8186283100000002</v>
      </c>
      <c r="D85" s="281">
        <f t="shared" si="1"/>
        <v>-1.9736348800000001</v>
      </c>
    </row>
    <row r="86" spans="1:4" x14ac:dyDescent="0.25">
      <c r="A86" s="124" t="s">
        <v>111</v>
      </c>
      <c r="B86" s="132">
        <v>0</v>
      </c>
      <c r="C86" s="132">
        <v>2.0234983899999999</v>
      </c>
      <c r="D86" s="281">
        <f t="shared" si="1"/>
        <v>-2.0234983899999999</v>
      </c>
    </row>
    <row r="87" spans="1:4" x14ac:dyDescent="0.25">
      <c r="A87" s="124" t="s">
        <v>17</v>
      </c>
      <c r="B87" s="132">
        <v>1.2398999999999998E-4</v>
      </c>
      <c r="C87" s="132">
        <v>2.0238644400000001</v>
      </c>
      <c r="D87" s="281">
        <f t="shared" si="1"/>
        <v>-2.02374045</v>
      </c>
    </row>
    <row r="88" spans="1:4" x14ac:dyDescent="0.25">
      <c r="A88" s="124" t="s">
        <v>112</v>
      </c>
      <c r="B88" s="132">
        <v>2.9309796499999998</v>
      </c>
      <c r="C88" s="132">
        <v>5.1101890800000005</v>
      </c>
      <c r="D88" s="281">
        <f t="shared" si="1"/>
        <v>-2.1792094300000007</v>
      </c>
    </row>
    <row r="89" spans="1:4" x14ac:dyDescent="0.25">
      <c r="A89" s="124" t="s">
        <v>92</v>
      </c>
      <c r="B89" s="132">
        <v>0.10126677000000001</v>
      </c>
      <c r="C89" s="132">
        <v>2.3178076000000001</v>
      </c>
      <c r="D89" s="281">
        <f t="shared" si="1"/>
        <v>-2.21654083</v>
      </c>
    </row>
    <row r="90" spans="1:4" x14ac:dyDescent="0.25">
      <c r="A90" s="124" t="s">
        <v>42</v>
      </c>
      <c r="B90" s="132">
        <v>0</v>
      </c>
      <c r="C90" s="132">
        <v>2.30540513</v>
      </c>
      <c r="D90" s="281">
        <f t="shared" si="1"/>
        <v>-2.30540513</v>
      </c>
    </row>
    <row r="91" spans="1:4" x14ac:dyDescent="0.25">
      <c r="A91" s="124" t="s">
        <v>239</v>
      </c>
      <c r="B91" s="132">
        <v>3.6617709999999998E-2</v>
      </c>
      <c r="C91" s="132">
        <v>2.7546460000000002</v>
      </c>
      <c r="D91" s="281">
        <f t="shared" si="1"/>
        <v>-2.7180282900000003</v>
      </c>
    </row>
    <row r="92" spans="1:4" x14ac:dyDescent="0.25">
      <c r="A92" s="124" t="s">
        <v>141</v>
      </c>
      <c r="B92" s="132">
        <v>1.4057E-2</v>
      </c>
      <c r="C92" s="132">
        <v>2.92261287</v>
      </c>
      <c r="D92" s="281">
        <f t="shared" si="1"/>
        <v>-2.9085558699999998</v>
      </c>
    </row>
    <row r="93" spans="1:4" x14ac:dyDescent="0.25">
      <c r="A93" s="124" t="s">
        <v>91</v>
      </c>
      <c r="B93" s="132">
        <v>0</v>
      </c>
      <c r="C93" s="132">
        <v>2.9904376899999998</v>
      </c>
      <c r="D93" s="281">
        <f t="shared" si="1"/>
        <v>-2.9904376899999998</v>
      </c>
    </row>
    <row r="94" spans="1:4" x14ac:dyDescent="0.25">
      <c r="A94" s="124" t="s">
        <v>207</v>
      </c>
      <c r="B94" s="132">
        <v>3.1685680000000001E-2</v>
      </c>
      <c r="C94" s="132">
        <v>3.56390998</v>
      </c>
      <c r="D94" s="281">
        <f t="shared" si="1"/>
        <v>-3.5322243000000002</v>
      </c>
    </row>
    <row r="95" spans="1:4" x14ac:dyDescent="0.25">
      <c r="A95" s="124" t="s">
        <v>179</v>
      </c>
      <c r="B95" s="132">
        <v>3.8420969999999999E-2</v>
      </c>
      <c r="C95" s="132">
        <v>4.0097202899999997</v>
      </c>
      <c r="D95" s="281">
        <f t="shared" si="1"/>
        <v>-3.97129932</v>
      </c>
    </row>
    <row r="96" spans="1:4" x14ac:dyDescent="0.25">
      <c r="A96" s="124" t="s">
        <v>208</v>
      </c>
      <c r="B96" s="132">
        <v>2.5209720000000001E-2</v>
      </c>
      <c r="C96" s="132">
        <v>4.2491905899999995</v>
      </c>
      <c r="D96" s="281">
        <f t="shared" si="1"/>
        <v>-4.2239808699999992</v>
      </c>
    </row>
    <row r="97" spans="1:5" x14ac:dyDescent="0.25">
      <c r="A97" s="124" t="s">
        <v>150</v>
      </c>
      <c r="B97" s="132">
        <v>0.35462548999999999</v>
      </c>
      <c r="C97" s="132">
        <v>4.5896668399999996</v>
      </c>
      <c r="D97" s="281">
        <f t="shared" si="1"/>
        <v>-4.2350413499999995</v>
      </c>
    </row>
    <row r="98" spans="1:5" x14ac:dyDescent="0.25">
      <c r="A98" s="124" t="s">
        <v>241</v>
      </c>
      <c r="B98" s="132">
        <v>3.6511050000000003E-2</v>
      </c>
      <c r="C98" s="132">
        <v>4.3916595199999993</v>
      </c>
      <c r="D98" s="281">
        <f t="shared" si="1"/>
        <v>-4.3551484699999996</v>
      </c>
    </row>
    <row r="99" spans="1:5" x14ac:dyDescent="0.25">
      <c r="A99" s="124" t="s">
        <v>139</v>
      </c>
      <c r="B99" s="132">
        <v>1.8162999999999999E-3</v>
      </c>
      <c r="C99" s="132">
        <v>4.3936100199999997</v>
      </c>
      <c r="D99" s="281">
        <f t="shared" si="1"/>
        <v>-4.3917937199999999</v>
      </c>
    </row>
    <row r="100" spans="1:5" x14ac:dyDescent="0.25">
      <c r="A100" s="124" t="s">
        <v>95</v>
      </c>
      <c r="B100" s="132">
        <v>4.0000000000000002E-4</v>
      </c>
      <c r="C100" s="132">
        <v>4.8050835099999993</v>
      </c>
      <c r="D100" s="281">
        <f t="shared" si="1"/>
        <v>-4.8046835099999994</v>
      </c>
    </row>
    <row r="101" spans="1:5" x14ac:dyDescent="0.25">
      <c r="A101" s="124" t="s">
        <v>247</v>
      </c>
      <c r="B101" s="132">
        <v>1.5578100000000001E-2</v>
      </c>
      <c r="C101" s="132">
        <v>4.8699733800000002</v>
      </c>
      <c r="D101" s="281">
        <f t="shared" si="1"/>
        <v>-4.8543952800000003</v>
      </c>
      <c r="E101" s="89"/>
    </row>
    <row r="102" spans="1:5" x14ac:dyDescent="0.25">
      <c r="A102" s="124" t="s">
        <v>187</v>
      </c>
      <c r="B102" s="132">
        <v>0.20702238000000001</v>
      </c>
      <c r="C102" s="132">
        <v>5.2374044500000005</v>
      </c>
      <c r="D102" s="281">
        <f t="shared" si="1"/>
        <v>-5.0303820700000008</v>
      </c>
    </row>
    <row r="103" spans="1:5" x14ac:dyDescent="0.25">
      <c r="A103" s="124" t="s">
        <v>83</v>
      </c>
      <c r="B103" s="132">
        <v>0</v>
      </c>
      <c r="C103" s="132">
        <v>5.0573999199999999</v>
      </c>
      <c r="D103" s="281">
        <f t="shared" si="1"/>
        <v>-5.0573999199999999</v>
      </c>
    </row>
    <row r="104" spans="1:5" x14ac:dyDescent="0.25">
      <c r="A104" s="124" t="s">
        <v>76</v>
      </c>
      <c r="B104" s="132">
        <v>0</v>
      </c>
      <c r="C104" s="132">
        <v>5.0637830300000006</v>
      </c>
      <c r="D104" s="281">
        <f t="shared" si="1"/>
        <v>-5.0637830300000006</v>
      </c>
    </row>
    <row r="105" spans="1:5" x14ac:dyDescent="0.25">
      <c r="A105" s="124" t="s">
        <v>84</v>
      </c>
      <c r="B105" s="132">
        <v>4.7347E-2</v>
      </c>
      <c r="C105" s="132">
        <v>5.2472512599999996</v>
      </c>
      <c r="D105" s="281">
        <f t="shared" si="1"/>
        <v>-5.1999042599999994</v>
      </c>
    </row>
    <row r="106" spans="1:5" x14ac:dyDescent="0.25">
      <c r="A106" s="124" t="s">
        <v>227</v>
      </c>
      <c r="B106" s="132">
        <v>9.7240259999999995E-2</v>
      </c>
      <c r="C106" s="132">
        <v>5.63988932</v>
      </c>
      <c r="D106" s="281">
        <f t="shared" si="1"/>
        <v>-5.5426490599999996</v>
      </c>
    </row>
    <row r="107" spans="1:5" x14ac:dyDescent="0.25">
      <c r="A107" s="124" t="s">
        <v>163</v>
      </c>
      <c r="B107" s="132">
        <v>6.9863549999999996E-2</v>
      </c>
      <c r="C107" s="132">
        <v>5.7144212699999999</v>
      </c>
      <c r="D107" s="281">
        <f t="shared" si="1"/>
        <v>-5.6445577199999999</v>
      </c>
    </row>
    <row r="108" spans="1:5" x14ac:dyDescent="0.25">
      <c r="A108" s="124" t="s">
        <v>205</v>
      </c>
      <c r="B108" s="132">
        <v>0.23579948000000001</v>
      </c>
      <c r="C108" s="132">
        <v>7.1882365000000004</v>
      </c>
      <c r="D108" s="281">
        <f t="shared" si="1"/>
        <v>-6.9524370200000005</v>
      </c>
    </row>
    <row r="109" spans="1:5" x14ac:dyDescent="0.25">
      <c r="A109" s="124" t="s">
        <v>89</v>
      </c>
      <c r="B109" s="132">
        <v>4.3970000000000002E-2</v>
      </c>
      <c r="C109" s="132">
        <v>7.0256748199999999</v>
      </c>
      <c r="D109" s="281">
        <f t="shared" si="1"/>
        <v>-6.98170482</v>
      </c>
    </row>
    <row r="110" spans="1:5" x14ac:dyDescent="0.25">
      <c r="A110" s="124" t="s">
        <v>38</v>
      </c>
      <c r="B110" s="132">
        <v>0</v>
      </c>
      <c r="C110" s="132">
        <v>7.0420587499999998</v>
      </c>
      <c r="D110" s="281">
        <f t="shared" si="1"/>
        <v>-7.0420587499999998</v>
      </c>
    </row>
    <row r="111" spans="1:5" x14ac:dyDescent="0.25">
      <c r="A111" s="124" t="s">
        <v>185</v>
      </c>
      <c r="B111" s="132">
        <v>0.39621593999999999</v>
      </c>
      <c r="C111" s="132">
        <v>7.5678231299999998</v>
      </c>
      <c r="D111" s="281">
        <f t="shared" si="1"/>
        <v>-7.1716071899999996</v>
      </c>
    </row>
    <row r="112" spans="1:5" x14ac:dyDescent="0.25">
      <c r="A112" s="124" t="s">
        <v>144</v>
      </c>
      <c r="B112" s="132">
        <v>0.17714095000000002</v>
      </c>
      <c r="C112" s="132">
        <v>7.4931647199999993</v>
      </c>
      <c r="D112" s="281">
        <f t="shared" si="1"/>
        <v>-7.3160237699999993</v>
      </c>
    </row>
    <row r="113" spans="1:4" x14ac:dyDescent="0.25">
      <c r="A113" s="124" t="s">
        <v>31</v>
      </c>
      <c r="B113" s="132">
        <v>7.5250000000000002E-4</v>
      </c>
      <c r="C113" s="132">
        <v>7.5640112400000001</v>
      </c>
      <c r="D113" s="281">
        <f t="shared" si="1"/>
        <v>-7.5632587400000002</v>
      </c>
    </row>
    <row r="114" spans="1:4" x14ac:dyDescent="0.25">
      <c r="A114" s="124" t="s">
        <v>243</v>
      </c>
      <c r="B114" s="132">
        <v>2.6270599999999998E-2</v>
      </c>
      <c r="C114" s="132">
        <v>7.6524777000000004</v>
      </c>
      <c r="D114" s="281">
        <f t="shared" si="1"/>
        <v>-7.6262071000000002</v>
      </c>
    </row>
    <row r="115" spans="1:4" x14ac:dyDescent="0.25">
      <c r="A115" s="124" t="s">
        <v>113</v>
      </c>
      <c r="B115" s="132">
        <v>0.50301591999999995</v>
      </c>
      <c r="C115" s="132">
        <v>8.4622501400000001</v>
      </c>
      <c r="D115" s="281">
        <f t="shared" si="1"/>
        <v>-7.9592342199999999</v>
      </c>
    </row>
    <row r="116" spans="1:4" x14ac:dyDescent="0.25">
      <c r="A116" s="124" t="s">
        <v>173</v>
      </c>
      <c r="B116" s="132">
        <v>0.10261779</v>
      </c>
      <c r="C116" s="132">
        <v>8.0996950499999993</v>
      </c>
      <c r="D116" s="281">
        <f t="shared" si="1"/>
        <v>-7.9970772599999993</v>
      </c>
    </row>
    <row r="117" spans="1:4" x14ac:dyDescent="0.25">
      <c r="A117" s="124" t="s">
        <v>136</v>
      </c>
      <c r="B117" s="132">
        <v>0.62720334</v>
      </c>
      <c r="C117" s="132">
        <v>8.7687643099999999</v>
      </c>
      <c r="D117" s="281">
        <f t="shared" si="1"/>
        <v>-8.1415609700000005</v>
      </c>
    </row>
    <row r="118" spans="1:4" x14ac:dyDescent="0.25">
      <c r="A118" s="124" t="s">
        <v>152</v>
      </c>
      <c r="B118" s="132">
        <v>3.3571082699999999</v>
      </c>
      <c r="C118" s="132">
        <v>11.510806890000001</v>
      </c>
      <c r="D118" s="281">
        <f t="shared" si="1"/>
        <v>-8.1536986200000019</v>
      </c>
    </row>
    <row r="119" spans="1:4" x14ac:dyDescent="0.25">
      <c r="A119" s="124" t="s">
        <v>254</v>
      </c>
      <c r="B119" s="132">
        <v>0.14014160000000001</v>
      </c>
      <c r="C119" s="132">
        <v>8.6461551599999993</v>
      </c>
      <c r="D119" s="281">
        <f t="shared" si="1"/>
        <v>-8.5060135599999995</v>
      </c>
    </row>
    <row r="120" spans="1:4" x14ac:dyDescent="0.25">
      <c r="A120" s="124" t="s">
        <v>193</v>
      </c>
      <c r="B120" s="132">
        <v>4.0363800000000005E-2</v>
      </c>
      <c r="C120" s="132">
        <v>8.555523019999999</v>
      </c>
      <c r="D120" s="281">
        <f t="shared" si="1"/>
        <v>-8.5151592199999993</v>
      </c>
    </row>
    <row r="121" spans="1:4" x14ac:dyDescent="0.25">
      <c r="A121" s="124" t="s">
        <v>255</v>
      </c>
      <c r="B121" s="132">
        <v>2.723685E-2</v>
      </c>
      <c r="C121" s="132">
        <v>8.6331053900000008</v>
      </c>
      <c r="D121" s="281">
        <f t="shared" si="1"/>
        <v>-8.6058685400000012</v>
      </c>
    </row>
    <row r="122" spans="1:4" x14ac:dyDescent="0.25">
      <c r="A122" s="124" t="s">
        <v>258</v>
      </c>
      <c r="B122" s="132">
        <v>13.66332549</v>
      </c>
      <c r="C122" s="132">
        <v>23.212398989999997</v>
      </c>
      <c r="D122" s="281">
        <f t="shared" si="1"/>
        <v>-9.5490734999999969</v>
      </c>
    </row>
    <row r="123" spans="1:4" x14ac:dyDescent="0.25">
      <c r="A123" s="124" t="s">
        <v>138</v>
      </c>
      <c r="B123" s="132">
        <v>5.9086800000000004E-3</v>
      </c>
      <c r="C123" s="132">
        <v>9.7486210999999994</v>
      </c>
      <c r="D123" s="281">
        <f t="shared" si="1"/>
        <v>-9.7427124200000002</v>
      </c>
    </row>
    <row r="124" spans="1:4" x14ac:dyDescent="0.25">
      <c r="A124" s="124" t="s">
        <v>221</v>
      </c>
      <c r="B124" s="132">
        <v>0.47788521</v>
      </c>
      <c r="C124" s="132">
        <v>10.82912552</v>
      </c>
      <c r="D124" s="281">
        <f t="shared" si="1"/>
        <v>-10.35124031</v>
      </c>
    </row>
    <row r="125" spans="1:4" x14ac:dyDescent="0.25">
      <c r="A125" s="124" t="s">
        <v>6</v>
      </c>
      <c r="B125" s="132">
        <v>0.13723589999999999</v>
      </c>
      <c r="C125" s="132">
        <v>10.65435589</v>
      </c>
      <c r="D125" s="281">
        <f t="shared" si="1"/>
        <v>-10.517119989999999</v>
      </c>
    </row>
    <row r="126" spans="1:4" x14ac:dyDescent="0.25">
      <c r="A126" s="124" t="s">
        <v>199</v>
      </c>
      <c r="B126" s="132">
        <v>1.25093806</v>
      </c>
      <c r="C126" s="132">
        <v>11.771671029999998</v>
      </c>
      <c r="D126" s="281">
        <f t="shared" si="1"/>
        <v>-10.520732969999999</v>
      </c>
    </row>
    <row r="127" spans="1:4" x14ac:dyDescent="0.25">
      <c r="A127" s="124" t="s">
        <v>188</v>
      </c>
      <c r="B127" s="132">
        <v>8.3316660000000001E-2</v>
      </c>
      <c r="C127" s="132">
        <v>11.44748835</v>
      </c>
      <c r="D127" s="281">
        <f t="shared" si="1"/>
        <v>-11.364171690000001</v>
      </c>
    </row>
    <row r="128" spans="1:4" x14ac:dyDescent="0.25">
      <c r="A128" s="124" t="s">
        <v>191</v>
      </c>
      <c r="B128" s="132">
        <v>0.13510329000000001</v>
      </c>
      <c r="C128" s="132">
        <v>11.517750960000001</v>
      </c>
      <c r="D128" s="281">
        <f t="shared" si="1"/>
        <v>-11.382647670000001</v>
      </c>
    </row>
    <row r="129" spans="1:4" x14ac:dyDescent="0.25">
      <c r="A129" s="124" t="s">
        <v>202</v>
      </c>
      <c r="B129" s="132">
        <v>1.07140104</v>
      </c>
      <c r="C129" s="132">
        <v>12.47528975</v>
      </c>
      <c r="D129" s="281">
        <f t="shared" si="1"/>
        <v>-11.40388871</v>
      </c>
    </row>
    <row r="130" spans="1:4" x14ac:dyDescent="0.25">
      <c r="A130" s="124" t="s">
        <v>156</v>
      </c>
      <c r="B130" s="132">
        <v>0</v>
      </c>
      <c r="C130" s="132">
        <v>11.482739109999999</v>
      </c>
      <c r="D130" s="281">
        <f t="shared" si="1"/>
        <v>-11.482739109999999</v>
      </c>
    </row>
    <row r="131" spans="1:4" x14ac:dyDescent="0.25">
      <c r="A131" s="124" t="s">
        <v>94</v>
      </c>
      <c r="B131" s="132">
        <v>5.0123798399999995</v>
      </c>
      <c r="C131" s="132">
        <v>16.68782255</v>
      </c>
      <c r="D131" s="281">
        <f t="shared" ref="D131:D194" si="2">B131-C131</f>
        <v>-11.67544271</v>
      </c>
    </row>
    <row r="132" spans="1:4" x14ac:dyDescent="0.25">
      <c r="A132" s="124" t="s">
        <v>49</v>
      </c>
      <c r="B132" s="132">
        <v>3.63475283</v>
      </c>
      <c r="C132" s="132">
        <v>15.44208682</v>
      </c>
      <c r="D132" s="281">
        <f t="shared" si="2"/>
        <v>-11.80733399</v>
      </c>
    </row>
    <row r="133" spans="1:4" x14ac:dyDescent="0.25">
      <c r="A133" s="124" t="s">
        <v>82</v>
      </c>
      <c r="B133" s="132">
        <v>0</v>
      </c>
      <c r="C133" s="132">
        <v>12.52101715</v>
      </c>
      <c r="D133" s="281">
        <f t="shared" si="2"/>
        <v>-12.52101715</v>
      </c>
    </row>
    <row r="134" spans="1:4" x14ac:dyDescent="0.25">
      <c r="A134" s="124" t="s">
        <v>154</v>
      </c>
      <c r="B134" s="132">
        <v>5.4747050000000005E-2</v>
      </c>
      <c r="C134" s="132">
        <v>13.2455336</v>
      </c>
      <c r="D134" s="281">
        <f t="shared" si="2"/>
        <v>-13.19078655</v>
      </c>
    </row>
    <row r="135" spans="1:4" x14ac:dyDescent="0.25">
      <c r="A135" s="124" t="s">
        <v>120</v>
      </c>
      <c r="B135" s="132">
        <v>0.11438914999999999</v>
      </c>
      <c r="C135" s="132">
        <v>13.371538390000001</v>
      </c>
      <c r="D135" s="281">
        <f t="shared" si="2"/>
        <v>-13.257149240000002</v>
      </c>
    </row>
    <row r="136" spans="1:4" x14ac:dyDescent="0.25">
      <c r="A136" s="124" t="s">
        <v>190</v>
      </c>
      <c r="B136" s="132">
        <v>3.8193791400000001</v>
      </c>
      <c r="C136" s="132">
        <v>18.164631270000001</v>
      </c>
      <c r="D136" s="281">
        <f t="shared" si="2"/>
        <v>-14.34525213</v>
      </c>
    </row>
    <row r="137" spans="1:4" x14ac:dyDescent="0.25">
      <c r="A137" s="124" t="s">
        <v>75</v>
      </c>
      <c r="B137" s="132">
        <v>3.0926462200000002</v>
      </c>
      <c r="C137" s="132">
        <v>17.476649559999998</v>
      </c>
      <c r="D137" s="281">
        <f t="shared" si="2"/>
        <v>-14.384003339999998</v>
      </c>
    </row>
    <row r="138" spans="1:4" x14ac:dyDescent="0.25">
      <c r="A138" s="124" t="s">
        <v>159</v>
      </c>
      <c r="B138" s="132">
        <v>0.23977901000000001</v>
      </c>
      <c r="C138" s="132">
        <v>15.39375493</v>
      </c>
      <c r="D138" s="281">
        <f t="shared" si="2"/>
        <v>-15.153975920000001</v>
      </c>
    </row>
    <row r="139" spans="1:4" x14ac:dyDescent="0.25">
      <c r="A139" s="124" t="s">
        <v>34</v>
      </c>
      <c r="B139" s="132">
        <v>7.0882639999999997E-2</v>
      </c>
      <c r="C139" s="132">
        <v>15.39949243</v>
      </c>
      <c r="D139" s="281">
        <f t="shared" si="2"/>
        <v>-15.32860979</v>
      </c>
    </row>
    <row r="140" spans="1:4" x14ac:dyDescent="0.25">
      <c r="A140" s="124" t="s">
        <v>21</v>
      </c>
      <c r="B140" s="132">
        <v>29.482786899999997</v>
      </c>
      <c r="C140" s="132">
        <v>45.114550780000002</v>
      </c>
      <c r="D140" s="281">
        <f t="shared" si="2"/>
        <v>-15.631763880000005</v>
      </c>
    </row>
    <row r="141" spans="1:4" x14ac:dyDescent="0.25">
      <c r="A141" s="124" t="s">
        <v>252</v>
      </c>
      <c r="B141" s="132">
        <v>9.162555E-2</v>
      </c>
      <c r="C141" s="132">
        <v>15.99354918</v>
      </c>
      <c r="D141" s="281">
        <f t="shared" si="2"/>
        <v>-15.901923630000001</v>
      </c>
    </row>
    <row r="142" spans="1:4" x14ac:dyDescent="0.25">
      <c r="A142" s="124" t="s">
        <v>122</v>
      </c>
      <c r="B142" s="132">
        <v>0.88070497999999997</v>
      </c>
      <c r="C142" s="132">
        <v>16.86435389</v>
      </c>
      <c r="D142" s="281">
        <f t="shared" si="2"/>
        <v>-15.983648909999999</v>
      </c>
    </row>
    <row r="143" spans="1:4" x14ac:dyDescent="0.25">
      <c r="A143" s="124" t="s">
        <v>24</v>
      </c>
      <c r="B143" s="132">
        <v>1.0368209999999999E-2</v>
      </c>
      <c r="C143" s="132">
        <v>16.665415419999999</v>
      </c>
      <c r="D143" s="281">
        <f t="shared" si="2"/>
        <v>-16.655047209999999</v>
      </c>
    </row>
    <row r="144" spans="1:4" x14ac:dyDescent="0.25">
      <c r="A144" s="124" t="s">
        <v>236</v>
      </c>
      <c r="B144" s="132">
        <v>0.19365523999999998</v>
      </c>
      <c r="C144" s="132">
        <v>16.990037730000001</v>
      </c>
      <c r="D144" s="281">
        <f t="shared" si="2"/>
        <v>-16.796382490000003</v>
      </c>
    </row>
    <row r="145" spans="1:4" x14ac:dyDescent="0.25">
      <c r="A145" s="124" t="s">
        <v>128</v>
      </c>
      <c r="B145" s="132">
        <v>0.61612554000000008</v>
      </c>
      <c r="C145" s="132">
        <v>17.728620420000002</v>
      </c>
      <c r="D145" s="281">
        <f t="shared" si="2"/>
        <v>-17.112494880000003</v>
      </c>
    </row>
    <row r="146" spans="1:4" x14ac:dyDescent="0.25">
      <c r="A146" s="124" t="s">
        <v>182</v>
      </c>
      <c r="B146" s="132">
        <v>0.10139112</v>
      </c>
      <c r="C146" s="132">
        <v>17.419351809999998</v>
      </c>
      <c r="D146" s="281">
        <f t="shared" si="2"/>
        <v>-17.31796069</v>
      </c>
    </row>
    <row r="147" spans="1:4" x14ac:dyDescent="0.25">
      <c r="A147" s="124" t="s">
        <v>148</v>
      </c>
      <c r="B147" s="132">
        <v>0.87501097999999999</v>
      </c>
      <c r="C147" s="132">
        <v>18.580791820000002</v>
      </c>
      <c r="D147" s="281">
        <f t="shared" si="2"/>
        <v>-17.705780840000003</v>
      </c>
    </row>
    <row r="148" spans="1:4" x14ac:dyDescent="0.25">
      <c r="A148" s="124" t="s">
        <v>142</v>
      </c>
      <c r="B148" s="132">
        <v>0.76429382999999995</v>
      </c>
      <c r="C148" s="132">
        <v>18.617163039999998</v>
      </c>
      <c r="D148" s="281">
        <f t="shared" si="2"/>
        <v>-17.852869209999998</v>
      </c>
    </row>
    <row r="149" spans="1:4" x14ac:dyDescent="0.25">
      <c r="A149" s="124" t="s">
        <v>133</v>
      </c>
      <c r="B149" s="132">
        <v>5.1818156500000008</v>
      </c>
      <c r="C149" s="132">
        <v>23.230733359999999</v>
      </c>
      <c r="D149" s="281">
        <f t="shared" si="2"/>
        <v>-18.048917709999998</v>
      </c>
    </row>
    <row r="150" spans="1:4" x14ac:dyDescent="0.25">
      <c r="A150" s="124" t="s">
        <v>132</v>
      </c>
      <c r="B150" s="132">
        <v>3.78871965</v>
      </c>
      <c r="C150" s="132">
        <v>21.959610359999999</v>
      </c>
      <c r="D150" s="281">
        <f t="shared" si="2"/>
        <v>-18.170890709999998</v>
      </c>
    </row>
    <row r="151" spans="1:4" x14ac:dyDescent="0.25">
      <c r="A151" s="124" t="s">
        <v>246</v>
      </c>
      <c r="B151" s="132">
        <v>0.11660303999999999</v>
      </c>
      <c r="C151" s="132">
        <v>18.454479510000002</v>
      </c>
      <c r="D151" s="281">
        <f t="shared" si="2"/>
        <v>-18.337876470000001</v>
      </c>
    </row>
    <row r="152" spans="1:4" x14ac:dyDescent="0.25">
      <c r="A152" s="124" t="s">
        <v>121</v>
      </c>
      <c r="B152" s="132">
        <v>2.1877380000000002E-2</v>
      </c>
      <c r="C152" s="132">
        <v>18.407806219999998</v>
      </c>
      <c r="D152" s="281">
        <f t="shared" si="2"/>
        <v>-18.385928839999998</v>
      </c>
    </row>
    <row r="153" spans="1:4" x14ac:dyDescent="0.25">
      <c r="A153" s="124" t="s">
        <v>213</v>
      </c>
      <c r="B153" s="132">
        <v>1.5637000000000001E-3</v>
      </c>
      <c r="C153" s="132">
        <v>18.486236260000002</v>
      </c>
      <c r="D153" s="281">
        <f t="shared" si="2"/>
        <v>-18.484672560000003</v>
      </c>
    </row>
    <row r="154" spans="1:4" x14ac:dyDescent="0.25">
      <c r="A154" s="124" t="s">
        <v>181</v>
      </c>
      <c r="B154" s="132">
        <v>0.16225461999999999</v>
      </c>
      <c r="C154" s="132">
        <v>18.705203960000002</v>
      </c>
      <c r="D154" s="281">
        <f t="shared" si="2"/>
        <v>-18.542949340000003</v>
      </c>
    </row>
    <row r="155" spans="1:4" x14ac:dyDescent="0.25">
      <c r="A155" s="124" t="s">
        <v>4</v>
      </c>
      <c r="B155" s="132">
        <v>1.25522343</v>
      </c>
      <c r="C155" s="132">
        <v>21.018191000000002</v>
      </c>
      <c r="D155" s="281">
        <f t="shared" si="2"/>
        <v>-19.762967570000001</v>
      </c>
    </row>
    <row r="156" spans="1:4" x14ac:dyDescent="0.25">
      <c r="A156" s="124" t="s">
        <v>237</v>
      </c>
      <c r="B156" s="132">
        <v>0.21415951</v>
      </c>
      <c r="C156" s="132">
        <v>20.061533579999999</v>
      </c>
      <c r="D156" s="281">
        <f t="shared" si="2"/>
        <v>-19.847374070000001</v>
      </c>
    </row>
    <row r="157" spans="1:4" x14ac:dyDescent="0.25">
      <c r="A157" s="124" t="s">
        <v>106</v>
      </c>
      <c r="B157" s="132">
        <v>1.86803338</v>
      </c>
      <c r="C157" s="132">
        <v>22.133723610000001</v>
      </c>
      <c r="D157" s="281">
        <f t="shared" si="2"/>
        <v>-20.265690230000001</v>
      </c>
    </row>
    <row r="158" spans="1:4" x14ac:dyDescent="0.25">
      <c r="A158" s="124" t="s">
        <v>50</v>
      </c>
      <c r="B158" s="132">
        <v>4.2264857400000002</v>
      </c>
      <c r="C158" s="132">
        <v>24.720768469999999</v>
      </c>
      <c r="D158" s="281">
        <f t="shared" si="2"/>
        <v>-20.494282729999998</v>
      </c>
    </row>
    <row r="159" spans="1:4" x14ac:dyDescent="0.25">
      <c r="A159" s="124" t="s">
        <v>147</v>
      </c>
      <c r="B159" s="132">
        <v>1.74015549</v>
      </c>
      <c r="C159" s="132">
        <v>22.79169456</v>
      </c>
      <c r="D159" s="281">
        <f t="shared" si="2"/>
        <v>-21.05153907</v>
      </c>
    </row>
    <row r="160" spans="1:4" x14ac:dyDescent="0.25">
      <c r="A160" s="124" t="s">
        <v>219</v>
      </c>
      <c r="B160" s="132">
        <v>1.2336842800000001</v>
      </c>
      <c r="C160" s="132">
        <v>22.658235550000001</v>
      </c>
      <c r="D160" s="281">
        <f t="shared" si="2"/>
        <v>-21.424551270000002</v>
      </c>
    </row>
    <row r="161" spans="1:4" x14ac:dyDescent="0.25">
      <c r="A161" s="124" t="s">
        <v>14</v>
      </c>
      <c r="B161" s="132">
        <v>0</v>
      </c>
      <c r="C161" s="132">
        <v>21.887829699999998</v>
      </c>
      <c r="D161" s="281">
        <f t="shared" si="2"/>
        <v>-21.887829699999998</v>
      </c>
    </row>
    <row r="162" spans="1:4" x14ac:dyDescent="0.25">
      <c r="A162" s="124" t="s">
        <v>32</v>
      </c>
      <c r="B162" s="132">
        <v>11.885280869999999</v>
      </c>
      <c r="C162" s="132">
        <v>34.093607219999996</v>
      </c>
      <c r="D162" s="281">
        <f t="shared" si="2"/>
        <v>-22.208326349999997</v>
      </c>
    </row>
    <row r="163" spans="1:4" x14ac:dyDescent="0.25">
      <c r="A163" s="124" t="s">
        <v>12</v>
      </c>
      <c r="B163" s="132">
        <v>13.34610395</v>
      </c>
      <c r="C163" s="132">
        <v>36.817432869999998</v>
      </c>
      <c r="D163" s="281">
        <f t="shared" si="2"/>
        <v>-23.471328919999998</v>
      </c>
    </row>
    <row r="164" spans="1:4" x14ac:dyDescent="0.25">
      <c r="A164" s="124" t="s">
        <v>30</v>
      </c>
      <c r="B164" s="132">
        <v>2.4612639999999998E-2</v>
      </c>
      <c r="C164" s="132">
        <v>25.11889927</v>
      </c>
      <c r="D164" s="281">
        <f t="shared" si="2"/>
        <v>-25.094286629999999</v>
      </c>
    </row>
    <row r="165" spans="1:4" x14ac:dyDescent="0.25">
      <c r="A165" s="124" t="s">
        <v>117</v>
      </c>
      <c r="B165" s="132">
        <v>0.16697208999999999</v>
      </c>
      <c r="C165" s="132">
        <v>26.131413739999999</v>
      </c>
      <c r="D165" s="281">
        <f t="shared" si="2"/>
        <v>-25.964441649999998</v>
      </c>
    </row>
    <row r="166" spans="1:4" x14ac:dyDescent="0.25">
      <c r="A166" s="124" t="s">
        <v>234</v>
      </c>
      <c r="B166" s="132">
        <v>1.4605999999999999E-2</v>
      </c>
      <c r="C166" s="132">
        <v>26.582622219999998</v>
      </c>
      <c r="D166" s="281">
        <f t="shared" si="2"/>
        <v>-26.568016219999997</v>
      </c>
    </row>
    <row r="167" spans="1:4" x14ac:dyDescent="0.25">
      <c r="A167" s="124" t="s">
        <v>22</v>
      </c>
      <c r="B167" s="132">
        <v>12.938804880000001</v>
      </c>
      <c r="C167" s="132">
        <v>39.664865990000003</v>
      </c>
      <c r="D167" s="281">
        <f t="shared" si="2"/>
        <v>-26.726061110000003</v>
      </c>
    </row>
    <row r="168" spans="1:4" x14ac:dyDescent="0.25">
      <c r="A168" s="124" t="s">
        <v>174</v>
      </c>
      <c r="B168" s="132">
        <v>0.66426271999999997</v>
      </c>
      <c r="C168" s="132">
        <v>27.615735090000001</v>
      </c>
      <c r="D168" s="281">
        <f t="shared" si="2"/>
        <v>-26.951472370000001</v>
      </c>
    </row>
    <row r="169" spans="1:4" x14ac:dyDescent="0.25">
      <c r="A169" s="124" t="s">
        <v>180</v>
      </c>
      <c r="B169" s="132">
        <v>1.14607752</v>
      </c>
      <c r="C169" s="132">
        <v>28.999917530000001</v>
      </c>
      <c r="D169" s="281">
        <f t="shared" si="2"/>
        <v>-27.853840010000003</v>
      </c>
    </row>
    <row r="170" spans="1:4" x14ac:dyDescent="0.25">
      <c r="A170" s="124" t="s">
        <v>28</v>
      </c>
      <c r="B170" s="132">
        <v>4.6298620000000006E-2</v>
      </c>
      <c r="C170" s="132">
        <v>28.81354073</v>
      </c>
      <c r="D170" s="281">
        <f t="shared" si="2"/>
        <v>-28.767242109999998</v>
      </c>
    </row>
    <row r="171" spans="1:4" x14ac:dyDescent="0.25">
      <c r="A171" s="124" t="s">
        <v>116</v>
      </c>
      <c r="B171" s="132">
        <v>1.08426289</v>
      </c>
      <c r="C171" s="132">
        <v>30.05362577</v>
      </c>
      <c r="D171" s="281">
        <f t="shared" si="2"/>
        <v>-28.969362879999998</v>
      </c>
    </row>
    <row r="172" spans="1:4" x14ac:dyDescent="0.25">
      <c r="A172" s="124" t="s">
        <v>7</v>
      </c>
      <c r="B172" s="132">
        <v>0.24691283</v>
      </c>
      <c r="C172" s="132">
        <v>30.393882739999999</v>
      </c>
      <c r="D172" s="281">
        <f t="shared" si="2"/>
        <v>-30.146969909999999</v>
      </c>
    </row>
    <row r="173" spans="1:4" x14ac:dyDescent="0.25">
      <c r="A173" s="124" t="s">
        <v>201</v>
      </c>
      <c r="B173" s="132">
        <v>3.6274182499999998</v>
      </c>
      <c r="C173" s="132">
        <v>33.782095869999999</v>
      </c>
      <c r="D173" s="281">
        <f t="shared" si="2"/>
        <v>-30.154677620000001</v>
      </c>
    </row>
    <row r="174" spans="1:4" x14ac:dyDescent="0.25">
      <c r="A174" s="124" t="s">
        <v>169</v>
      </c>
      <c r="B174" s="132">
        <v>2.1046821600000003</v>
      </c>
      <c r="C174" s="132">
        <v>32.4093467</v>
      </c>
      <c r="D174" s="281">
        <f t="shared" si="2"/>
        <v>-30.304664540000001</v>
      </c>
    </row>
    <row r="175" spans="1:4" x14ac:dyDescent="0.25">
      <c r="A175" s="124" t="s">
        <v>183</v>
      </c>
      <c r="B175" s="132">
        <v>67.695389150000011</v>
      </c>
      <c r="C175" s="132">
        <v>99.166420840000001</v>
      </c>
      <c r="D175" s="281">
        <f t="shared" si="2"/>
        <v>-31.47103168999999</v>
      </c>
    </row>
    <row r="176" spans="1:4" x14ac:dyDescent="0.25">
      <c r="A176" s="124" t="s">
        <v>233</v>
      </c>
      <c r="B176" s="132">
        <v>5.9319219999999999E-2</v>
      </c>
      <c r="C176" s="132">
        <v>32.192828399999996</v>
      </c>
      <c r="D176" s="281">
        <f t="shared" si="2"/>
        <v>-32.133509179999997</v>
      </c>
    </row>
    <row r="177" spans="1:4" x14ac:dyDescent="0.25">
      <c r="A177" s="124" t="s">
        <v>109</v>
      </c>
      <c r="B177" s="132">
        <v>73.806679680000002</v>
      </c>
      <c r="C177" s="132">
        <v>107.80949623000001</v>
      </c>
      <c r="D177" s="281">
        <f t="shared" si="2"/>
        <v>-34.002816550000006</v>
      </c>
    </row>
    <row r="178" spans="1:4" x14ac:dyDescent="0.25">
      <c r="A178" s="124" t="s">
        <v>149</v>
      </c>
      <c r="B178" s="132">
        <v>2.4559875099999999</v>
      </c>
      <c r="C178" s="132">
        <v>37.01779277</v>
      </c>
      <c r="D178" s="281">
        <f t="shared" si="2"/>
        <v>-34.56180526</v>
      </c>
    </row>
    <row r="179" spans="1:4" x14ac:dyDescent="0.25">
      <c r="A179" s="124" t="s">
        <v>230</v>
      </c>
      <c r="B179" s="132">
        <v>0.11221857</v>
      </c>
      <c r="C179" s="132">
        <v>34.908280549999994</v>
      </c>
      <c r="D179" s="281">
        <f t="shared" si="2"/>
        <v>-34.79606197999999</v>
      </c>
    </row>
    <row r="180" spans="1:4" x14ac:dyDescent="0.25">
      <c r="A180" s="124" t="s">
        <v>114</v>
      </c>
      <c r="B180" s="132">
        <v>33.132682559999999</v>
      </c>
      <c r="C180" s="132">
        <v>68.364431940000003</v>
      </c>
      <c r="D180" s="281">
        <f t="shared" si="2"/>
        <v>-35.231749380000004</v>
      </c>
    </row>
    <row r="181" spans="1:4" x14ac:dyDescent="0.25">
      <c r="A181" s="124" t="s">
        <v>155</v>
      </c>
      <c r="B181" s="132">
        <v>8.0017887900000009</v>
      </c>
      <c r="C181" s="132">
        <v>44.856956840000002</v>
      </c>
      <c r="D181" s="281">
        <f t="shared" si="2"/>
        <v>-36.855168050000003</v>
      </c>
    </row>
    <row r="182" spans="1:4" x14ac:dyDescent="0.25">
      <c r="A182" s="124" t="s">
        <v>81</v>
      </c>
      <c r="B182" s="132">
        <v>5.3855336900000008</v>
      </c>
      <c r="C182" s="132">
        <v>42.25444641</v>
      </c>
      <c r="D182" s="281">
        <f t="shared" si="2"/>
        <v>-36.868912719999997</v>
      </c>
    </row>
    <row r="183" spans="1:4" x14ac:dyDescent="0.25">
      <c r="A183" s="124" t="s">
        <v>251</v>
      </c>
      <c r="B183" s="132">
        <v>0.22741617</v>
      </c>
      <c r="C183" s="132">
        <v>37.854235100000004</v>
      </c>
      <c r="D183" s="281">
        <f t="shared" si="2"/>
        <v>-37.626818930000006</v>
      </c>
    </row>
    <row r="184" spans="1:4" x14ac:dyDescent="0.25">
      <c r="A184" s="124" t="s">
        <v>228</v>
      </c>
      <c r="B184" s="132">
        <v>1.5278571699999999</v>
      </c>
      <c r="C184" s="132">
        <v>39.850198729999995</v>
      </c>
      <c r="D184" s="281">
        <f t="shared" si="2"/>
        <v>-38.322341559999998</v>
      </c>
    </row>
    <row r="185" spans="1:4" x14ac:dyDescent="0.25">
      <c r="A185" s="124" t="s">
        <v>2</v>
      </c>
      <c r="B185" s="132">
        <v>25.40779423</v>
      </c>
      <c r="C185" s="132">
        <v>63.990005200000006</v>
      </c>
      <c r="D185" s="281">
        <f t="shared" si="2"/>
        <v>-38.582210970000006</v>
      </c>
    </row>
    <row r="186" spans="1:4" x14ac:dyDescent="0.25">
      <c r="A186" s="124" t="s">
        <v>103</v>
      </c>
      <c r="B186" s="132">
        <v>1.0884351200000002</v>
      </c>
      <c r="C186" s="132">
        <v>39.803428959999998</v>
      </c>
      <c r="D186" s="281">
        <f t="shared" si="2"/>
        <v>-38.714993839999998</v>
      </c>
    </row>
    <row r="187" spans="1:4" x14ac:dyDescent="0.25">
      <c r="A187" s="124" t="s">
        <v>206</v>
      </c>
      <c r="B187" s="132">
        <v>0.56511052000000006</v>
      </c>
      <c r="C187" s="132">
        <v>41.019435560000005</v>
      </c>
      <c r="D187" s="281">
        <f t="shared" si="2"/>
        <v>-40.454325040000008</v>
      </c>
    </row>
    <row r="188" spans="1:4" x14ac:dyDescent="0.25">
      <c r="A188" s="124" t="s">
        <v>104</v>
      </c>
      <c r="B188" s="132">
        <v>7.5221034099999997</v>
      </c>
      <c r="C188" s="132">
        <v>48.673813250000002</v>
      </c>
      <c r="D188" s="281">
        <f t="shared" si="2"/>
        <v>-41.151709840000002</v>
      </c>
    </row>
    <row r="189" spans="1:4" x14ac:dyDescent="0.25">
      <c r="A189" s="124" t="s">
        <v>119</v>
      </c>
      <c r="B189" s="132">
        <v>0.18310485999999998</v>
      </c>
      <c r="C189" s="132">
        <v>41.85214672</v>
      </c>
      <c r="D189" s="281">
        <f t="shared" si="2"/>
        <v>-41.66904186</v>
      </c>
    </row>
    <row r="190" spans="1:4" x14ac:dyDescent="0.25">
      <c r="A190" s="124" t="s">
        <v>130</v>
      </c>
      <c r="B190" s="132">
        <v>1.7056851100000001</v>
      </c>
      <c r="C190" s="132">
        <v>44.785484359999998</v>
      </c>
      <c r="D190" s="281">
        <f t="shared" si="2"/>
        <v>-43.079799250000001</v>
      </c>
    </row>
    <row r="191" spans="1:4" x14ac:dyDescent="0.25">
      <c r="A191" s="124" t="s">
        <v>27</v>
      </c>
      <c r="B191" s="132">
        <v>0.25123462000000002</v>
      </c>
      <c r="C191" s="132">
        <v>43.777318979999997</v>
      </c>
      <c r="D191" s="281">
        <f t="shared" si="2"/>
        <v>-43.526084359999999</v>
      </c>
    </row>
    <row r="192" spans="1:4" x14ac:dyDescent="0.25">
      <c r="A192" s="124" t="s">
        <v>99</v>
      </c>
      <c r="B192" s="132">
        <v>0.53145761000000002</v>
      </c>
      <c r="C192" s="132">
        <v>44.849245570000001</v>
      </c>
      <c r="D192" s="281">
        <f t="shared" si="2"/>
        <v>-44.317787960000004</v>
      </c>
    </row>
    <row r="193" spans="1:4" x14ac:dyDescent="0.25">
      <c r="A193" s="124" t="s">
        <v>256</v>
      </c>
      <c r="B193" s="132">
        <v>1.17719292</v>
      </c>
      <c r="C193" s="132">
        <v>48.498495630000001</v>
      </c>
      <c r="D193" s="281">
        <f t="shared" si="2"/>
        <v>-47.321302709999998</v>
      </c>
    </row>
    <row r="194" spans="1:4" x14ac:dyDescent="0.25">
      <c r="A194" s="124" t="s">
        <v>146</v>
      </c>
      <c r="B194" s="132">
        <v>0.12456732000000001</v>
      </c>
      <c r="C194" s="132">
        <v>48.501455049999997</v>
      </c>
      <c r="D194" s="281">
        <f t="shared" si="2"/>
        <v>-48.37688773</v>
      </c>
    </row>
    <row r="195" spans="1:4" x14ac:dyDescent="0.25">
      <c r="A195" s="124" t="s">
        <v>110</v>
      </c>
      <c r="B195" s="132">
        <v>0.26160901999999997</v>
      </c>
      <c r="C195" s="132">
        <v>49.201158599999999</v>
      </c>
      <c r="D195" s="281">
        <f t="shared" ref="D195:D256" si="3">B195-C195</f>
        <v>-48.939549579999998</v>
      </c>
    </row>
    <row r="196" spans="1:4" x14ac:dyDescent="0.25">
      <c r="A196" s="124" t="s">
        <v>170</v>
      </c>
      <c r="B196" s="132">
        <v>3.1960904999999999</v>
      </c>
      <c r="C196" s="132">
        <v>52.632737119999994</v>
      </c>
      <c r="D196" s="281">
        <f t="shared" si="3"/>
        <v>-49.436646619999998</v>
      </c>
    </row>
    <row r="197" spans="1:4" x14ac:dyDescent="0.25">
      <c r="A197" s="124" t="s">
        <v>194</v>
      </c>
      <c r="B197" s="132">
        <v>4.5322768600000005</v>
      </c>
      <c r="C197" s="132">
        <v>54.583948569999997</v>
      </c>
      <c r="D197" s="281">
        <f t="shared" si="3"/>
        <v>-50.051671709999994</v>
      </c>
    </row>
    <row r="198" spans="1:4" x14ac:dyDescent="0.25">
      <c r="A198" s="124" t="s">
        <v>197</v>
      </c>
      <c r="B198" s="132">
        <v>2.7520872799999996</v>
      </c>
      <c r="C198" s="132">
        <v>53.84275976</v>
      </c>
      <c r="D198" s="281">
        <f t="shared" si="3"/>
        <v>-51.090672480000002</v>
      </c>
    </row>
    <row r="199" spans="1:4" x14ac:dyDescent="0.25">
      <c r="A199" s="124" t="s">
        <v>203</v>
      </c>
      <c r="B199" s="132">
        <v>5.8869620000000004E-2</v>
      </c>
      <c r="C199" s="132">
        <v>51.772964939999994</v>
      </c>
      <c r="D199" s="281">
        <f t="shared" si="3"/>
        <v>-51.714095319999991</v>
      </c>
    </row>
    <row r="200" spans="1:4" x14ac:dyDescent="0.25">
      <c r="A200" s="124" t="s">
        <v>172</v>
      </c>
      <c r="B200" s="132">
        <v>3.1502030699999999</v>
      </c>
      <c r="C200" s="132">
        <v>56.026211369999999</v>
      </c>
      <c r="D200" s="281">
        <f t="shared" si="3"/>
        <v>-52.876008299999995</v>
      </c>
    </row>
    <row r="201" spans="1:4" x14ac:dyDescent="0.25">
      <c r="A201" s="124" t="s">
        <v>36</v>
      </c>
      <c r="B201" s="132">
        <v>0.65940756</v>
      </c>
      <c r="C201" s="132">
        <v>59.386364280000002</v>
      </c>
      <c r="D201" s="281">
        <f t="shared" si="3"/>
        <v>-58.726956720000004</v>
      </c>
    </row>
    <row r="202" spans="1:4" x14ac:dyDescent="0.25">
      <c r="A202" s="124" t="s">
        <v>232</v>
      </c>
      <c r="B202" s="132">
        <v>4.3035999999999998E-2</v>
      </c>
      <c r="C202" s="132">
        <v>59.168405</v>
      </c>
      <c r="D202" s="281">
        <f t="shared" si="3"/>
        <v>-59.125368999999999</v>
      </c>
    </row>
    <row r="203" spans="1:4" x14ac:dyDescent="0.25">
      <c r="A203" s="124" t="s">
        <v>143</v>
      </c>
      <c r="B203" s="132">
        <v>7.39095456</v>
      </c>
      <c r="C203" s="132">
        <v>67.320040750000004</v>
      </c>
      <c r="D203" s="281">
        <f t="shared" si="3"/>
        <v>-59.929086190000007</v>
      </c>
    </row>
    <row r="204" spans="1:4" x14ac:dyDescent="0.25">
      <c r="A204" s="124" t="s">
        <v>129</v>
      </c>
      <c r="B204" s="132">
        <v>152.98194619</v>
      </c>
      <c r="C204" s="132">
        <v>212.98260762999999</v>
      </c>
      <c r="D204" s="281">
        <f t="shared" si="3"/>
        <v>-60.000661439999988</v>
      </c>
    </row>
    <row r="205" spans="1:4" x14ac:dyDescent="0.25">
      <c r="A205" s="124" t="s">
        <v>39</v>
      </c>
      <c r="B205" s="132">
        <v>5.4049215500000001</v>
      </c>
      <c r="C205" s="132">
        <v>66.006196750000001</v>
      </c>
      <c r="D205" s="281">
        <f t="shared" si="3"/>
        <v>-60.601275200000003</v>
      </c>
    </row>
    <row r="206" spans="1:4" x14ac:dyDescent="0.25">
      <c r="A206" s="124" t="s">
        <v>171</v>
      </c>
      <c r="B206" s="132">
        <v>2.4387775</v>
      </c>
      <c r="C206" s="132">
        <v>63.453514130000002</v>
      </c>
      <c r="D206" s="281">
        <f t="shared" si="3"/>
        <v>-61.014736630000002</v>
      </c>
    </row>
    <row r="207" spans="1:4" x14ac:dyDescent="0.25">
      <c r="A207" s="124" t="s">
        <v>231</v>
      </c>
      <c r="B207" s="132">
        <v>0.19996979999999998</v>
      </c>
      <c r="C207" s="132">
        <v>61.323627030000004</v>
      </c>
      <c r="D207" s="281">
        <f t="shared" si="3"/>
        <v>-61.123657230000006</v>
      </c>
    </row>
    <row r="208" spans="1:4" x14ac:dyDescent="0.25">
      <c r="A208" s="124" t="s">
        <v>215</v>
      </c>
      <c r="B208" s="132">
        <v>54.085954700000002</v>
      </c>
      <c r="C208" s="132">
        <v>115.47382087000001</v>
      </c>
      <c r="D208" s="281">
        <f t="shared" si="3"/>
        <v>-61.387866170000009</v>
      </c>
    </row>
    <row r="209" spans="1:4" x14ac:dyDescent="0.25">
      <c r="A209" s="124" t="s">
        <v>98</v>
      </c>
      <c r="B209" s="132">
        <v>8.4068770000000001E-2</v>
      </c>
      <c r="C209" s="132">
        <v>62.454985460000003</v>
      </c>
      <c r="D209" s="281">
        <f t="shared" si="3"/>
        <v>-62.370916690000001</v>
      </c>
    </row>
    <row r="210" spans="1:4" x14ac:dyDescent="0.25">
      <c r="A210" s="124" t="s">
        <v>25</v>
      </c>
      <c r="B210" s="132">
        <v>1.042894</v>
      </c>
      <c r="C210" s="132">
        <v>64.748280539999996</v>
      </c>
      <c r="D210" s="281">
        <f t="shared" si="3"/>
        <v>-63.705386539999999</v>
      </c>
    </row>
    <row r="211" spans="1:4" x14ac:dyDescent="0.25">
      <c r="A211" s="124" t="s">
        <v>238</v>
      </c>
      <c r="B211" s="132">
        <v>0.21981808999999999</v>
      </c>
      <c r="C211" s="132">
        <v>64.386781880000001</v>
      </c>
      <c r="D211" s="281">
        <f t="shared" si="3"/>
        <v>-64.166963789999997</v>
      </c>
    </row>
    <row r="212" spans="1:4" x14ac:dyDescent="0.25">
      <c r="A212" s="124" t="s">
        <v>222</v>
      </c>
      <c r="B212" s="132">
        <v>18.490947540000001</v>
      </c>
      <c r="C212" s="132">
        <v>84.172627890000001</v>
      </c>
      <c r="D212" s="281">
        <f t="shared" si="3"/>
        <v>-65.681680349999993</v>
      </c>
    </row>
    <row r="213" spans="1:4" x14ac:dyDescent="0.25">
      <c r="A213" s="124" t="s">
        <v>240</v>
      </c>
      <c r="B213" s="132">
        <v>4.3215496900000003</v>
      </c>
      <c r="C213" s="132">
        <v>70.314872190000003</v>
      </c>
      <c r="D213" s="281">
        <f t="shared" si="3"/>
        <v>-65.993322500000005</v>
      </c>
    </row>
    <row r="214" spans="1:4" x14ac:dyDescent="0.25">
      <c r="A214" s="124" t="s">
        <v>168</v>
      </c>
      <c r="B214" s="132">
        <v>10.947793300000001</v>
      </c>
      <c r="C214" s="132">
        <v>77.643641510000009</v>
      </c>
      <c r="D214" s="281">
        <f t="shared" si="3"/>
        <v>-66.695848210000008</v>
      </c>
    </row>
    <row r="215" spans="1:4" x14ac:dyDescent="0.25">
      <c r="A215" s="124" t="s">
        <v>88</v>
      </c>
      <c r="B215" s="132">
        <v>0.1045947</v>
      </c>
      <c r="C215" s="132">
        <v>73.322036010000005</v>
      </c>
      <c r="D215" s="281">
        <f t="shared" si="3"/>
        <v>-73.217441309999998</v>
      </c>
    </row>
    <row r="216" spans="1:4" x14ac:dyDescent="0.25">
      <c r="A216" s="124" t="s">
        <v>214</v>
      </c>
      <c r="B216" s="132">
        <v>1.9308002099999999</v>
      </c>
      <c r="C216" s="132">
        <v>76.119113930000012</v>
      </c>
      <c r="D216" s="281">
        <f t="shared" si="3"/>
        <v>-74.188313720000011</v>
      </c>
    </row>
    <row r="217" spans="1:4" x14ac:dyDescent="0.25">
      <c r="A217" s="124" t="s">
        <v>200</v>
      </c>
      <c r="B217" s="132">
        <v>3.6802037000000003</v>
      </c>
      <c r="C217" s="132">
        <v>78.71957922</v>
      </c>
      <c r="D217" s="281">
        <f t="shared" si="3"/>
        <v>-75.039375519999993</v>
      </c>
    </row>
    <row r="218" spans="1:4" x14ac:dyDescent="0.25">
      <c r="A218" s="124" t="s">
        <v>204</v>
      </c>
      <c r="B218" s="132">
        <v>2.7425439599999999</v>
      </c>
      <c r="C218" s="132">
        <v>78.722633040000005</v>
      </c>
      <c r="D218" s="281">
        <f t="shared" si="3"/>
        <v>-75.980089079999999</v>
      </c>
    </row>
    <row r="219" spans="1:4" x14ac:dyDescent="0.25">
      <c r="A219" s="124" t="s">
        <v>5</v>
      </c>
      <c r="B219" s="132">
        <v>0.11979467999999999</v>
      </c>
      <c r="C219" s="132">
        <v>76.258139989999989</v>
      </c>
      <c r="D219" s="281">
        <f t="shared" si="3"/>
        <v>-76.138345309999991</v>
      </c>
    </row>
    <row r="220" spans="1:4" x14ac:dyDescent="0.25">
      <c r="A220" s="124" t="s">
        <v>211</v>
      </c>
      <c r="B220" s="132">
        <v>1.1709483700000001</v>
      </c>
      <c r="C220" s="132">
        <v>77.344873090000007</v>
      </c>
      <c r="D220" s="281">
        <f t="shared" si="3"/>
        <v>-76.173924720000002</v>
      </c>
    </row>
    <row r="221" spans="1:4" x14ac:dyDescent="0.25">
      <c r="A221" s="124" t="s">
        <v>160</v>
      </c>
      <c r="B221" s="132">
        <v>1.7953284299999999</v>
      </c>
      <c r="C221" s="132">
        <v>78.433475999999999</v>
      </c>
      <c r="D221" s="281">
        <f t="shared" si="3"/>
        <v>-76.638147570000001</v>
      </c>
    </row>
    <row r="222" spans="1:4" x14ac:dyDescent="0.25">
      <c r="A222" s="124" t="s">
        <v>212</v>
      </c>
      <c r="B222" s="132">
        <v>1.6840896999999999</v>
      </c>
      <c r="C222" s="132">
        <v>85.000001439999991</v>
      </c>
      <c r="D222" s="281">
        <f t="shared" si="3"/>
        <v>-83.31591173999999</v>
      </c>
    </row>
    <row r="223" spans="1:4" x14ac:dyDescent="0.25">
      <c r="A223" s="124" t="s">
        <v>35</v>
      </c>
      <c r="B223" s="132">
        <v>38.14431123</v>
      </c>
      <c r="C223" s="132">
        <v>129.49482904000001</v>
      </c>
      <c r="D223" s="281">
        <f t="shared" si="3"/>
        <v>-91.350517810000014</v>
      </c>
    </row>
    <row r="224" spans="1:4" x14ac:dyDescent="0.25">
      <c r="A224" s="124" t="s">
        <v>178</v>
      </c>
      <c r="B224" s="132">
        <v>14.60255242</v>
      </c>
      <c r="C224" s="132">
        <v>107.00029167</v>
      </c>
      <c r="D224" s="281">
        <f t="shared" si="3"/>
        <v>-92.397739250000001</v>
      </c>
    </row>
    <row r="225" spans="1:4" x14ac:dyDescent="0.25">
      <c r="A225" s="124" t="s">
        <v>229</v>
      </c>
      <c r="B225" s="132">
        <v>6.2125483899999994</v>
      </c>
      <c r="C225" s="132">
        <v>104.73800267</v>
      </c>
      <c r="D225" s="281">
        <f t="shared" si="3"/>
        <v>-98.525454280000005</v>
      </c>
    </row>
    <row r="226" spans="1:4" x14ac:dyDescent="0.25">
      <c r="A226" s="124" t="s">
        <v>20</v>
      </c>
      <c r="B226" s="132">
        <v>36.897611079999997</v>
      </c>
      <c r="C226" s="132">
        <v>136.28611953000001</v>
      </c>
      <c r="D226" s="281">
        <f t="shared" si="3"/>
        <v>-99.388508450000018</v>
      </c>
    </row>
    <row r="227" spans="1:4" x14ac:dyDescent="0.25">
      <c r="A227" s="124" t="s">
        <v>123</v>
      </c>
      <c r="B227" s="132">
        <v>88.376945419999998</v>
      </c>
      <c r="C227" s="132">
        <v>191.66090703</v>
      </c>
      <c r="D227" s="281">
        <f t="shared" si="3"/>
        <v>-103.28396161000001</v>
      </c>
    </row>
    <row r="228" spans="1:4" x14ac:dyDescent="0.25">
      <c r="A228" s="124" t="s">
        <v>134</v>
      </c>
      <c r="B228" s="132">
        <v>0.27884821000000004</v>
      </c>
      <c r="C228" s="132">
        <v>107.26462576</v>
      </c>
      <c r="D228" s="281">
        <f t="shared" si="3"/>
        <v>-106.98577754999999</v>
      </c>
    </row>
    <row r="229" spans="1:4" x14ac:dyDescent="0.25">
      <c r="A229" s="124" t="s">
        <v>196</v>
      </c>
      <c r="B229" s="132">
        <v>3.4422062200000001</v>
      </c>
      <c r="C229" s="132">
        <v>112.71217557999999</v>
      </c>
      <c r="D229" s="281">
        <f t="shared" si="3"/>
        <v>-109.26996935999999</v>
      </c>
    </row>
    <row r="230" spans="1:4" x14ac:dyDescent="0.25">
      <c r="A230" s="124" t="s">
        <v>33</v>
      </c>
      <c r="B230" s="132">
        <v>17.708779100000001</v>
      </c>
      <c r="C230" s="132">
        <v>129.15801743</v>
      </c>
      <c r="D230" s="281">
        <f t="shared" si="3"/>
        <v>-111.44923833</v>
      </c>
    </row>
    <row r="231" spans="1:4" x14ac:dyDescent="0.25">
      <c r="A231" s="124" t="s">
        <v>198</v>
      </c>
      <c r="B231" s="132">
        <v>0.71712007999999994</v>
      </c>
      <c r="C231" s="132">
        <v>112.52396508</v>
      </c>
      <c r="D231" s="281">
        <f t="shared" si="3"/>
        <v>-111.806845</v>
      </c>
    </row>
    <row r="232" spans="1:4" x14ac:dyDescent="0.25">
      <c r="A232" s="124" t="s">
        <v>195</v>
      </c>
      <c r="B232" s="132">
        <v>3.1733665499999999</v>
      </c>
      <c r="C232" s="132">
        <v>115.34879865000001</v>
      </c>
      <c r="D232" s="281">
        <f t="shared" si="3"/>
        <v>-112.17543210000001</v>
      </c>
    </row>
    <row r="233" spans="1:4" x14ac:dyDescent="0.25">
      <c r="A233" s="124" t="s">
        <v>62</v>
      </c>
      <c r="B233" s="132">
        <v>42.83072568</v>
      </c>
      <c r="C233" s="132">
        <v>158.68336717</v>
      </c>
      <c r="D233" s="281">
        <f t="shared" si="3"/>
        <v>-115.85264149</v>
      </c>
    </row>
    <row r="234" spans="1:4" x14ac:dyDescent="0.25">
      <c r="A234" s="124" t="s">
        <v>216</v>
      </c>
      <c r="B234" s="132">
        <v>13.815152099999999</v>
      </c>
      <c r="C234" s="132">
        <v>130.94081494</v>
      </c>
      <c r="D234" s="281">
        <f t="shared" si="3"/>
        <v>-117.12566283999999</v>
      </c>
    </row>
    <row r="235" spans="1:4" x14ac:dyDescent="0.25">
      <c r="A235" s="124" t="s">
        <v>235</v>
      </c>
      <c r="B235" s="132">
        <v>0.58270538000000005</v>
      </c>
      <c r="C235" s="132">
        <v>122.71287178</v>
      </c>
      <c r="D235" s="281">
        <f t="shared" si="3"/>
        <v>-122.13016640000001</v>
      </c>
    </row>
    <row r="236" spans="1:4" x14ac:dyDescent="0.25">
      <c r="A236" s="124" t="s">
        <v>175</v>
      </c>
      <c r="B236" s="132">
        <v>28.358901239999998</v>
      </c>
      <c r="C236" s="132">
        <v>152.22697596</v>
      </c>
      <c r="D236" s="281">
        <f t="shared" si="3"/>
        <v>-123.86807472000001</v>
      </c>
    </row>
    <row r="237" spans="1:4" x14ac:dyDescent="0.25">
      <c r="A237" s="124" t="s">
        <v>108</v>
      </c>
      <c r="B237" s="132">
        <v>25.249204389999999</v>
      </c>
      <c r="C237" s="132">
        <v>150.47507786000003</v>
      </c>
      <c r="D237" s="281">
        <f t="shared" si="3"/>
        <v>-125.22587347000002</v>
      </c>
    </row>
    <row r="238" spans="1:4" x14ac:dyDescent="0.25">
      <c r="A238" s="124" t="s">
        <v>157</v>
      </c>
      <c r="B238" s="132">
        <v>46.632058139999998</v>
      </c>
      <c r="C238" s="132">
        <v>176.23034899000001</v>
      </c>
      <c r="D238" s="281">
        <f t="shared" si="3"/>
        <v>-129.59829085000001</v>
      </c>
    </row>
    <row r="239" spans="1:4" x14ac:dyDescent="0.25">
      <c r="A239" s="124" t="s">
        <v>16</v>
      </c>
      <c r="B239" s="132">
        <v>0.58332406000000003</v>
      </c>
      <c r="C239" s="132">
        <v>130.93034888</v>
      </c>
      <c r="D239" s="281">
        <f t="shared" si="3"/>
        <v>-130.34702482</v>
      </c>
    </row>
    <row r="240" spans="1:4" x14ac:dyDescent="0.25">
      <c r="A240" s="124" t="s">
        <v>135</v>
      </c>
      <c r="B240" s="132">
        <v>1.4512509199999999</v>
      </c>
      <c r="C240" s="132">
        <v>132.65420054000001</v>
      </c>
      <c r="D240" s="281">
        <f t="shared" si="3"/>
        <v>-131.20294962</v>
      </c>
    </row>
    <row r="241" spans="1:4" x14ac:dyDescent="0.25">
      <c r="A241" s="124" t="s">
        <v>189</v>
      </c>
      <c r="B241" s="132">
        <v>4.8829943099999999</v>
      </c>
      <c r="C241" s="132">
        <v>152.96244178999999</v>
      </c>
      <c r="D241" s="281">
        <f t="shared" si="3"/>
        <v>-148.07944748</v>
      </c>
    </row>
    <row r="242" spans="1:4" x14ac:dyDescent="0.25">
      <c r="A242" s="124" t="s">
        <v>220</v>
      </c>
      <c r="B242" s="132">
        <v>5.2224422300000004</v>
      </c>
      <c r="C242" s="132">
        <v>153.34239663</v>
      </c>
      <c r="D242" s="281">
        <f t="shared" si="3"/>
        <v>-148.11995439999998</v>
      </c>
    </row>
    <row r="243" spans="1:4" x14ac:dyDescent="0.25">
      <c r="A243" s="124" t="s">
        <v>13</v>
      </c>
      <c r="B243" s="132">
        <v>0</v>
      </c>
      <c r="C243" s="132">
        <v>150.74012802999999</v>
      </c>
      <c r="D243" s="281">
        <f t="shared" si="3"/>
        <v>-150.74012802999999</v>
      </c>
    </row>
    <row r="244" spans="1:4" x14ac:dyDescent="0.25">
      <c r="A244" s="124" t="s">
        <v>107</v>
      </c>
      <c r="B244" s="132">
        <v>0.78912698000000003</v>
      </c>
      <c r="C244" s="132">
        <v>153.69233500999999</v>
      </c>
      <c r="D244" s="281">
        <f t="shared" si="3"/>
        <v>-152.90320803</v>
      </c>
    </row>
    <row r="245" spans="1:4" x14ac:dyDescent="0.25">
      <c r="A245" s="124" t="s">
        <v>225</v>
      </c>
      <c r="B245" s="132">
        <v>0.11768874</v>
      </c>
      <c r="C245" s="132">
        <v>157.89137850999998</v>
      </c>
      <c r="D245" s="281">
        <f t="shared" si="3"/>
        <v>-157.77368976999998</v>
      </c>
    </row>
    <row r="246" spans="1:4" x14ac:dyDescent="0.25">
      <c r="A246" s="124" t="s">
        <v>250</v>
      </c>
      <c r="B246" s="132">
        <v>17.59556585</v>
      </c>
      <c r="C246" s="132">
        <v>176.59992204</v>
      </c>
      <c r="D246" s="281">
        <f t="shared" si="3"/>
        <v>-159.00435619000001</v>
      </c>
    </row>
    <row r="247" spans="1:4" x14ac:dyDescent="0.25">
      <c r="A247" s="124" t="s">
        <v>209</v>
      </c>
      <c r="B247" s="132">
        <v>2.2442513700000002</v>
      </c>
      <c r="C247" s="132">
        <v>162.07746225</v>
      </c>
      <c r="D247" s="281">
        <f t="shared" si="3"/>
        <v>-159.83321088</v>
      </c>
    </row>
    <row r="248" spans="1:4" x14ac:dyDescent="0.25">
      <c r="A248" s="124" t="s">
        <v>26</v>
      </c>
      <c r="B248" s="132">
        <v>11.943989269999999</v>
      </c>
      <c r="C248" s="132">
        <v>183.57147406000001</v>
      </c>
      <c r="D248" s="281">
        <f t="shared" si="3"/>
        <v>-171.62748479000001</v>
      </c>
    </row>
    <row r="249" spans="1:4" x14ac:dyDescent="0.25">
      <c r="A249" s="124" t="s">
        <v>37</v>
      </c>
      <c r="B249" s="132">
        <v>90.374346250000002</v>
      </c>
      <c r="C249" s="132">
        <v>264.59954584999997</v>
      </c>
      <c r="D249" s="281">
        <f t="shared" si="3"/>
        <v>-174.22519959999997</v>
      </c>
    </row>
    <row r="250" spans="1:4" x14ac:dyDescent="0.25">
      <c r="A250" s="124" t="s">
        <v>242</v>
      </c>
      <c r="B250" s="132">
        <v>1.70393277</v>
      </c>
      <c r="C250" s="132">
        <v>199.03934753999999</v>
      </c>
      <c r="D250" s="281">
        <f t="shared" si="3"/>
        <v>-197.33541477</v>
      </c>
    </row>
    <row r="251" spans="1:4" x14ac:dyDescent="0.25">
      <c r="A251" s="124" t="s">
        <v>217</v>
      </c>
      <c r="B251" s="132">
        <v>6.2722341100000003</v>
      </c>
      <c r="C251" s="132">
        <v>233.28078846</v>
      </c>
      <c r="D251" s="281">
        <f t="shared" si="3"/>
        <v>-227.00855435</v>
      </c>
    </row>
    <row r="252" spans="1:4" x14ac:dyDescent="0.25">
      <c r="A252" s="124" t="s">
        <v>210</v>
      </c>
      <c r="B252" s="132">
        <v>0.52114716999999999</v>
      </c>
      <c r="C252" s="132">
        <v>278.54605800999997</v>
      </c>
      <c r="D252" s="281">
        <f t="shared" si="3"/>
        <v>-278.02491083999996</v>
      </c>
    </row>
    <row r="253" spans="1:4" x14ac:dyDescent="0.25">
      <c r="A253" s="124" t="s">
        <v>105</v>
      </c>
      <c r="B253" s="132">
        <v>2.38931001</v>
      </c>
      <c r="C253" s="132">
        <v>352.42364451999998</v>
      </c>
      <c r="D253" s="281">
        <f t="shared" si="3"/>
        <v>-350.03433451000001</v>
      </c>
    </row>
    <row r="254" spans="1:4" x14ac:dyDescent="0.25">
      <c r="A254" s="124" t="s">
        <v>184</v>
      </c>
      <c r="B254" s="132">
        <v>78.740420010000008</v>
      </c>
      <c r="C254" s="132">
        <v>469.17462038999997</v>
      </c>
      <c r="D254" s="281">
        <f t="shared" si="3"/>
        <v>-390.43420037999999</v>
      </c>
    </row>
    <row r="255" spans="1:4" x14ac:dyDescent="0.25">
      <c r="A255" s="124" t="s">
        <v>218</v>
      </c>
      <c r="B255" s="132">
        <v>30.490292960000001</v>
      </c>
      <c r="C255" s="132">
        <v>425.95949572000001</v>
      </c>
      <c r="D255" s="281">
        <f t="shared" si="3"/>
        <v>-395.46920276000003</v>
      </c>
    </row>
    <row r="256" spans="1:4" x14ac:dyDescent="0.25">
      <c r="A256" s="124" t="s">
        <v>97</v>
      </c>
      <c r="B256" s="132">
        <v>0.77416842000000008</v>
      </c>
      <c r="C256" s="132">
        <v>534.75980261000007</v>
      </c>
      <c r="D256" s="281">
        <f t="shared" si="3"/>
        <v>-533.98563419000004</v>
      </c>
    </row>
    <row r="257" spans="1:4" x14ac:dyDescent="0.25">
      <c r="A257" s="126" t="s">
        <v>80</v>
      </c>
      <c r="B257" s="138">
        <v>471.61661686000002</v>
      </c>
      <c r="C257" s="138">
        <v>4268.9337042699999</v>
      </c>
      <c r="D257" s="284">
        <f>B257-C257</f>
        <v>-3797.3170874099997</v>
      </c>
    </row>
    <row r="258" spans="1:4" ht="13" x14ac:dyDescent="0.3">
      <c r="A258" s="156" t="s">
        <v>262</v>
      </c>
      <c r="B258" s="301">
        <f>SUM(B3:B257)</f>
        <v>11811.235110780004</v>
      </c>
      <c r="C258" s="301">
        <f>SUM(C3:C257)</f>
        <v>15838.879117299999</v>
      </c>
      <c r="D258" s="301">
        <f>SUM(D3:D257)</f>
        <v>-4027.6440065199918</v>
      </c>
    </row>
  </sheetData>
  <sortState xmlns:xlrd2="http://schemas.microsoft.com/office/spreadsheetml/2017/richdata2" ref="A3:D252">
    <sortCondition descending="1" ref="C3:C252"/>
  </sortState>
  <hyperlinks>
    <hyperlink ref="F1" location="'Table of Content'!A1" display="Table of Content" xr:uid="{00000000-0004-0000-0900-000000000000}"/>
  </hyperlinks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P128"/>
  <sheetViews>
    <sheetView zoomScaleNormal="100" workbookViewId="0">
      <selection activeCell="O19" sqref="O19"/>
    </sheetView>
  </sheetViews>
  <sheetFormatPr defaultColWidth="9.1796875" defaultRowHeight="11.5" x14ac:dyDescent="0.25"/>
  <cols>
    <col min="1" max="1" width="21" style="6" customWidth="1"/>
    <col min="2" max="2" width="14.6328125" style="6" customWidth="1"/>
    <col min="3" max="3" width="12" style="6" bestFit="1" customWidth="1"/>
    <col min="4" max="4" width="16.7265625" style="6" bestFit="1" customWidth="1"/>
    <col min="5" max="5" width="8.90625" style="6" bestFit="1" customWidth="1"/>
    <col min="6" max="6" width="16.6328125" style="6" customWidth="1"/>
    <col min="7" max="7" width="8.90625" style="6" bestFit="1" customWidth="1"/>
    <col min="8" max="8" width="12" style="6" bestFit="1" customWidth="1"/>
    <col min="9" max="9" width="11.7265625" style="6" bestFit="1" customWidth="1"/>
    <col min="10" max="16384" width="9.1796875" style="6"/>
  </cols>
  <sheetData>
    <row r="1" spans="1:16" x14ac:dyDescent="0.25">
      <c r="A1" s="26" t="s">
        <v>548</v>
      </c>
      <c r="B1" s="26"/>
      <c r="D1" s="8"/>
      <c r="E1" s="8"/>
      <c r="F1" s="27"/>
      <c r="K1" s="28" t="s">
        <v>313</v>
      </c>
      <c r="L1" s="9"/>
      <c r="M1" s="9"/>
      <c r="N1" s="9"/>
      <c r="O1" s="9"/>
      <c r="P1" s="9"/>
    </row>
    <row r="2" spans="1:16" x14ac:dyDescent="0.25">
      <c r="A2" s="383" t="s">
        <v>292</v>
      </c>
      <c r="B2" s="385">
        <v>44866</v>
      </c>
      <c r="C2" s="385"/>
      <c r="D2" s="385">
        <v>45200</v>
      </c>
      <c r="E2" s="385"/>
      <c r="F2" s="385">
        <v>45231</v>
      </c>
      <c r="G2" s="385"/>
      <c r="H2" s="386" t="s">
        <v>293</v>
      </c>
      <c r="I2" s="380" t="s">
        <v>590</v>
      </c>
    </row>
    <row r="3" spans="1:16" x14ac:dyDescent="0.25">
      <c r="A3" s="384"/>
      <c r="B3" s="29" t="s">
        <v>294</v>
      </c>
      <c r="C3" s="30" t="s">
        <v>295</v>
      </c>
      <c r="D3" s="29" t="s">
        <v>294</v>
      </c>
      <c r="E3" s="18" t="s">
        <v>295</v>
      </c>
      <c r="F3" s="29" t="s">
        <v>294</v>
      </c>
      <c r="G3" s="18" t="s">
        <v>295</v>
      </c>
      <c r="H3" s="387"/>
      <c r="I3" s="374"/>
    </row>
    <row r="4" spans="1:16" ht="12.5" x14ac:dyDescent="0.25">
      <c r="A4" s="128" t="s">
        <v>345</v>
      </c>
      <c r="B4" s="132">
        <v>1322.96876795</v>
      </c>
      <c r="C4" s="218">
        <f>(B4/$B$128)*100</f>
        <v>13.570248859543726</v>
      </c>
      <c r="D4" s="132">
        <v>1356.4224261700001</v>
      </c>
      <c r="E4" s="218">
        <f>(D4/$D$128)*100</f>
        <v>19.862503255716472</v>
      </c>
      <c r="F4" s="132">
        <v>2826.9835609800002</v>
      </c>
      <c r="G4" s="218">
        <f>(F4/$F$128)*100</f>
        <v>23.934698907143424</v>
      </c>
      <c r="H4" s="218">
        <f>((F4/D4)-1)*100</f>
        <v>108.41468752196045</v>
      </c>
      <c r="I4" s="221">
        <f>((F4/B4)-1)*100</f>
        <v>113.68482986643285</v>
      </c>
    </row>
    <row r="5" spans="1:16" ht="12.5" x14ac:dyDescent="0.25">
      <c r="A5" s="128" t="s">
        <v>344</v>
      </c>
      <c r="B5" s="132">
        <v>2561.6956089999999</v>
      </c>
      <c r="C5" s="218">
        <f t="shared" ref="C5:C68" si="0">(B5/$B$128)*100</f>
        <v>26.276392730266057</v>
      </c>
      <c r="D5" s="132">
        <v>685.93702755999993</v>
      </c>
      <c r="E5" s="218">
        <f t="shared" ref="E5:E68" si="1">(D5/$D$128)*100</f>
        <v>10.044383062581003</v>
      </c>
      <c r="F5" s="132">
        <v>2626.9698326900002</v>
      </c>
      <c r="G5" s="218">
        <f t="shared" ref="G5:G68" si="2">(F5/$F$128)*100</f>
        <v>22.241279663397702</v>
      </c>
      <c r="H5" s="218">
        <f t="shared" ref="H5:H68" si="3">((F5/D5)-1)*100</f>
        <v>282.9753646678908</v>
      </c>
      <c r="I5" s="221">
        <f t="shared" ref="I5:I68" si="4">((F5/B5)-1)*100</f>
        <v>2.5480866446689676</v>
      </c>
      <c r="K5" s="31"/>
    </row>
    <row r="6" spans="1:16" ht="12.5" x14ac:dyDescent="0.25">
      <c r="A6" s="128" t="s">
        <v>296</v>
      </c>
      <c r="B6" s="132">
        <v>1589.25593043</v>
      </c>
      <c r="C6" s="218">
        <f t="shared" si="0"/>
        <v>16.301668640945493</v>
      </c>
      <c r="D6" s="132">
        <v>1761.24066075</v>
      </c>
      <c r="E6" s="218">
        <f t="shared" si="1"/>
        <v>25.79037892865297</v>
      </c>
      <c r="F6" s="132">
        <v>2300.8202312100002</v>
      </c>
      <c r="G6" s="218">
        <f t="shared" si="2"/>
        <v>19.479929149069811</v>
      </c>
      <c r="H6" s="218">
        <f t="shared" si="3"/>
        <v>30.636333948265062</v>
      </c>
      <c r="I6" s="221">
        <f t="shared" si="4"/>
        <v>44.773424289659538</v>
      </c>
    </row>
    <row r="7" spans="1:16" ht="12.5" x14ac:dyDescent="0.25">
      <c r="A7" s="128" t="s">
        <v>346</v>
      </c>
      <c r="B7" s="132">
        <v>625.25133191999998</v>
      </c>
      <c r="C7" s="218">
        <f t="shared" si="0"/>
        <v>6.4134667268549217</v>
      </c>
      <c r="D7" s="132">
        <v>624.85287975999995</v>
      </c>
      <c r="E7" s="218">
        <f t="shared" si="1"/>
        <v>9.1499094375938359</v>
      </c>
      <c r="F7" s="132">
        <v>779.36152398000002</v>
      </c>
      <c r="G7" s="218">
        <f t="shared" si="2"/>
        <v>6.5984760837474541</v>
      </c>
      <c r="H7" s="218">
        <f t="shared" si="3"/>
        <v>24.727203670621691</v>
      </c>
      <c r="I7" s="221">
        <f t="shared" si="4"/>
        <v>24.647719115889586</v>
      </c>
    </row>
    <row r="8" spans="1:16" ht="12.5" x14ac:dyDescent="0.25">
      <c r="A8" s="128" t="s">
        <v>353</v>
      </c>
      <c r="B8" s="132">
        <v>480.46701758</v>
      </c>
      <c r="C8" s="218">
        <f t="shared" si="0"/>
        <v>4.9283529251159068</v>
      </c>
      <c r="D8" s="132">
        <v>428.35447789</v>
      </c>
      <c r="E8" s="218">
        <f t="shared" si="1"/>
        <v>6.2725239921862848</v>
      </c>
      <c r="F8" s="132">
        <v>649.83088657000008</v>
      </c>
      <c r="G8" s="218">
        <f t="shared" si="2"/>
        <v>5.5018029907550146</v>
      </c>
      <c r="H8" s="218">
        <f t="shared" si="3"/>
        <v>51.704002201857335</v>
      </c>
      <c r="I8" s="221">
        <f t="shared" si="4"/>
        <v>35.249842922214782</v>
      </c>
    </row>
    <row r="9" spans="1:16" ht="12.5" x14ac:dyDescent="0.25">
      <c r="A9" s="128" t="s">
        <v>347</v>
      </c>
      <c r="B9" s="132">
        <v>246.51143669000001</v>
      </c>
      <c r="C9" s="218">
        <f t="shared" si="0"/>
        <v>2.5285718179050667</v>
      </c>
      <c r="D9" s="132">
        <v>91.383138079999995</v>
      </c>
      <c r="E9" s="218">
        <f t="shared" si="1"/>
        <v>1.3381508906165063</v>
      </c>
      <c r="F9" s="132">
        <v>391.36983570000001</v>
      </c>
      <c r="G9" s="218">
        <f t="shared" si="2"/>
        <v>3.3135386098850979</v>
      </c>
      <c r="H9" s="218">
        <f t="shared" si="3"/>
        <v>328.27357860854062</v>
      </c>
      <c r="I9" s="221">
        <f t="shared" si="4"/>
        <v>58.763358388181565</v>
      </c>
    </row>
    <row r="10" spans="1:16" ht="12.5" x14ac:dyDescent="0.25">
      <c r="A10" s="128" t="s">
        <v>375</v>
      </c>
      <c r="B10" s="132">
        <v>11.555399570000001</v>
      </c>
      <c r="C10" s="218">
        <f t="shared" si="0"/>
        <v>0.11852860901572773</v>
      </c>
      <c r="D10" s="132">
        <v>15.73524404</v>
      </c>
      <c r="E10" s="218">
        <f t="shared" si="1"/>
        <v>0.23041593086637929</v>
      </c>
      <c r="F10" s="132">
        <v>375.88106445</v>
      </c>
      <c r="G10" s="218">
        <f t="shared" si="2"/>
        <v>3.1824026947608308</v>
      </c>
      <c r="H10" s="218">
        <f>((F10/D10)-1)*100</f>
        <v>2288.7844605046239</v>
      </c>
      <c r="I10" s="221">
        <f t="shared" si="4"/>
        <v>3152.8608134491365</v>
      </c>
    </row>
    <row r="11" spans="1:16" ht="12.5" x14ac:dyDescent="0.25">
      <c r="A11" s="128" t="s">
        <v>352</v>
      </c>
      <c r="B11" s="132">
        <v>290.49355075</v>
      </c>
      <c r="C11" s="218">
        <f t="shared" si="0"/>
        <v>2.9797149194069115</v>
      </c>
      <c r="D11" s="132">
        <v>197.63867962999998</v>
      </c>
      <c r="E11" s="218">
        <f t="shared" si="1"/>
        <v>2.894082877036114</v>
      </c>
      <c r="F11" s="132">
        <v>250.70802653999999</v>
      </c>
      <c r="G11" s="218">
        <f t="shared" si="2"/>
        <v>2.1226232835817593</v>
      </c>
      <c r="H11" s="218">
        <f t="shared" si="3"/>
        <v>26.851700795285272</v>
      </c>
      <c r="I11" s="221">
        <f t="shared" si="4"/>
        <v>-13.695837345538731</v>
      </c>
    </row>
    <row r="12" spans="1:16" ht="12.5" x14ac:dyDescent="0.25">
      <c r="A12" s="128" t="s">
        <v>350</v>
      </c>
      <c r="B12" s="132">
        <v>263.59321789000001</v>
      </c>
      <c r="C12" s="218">
        <f t="shared" si="0"/>
        <v>2.7037868550729258</v>
      </c>
      <c r="D12" s="132">
        <v>441.91016532999998</v>
      </c>
      <c r="E12" s="218">
        <f t="shared" si="1"/>
        <v>6.4710240174849885</v>
      </c>
      <c r="F12" s="132">
        <v>247.97937936000002</v>
      </c>
      <c r="G12" s="218">
        <f t="shared" si="2"/>
        <v>2.0995211511256073</v>
      </c>
      <c r="H12" s="218">
        <f t="shared" si="3"/>
        <v>-43.884662808148022</v>
      </c>
      <c r="I12" s="221">
        <f t="shared" si="4"/>
        <v>-5.9234598883025065</v>
      </c>
      <c r="J12" s="10"/>
    </row>
    <row r="13" spans="1:16" ht="12.5" x14ac:dyDescent="0.25">
      <c r="A13" s="128" t="s">
        <v>358</v>
      </c>
      <c r="B13" s="132">
        <v>184.01352194</v>
      </c>
      <c r="C13" s="218">
        <f t="shared" si="0"/>
        <v>1.8875043362635791</v>
      </c>
      <c r="D13" s="132">
        <v>73.068198690000003</v>
      </c>
      <c r="E13" s="218">
        <f t="shared" si="1"/>
        <v>1.0699597016155276</v>
      </c>
      <c r="F13" s="132">
        <v>169.93354238000001</v>
      </c>
      <c r="G13" s="218">
        <f t="shared" si="2"/>
        <v>1.4387448965849758</v>
      </c>
      <c r="H13" s="218">
        <f t="shared" si="3"/>
        <v>132.56840243313243</v>
      </c>
      <c r="I13" s="221">
        <f t="shared" si="4"/>
        <v>-7.6516004973759211</v>
      </c>
    </row>
    <row r="14" spans="1:16" ht="12.5" x14ac:dyDescent="0.25">
      <c r="A14" s="128" t="s">
        <v>351</v>
      </c>
      <c r="B14" s="132">
        <v>375.89315188</v>
      </c>
      <c r="C14" s="218">
        <f t="shared" si="0"/>
        <v>3.8556946612685654</v>
      </c>
      <c r="D14" s="132">
        <v>59.718819930000002</v>
      </c>
      <c r="E14" s="218">
        <f t="shared" si="1"/>
        <v>0.87448071662780735</v>
      </c>
      <c r="F14" s="132">
        <v>152.67722467999999</v>
      </c>
      <c r="G14" s="218">
        <f t="shared" si="2"/>
        <v>1.292644022813948</v>
      </c>
      <c r="H14" s="218">
        <f t="shared" si="3"/>
        <v>155.66015011509285</v>
      </c>
      <c r="I14" s="221">
        <f t="shared" si="4"/>
        <v>-59.382812930643489</v>
      </c>
    </row>
    <row r="15" spans="1:16" ht="12.5" x14ac:dyDescent="0.25">
      <c r="A15" s="128" t="s">
        <v>348</v>
      </c>
      <c r="B15" s="132">
        <v>493.77408341</v>
      </c>
      <c r="C15" s="218">
        <f t="shared" si="0"/>
        <v>5.0648491140495651</v>
      </c>
      <c r="D15" s="132">
        <v>217.67963988999998</v>
      </c>
      <c r="E15" s="218">
        <f t="shared" si="1"/>
        <v>3.1875487109326444</v>
      </c>
      <c r="F15" s="132">
        <v>145.18572116999999</v>
      </c>
      <c r="G15" s="218">
        <f t="shared" si="2"/>
        <v>1.2292170954880954</v>
      </c>
      <c r="H15" s="218">
        <f t="shared" si="3"/>
        <v>-33.303031352235479</v>
      </c>
      <c r="I15" s="221">
        <f t="shared" si="4"/>
        <v>-70.596731167551667</v>
      </c>
    </row>
    <row r="16" spans="1:16" ht="12.5" x14ac:dyDescent="0.25">
      <c r="A16" s="128" t="s">
        <v>359</v>
      </c>
      <c r="B16" s="132">
        <v>59.267678570000001</v>
      </c>
      <c r="C16" s="218">
        <f t="shared" si="0"/>
        <v>0.60793358619388305</v>
      </c>
      <c r="D16" s="132">
        <v>71.561724339999998</v>
      </c>
      <c r="E16" s="218">
        <f t="shared" si="1"/>
        <v>1.0478999427201978</v>
      </c>
      <c r="F16" s="132">
        <v>89.671880579999993</v>
      </c>
      <c r="G16" s="218">
        <f t="shared" si="2"/>
        <v>0.75920832782472836</v>
      </c>
      <c r="H16" s="218">
        <f t="shared" si="3"/>
        <v>25.307042845915852</v>
      </c>
      <c r="I16" s="221">
        <f t="shared" si="4"/>
        <v>51.299802427878348</v>
      </c>
    </row>
    <row r="17" spans="1:9" ht="12.5" x14ac:dyDescent="0.25">
      <c r="A17" s="128" t="s">
        <v>362</v>
      </c>
      <c r="B17" s="132">
        <v>17.90398403</v>
      </c>
      <c r="C17" s="218">
        <f t="shared" si="0"/>
        <v>0.18364871851122869</v>
      </c>
      <c r="D17" s="132">
        <v>71.136250290000007</v>
      </c>
      <c r="E17" s="218">
        <f t="shared" si="1"/>
        <v>1.0416695977035573</v>
      </c>
      <c r="F17" s="132">
        <v>84.499288050000004</v>
      </c>
      <c r="G17" s="218">
        <f t="shared" si="2"/>
        <v>0.7154144952451108</v>
      </c>
      <c r="H17" s="218">
        <f t="shared" si="3"/>
        <v>18.785130936088311</v>
      </c>
      <c r="I17" s="221">
        <f t="shared" si="4"/>
        <v>371.95801732403578</v>
      </c>
    </row>
    <row r="18" spans="1:9" ht="12.5" x14ac:dyDescent="0.25">
      <c r="A18" s="128" t="s">
        <v>356</v>
      </c>
      <c r="B18" s="132">
        <v>86.703968879999991</v>
      </c>
      <c r="C18" s="218">
        <f t="shared" si="0"/>
        <v>0.88935919223166615</v>
      </c>
      <c r="D18" s="132">
        <v>77.710140629999998</v>
      </c>
      <c r="E18" s="218">
        <f t="shared" si="1"/>
        <v>1.1379330594111774</v>
      </c>
      <c r="F18" s="132">
        <v>77.931996709999993</v>
      </c>
      <c r="G18" s="218">
        <f t="shared" si="2"/>
        <v>0.65981242417968844</v>
      </c>
      <c r="H18" s="218">
        <f t="shared" si="3"/>
        <v>0.28549180094308291</v>
      </c>
      <c r="I18" s="221">
        <f t="shared" si="4"/>
        <v>-10.117151825126458</v>
      </c>
    </row>
    <row r="19" spans="1:9" ht="12.5" x14ac:dyDescent="0.25">
      <c r="A19" s="128" t="s">
        <v>357</v>
      </c>
      <c r="B19" s="132">
        <v>50.878898899999996</v>
      </c>
      <c r="C19" s="218">
        <f t="shared" si="0"/>
        <v>0.52188633359987213</v>
      </c>
      <c r="D19" s="132">
        <v>53.138359619999996</v>
      </c>
      <c r="E19" s="218">
        <f t="shared" si="1"/>
        <v>0.77812104886520217</v>
      </c>
      <c r="F19" s="132">
        <v>77.307657000000006</v>
      </c>
      <c r="G19" s="218">
        <f t="shared" si="2"/>
        <v>0.65452644261938431</v>
      </c>
      <c r="H19" s="218">
        <f t="shared" si="3"/>
        <v>45.483709984346746</v>
      </c>
      <c r="I19" s="221">
        <f t="shared" si="4"/>
        <v>51.944438011413041</v>
      </c>
    </row>
    <row r="20" spans="1:9" ht="12.5" x14ac:dyDescent="0.25">
      <c r="A20" s="128" t="s">
        <v>361</v>
      </c>
      <c r="B20" s="132">
        <v>168.13631556999999</v>
      </c>
      <c r="C20" s="218">
        <f t="shared" si="0"/>
        <v>1.7246451313791777</v>
      </c>
      <c r="D20" s="132">
        <v>86.722976119999998</v>
      </c>
      <c r="E20" s="218">
        <f t="shared" si="1"/>
        <v>1.2699107315651512</v>
      </c>
      <c r="F20" s="132">
        <v>76.39553291</v>
      </c>
      <c r="G20" s="218">
        <f t="shared" si="2"/>
        <v>0.6468039302703793</v>
      </c>
      <c r="H20" s="218">
        <f t="shared" si="3"/>
        <v>-11.908543355004042</v>
      </c>
      <c r="I20" s="221">
        <f t="shared" si="4"/>
        <v>-54.563335915259579</v>
      </c>
    </row>
    <row r="21" spans="1:9" ht="12.5" x14ac:dyDescent="0.25">
      <c r="A21" s="128" t="s">
        <v>355</v>
      </c>
      <c r="B21" s="132">
        <v>54.499488079999999</v>
      </c>
      <c r="C21" s="218">
        <f t="shared" si="0"/>
        <v>0.55902424447202681</v>
      </c>
      <c r="D21" s="132">
        <v>40.987254929999999</v>
      </c>
      <c r="E21" s="218">
        <f t="shared" si="1"/>
        <v>0.60018875298953067</v>
      </c>
      <c r="F21" s="132">
        <v>62.647550020000004</v>
      </c>
      <c r="G21" s="218">
        <f t="shared" si="2"/>
        <v>0.5304064260207827</v>
      </c>
      <c r="H21" s="218">
        <f t="shared" si="3"/>
        <v>52.846415616250695</v>
      </c>
      <c r="I21" s="221">
        <f t="shared" si="4"/>
        <v>14.950712799429301</v>
      </c>
    </row>
    <row r="22" spans="1:9" ht="12.5" x14ac:dyDescent="0.25">
      <c r="A22" s="128" t="s">
        <v>372</v>
      </c>
      <c r="B22" s="132">
        <v>5.9804013200000004</v>
      </c>
      <c r="C22" s="218">
        <f t="shared" si="0"/>
        <v>6.1343499679208588E-2</v>
      </c>
      <c r="D22" s="132">
        <v>24.94569444</v>
      </c>
      <c r="E22" s="218">
        <f t="shared" si="1"/>
        <v>0.36528733783151818</v>
      </c>
      <c r="F22" s="132">
        <v>39.083386179999998</v>
      </c>
      <c r="G22" s="218">
        <f t="shared" si="2"/>
        <v>0.33090007787863762</v>
      </c>
      <c r="H22" s="218">
        <f t="shared" si="3"/>
        <v>56.673875221250405</v>
      </c>
      <c r="I22" s="221">
        <f t="shared" si="4"/>
        <v>553.52447250145406</v>
      </c>
    </row>
    <row r="23" spans="1:9" ht="12.5" x14ac:dyDescent="0.25">
      <c r="A23" s="128" t="s">
        <v>360</v>
      </c>
      <c r="B23" s="132">
        <v>467.99784757999998</v>
      </c>
      <c r="C23" s="218">
        <f t="shared" si="0"/>
        <v>4.8004513872480441</v>
      </c>
      <c r="D23" s="132">
        <v>74.789376610000005</v>
      </c>
      <c r="E23" s="218">
        <f t="shared" si="1"/>
        <v>1.0951634297315522</v>
      </c>
      <c r="F23" s="132">
        <v>34.252342649999996</v>
      </c>
      <c r="G23" s="218">
        <f t="shared" si="2"/>
        <v>0.28999797505290731</v>
      </c>
      <c r="H23" s="218">
        <f t="shared" si="3"/>
        <v>-54.20159359180947</v>
      </c>
      <c r="I23" s="221">
        <f t="shared" si="4"/>
        <v>-92.681089704339954</v>
      </c>
    </row>
    <row r="24" spans="1:9" ht="12.5" x14ac:dyDescent="0.25">
      <c r="A24" s="128" t="s">
        <v>354</v>
      </c>
      <c r="B24" s="132">
        <v>31.61153702</v>
      </c>
      <c r="C24" s="218">
        <f t="shared" si="0"/>
        <v>0.32425287322451135</v>
      </c>
      <c r="D24" s="132">
        <v>24.767020519999999</v>
      </c>
      <c r="E24" s="218">
        <f t="shared" si="1"/>
        <v>0.36267096165751728</v>
      </c>
      <c r="F24" s="132">
        <v>31.155929920000002</v>
      </c>
      <c r="G24" s="218">
        <f t="shared" si="2"/>
        <v>0.2637821500273439</v>
      </c>
      <c r="H24" s="218">
        <f t="shared" si="3"/>
        <v>25.796035477262169</v>
      </c>
      <c r="I24" s="221">
        <f t="shared" si="4"/>
        <v>-1.441268419538555</v>
      </c>
    </row>
    <row r="25" spans="1:9" ht="12.5" x14ac:dyDescent="0.25">
      <c r="A25" s="128" t="s">
        <v>365</v>
      </c>
      <c r="B25" s="132">
        <v>15.594512829999999</v>
      </c>
      <c r="C25" s="218">
        <f t="shared" si="0"/>
        <v>0.15995949796635373</v>
      </c>
      <c r="D25" s="132">
        <v>27.961981100000003</v>
      </c>
      <c r="E25" s="218">
        <f t="shared" si="1"/>
        <v>0.40945573437859473</v>
      </c>
      <c r="F25" s="132">
        <v>29.553753190000002</v>
      </c>
      <c r="G25" s="218">
        <f t="shared" si="2"/>
        <v>0.25021729660623371</v>
      </c>
      <c r="H25" s="218">
        <f t="shared" si="3"/>
        <v>5.6926298759282012</v>
      </c>
      <c r="I25" s="221">
        <f t="shared" si="4"/>
        <v>89.513795731700355</v>
      </c>
    </row>
    <row r="26" spans="1:9" ht="12.5" x14ac:dyDescent="0.25">
      <c r="A26" s="128" t="s">
        <v>368</v>
      </c>
      <c r="B26" s="132">
        <v>24.387235950000001</v>
      </c>
      <c r="C26" s="218">
        <f t="shared" si="0"/>
        <v>0.25015016896484954</v>
      </c>
      <c r="D26" s="132">
        <v>13.34647492</v>
      </c>
      <c r="E26" s="218">
        <f t="shared" si="1"/>
        <v>0.19543646318157679</v>
      </c>
      <c r="F26" s="132">
        <v>28.985683239999997</v>
      </c>
      <c r="G26" s="218">
        <f t="shared" si="2"/>
        <v>0.24540772381666551</v>
      </c>
      <c r="H26" s="218">
        <f t="shared" si="3"/>
        <v>117.17856897602439</v>
      </c>
      <c r="I26" s="221">
        <f t="shared" si="4"/>
        <v>18.855959319981874</v>
      </c>
    </row>
    <row r="27" spans="1:9" ht="12.5" x14ac:dyDescent="0.25">
      <c r="A27" s="128" t="s">
        <v>402</v>
      </c>
      <c r="B27" s="132">
        <v>10.79440518</v>
      </c>
      <c r="C27" s="218">
        <f t="shared" si="0"/>
        <v>0.11072276846741406</v>
      </c>
      <c r="D27" s="132">
        <v>22.932141870000002</v>
      </c>
      <c r="E27" s="218">
        <f t="shared" si="1"/>
        <v>0.33580227941198953</v>
      </c>
      <c r="F27" s="132">
        <v>27.944686860000001</v>
      </c>
      <c r="G27" s="218">
        <f t="shared" si="2"/>
        <v>0.23659411228293278</v>
      </c>
      <c r="H27" s="218">
        <f t="shared" si="3"/>
        <v>21.858163177323831</v>
      </c>
      <c r="I27" s="221">
        <f t="shared" si="4"/>
        <v>158.88121109050309</v>
      </c>
    </row>
    <row r="28" spans="1:9" ht="12.5" x14ac:dyDescent="0.25">
      <c r="A28" s="128" t="s">
        <v>363</v>
      </c>
      <c r="B28" s="132">
        <v>23.921152940000002</v>
      </c>
      <c r="C28" s="218">
        <f t="shared" si="0"/>
        <v>0.24536935887459632</v>
      </c>
      <c r="D28" s="132">
        <v>26.083509979999999</v>
      </c>
      <c r="E28" s="218">
        <f t="shared" si="1"/>
        <v>0.38194871442897521</v>
      </c>
      <c r="F28" s="132">
        <v>24.301868510000002</v>
      </c>
      <c r="G28" s="218">
        <f t="shared" si="2"/>
        <v>0.20575213584411617</v>
      </c>
      <c r="H28" s="218">
        <f t="shared" si="3"/>
        <v>-6.8305280668364947</v>
      </c>
      <c r="I28" s="221">
        <f t="shared" si="4"/>
        <v>1.591543563786102</v>
      </c>
    </row>
    <row r="29" spans="1:9" ht="12.5" x14ac:dyDescent="0.25">
      <c r="A29" s="128" t="s">
        <v>379</v>
      </c>
      <c r="B29" s="132">
        <v>8.1172341600000006</v>
      </c>
      <c r="C29" s="218">
        <f t="shared" si="0"/>
        <v>8.326189572341626E-2</v>
      </c>
      <c r="D29" s="132">
        <v>33.493099950000001</v>
      </c>
      <c r="E29" s="218">
        <f t="shared" si="1"/>
        <v>0.49044957821829449</v>
      </c>
      <c r="F29" s="132">
        <v>14.052734409999999</v>
      </c>
      <c r="G29" s="218">
        <f t="shared" si="2"/>
        <v>0.11897768758471509</v>
      </c>
      <c r="H29" s="218">
        <f t="shared" si="3"/>
        <v>-58.042897101258021</v>
      </c>
      <c r="I29" s="221">
        <f t="shared" si="4"/>
        <v>73.12220065362753</v>
      </c>
    </row>
    <row r="30" spans="1:9" ht="12.5" x14ac:dyDescent="0.25">
      <c r="A30" s="128" t="s">
        <v>371</v>
      </c>
      <c r="B30" s="132">
        <v>10.57093826</v>
      </c>
      <c r="C30" s="218">
        <f t="shared" si="0"/>
        <v>0.10843057398048392</v>
      </c>
      <c r="D30" s="132">
        <v>1.445363</v>
      </c>
      <c r="E30" s="218">
        <f t="shared" si="1"/>
        <v>2.1164886940312277E-2</v>
      </c>
      <c r="F30" s="132">
        <v>12.959803000000001</v>
      </c>
      <c r="G30" s="218">
        <f t="shared" si="2"/>
        <v>0.10972436733709347</v>
      </c>
      <c r="H30" s="218">
        <f t="shared" si="3"/>
        <v>796.64693229313332</v>
      </c>
      <c r="I30" s="221">
        <f t="shared" si="4"/>
        <v>22.598417295079365</v>
      </c>
    </row>
    <row r="31" spans="1:9" ht="12.5" x14ac:dyDescent="0.25">
      <c r="A31" s="128" t="s">
        <v>501</v>
      </c>
      <c r="B31" s="132">
        <v>0.11879730000000001</v>
      </c>
      <c r="C31" s="218">
        <f t="shared" si="0"/>
        <v>1.2185540308256178E-3</v>
      </c>
      <c r="D31" s="132">
        <v>0.7128408100000001</v>
      </c>
      <c r="E31" s="218">
        <f t="shared" si="1"/>
        <v>1.0438343274382025E-2</v>
      </c>
      <c r="F31" s="132">
        <v>12.69027668</v>
      </c>
      <c r="G31" s="218">
        <f t="shared" si="2"/>
        <v>0.10744241868843769</v>
      </c>
      <c r="H31" s="218">
        <f t="shared" si="3"/>
        <v>1680.2399220100767</v>
      </c>
      <c r="I31" s="221">
        <f t="shared" si="4"/>
        <v>10582.293856846914</v>
      </c>
    </row>
    <row r="32" spans="1:9" ht="12.5" x14ac:dyDescent="0.25">
      <c r="A32" s="128" t="s">
        <v>367</v>
      </c>
      <c r="B32" s="132">
        <v>12.34922411</v>
      </c>
      <c r="C32" s="218">
        <f t="shared" si="0"/>
        <v>0.12667120226477707</v>
      </c>
      <c r="D32" s="132">
        <v>15.75165597</v>
      </c>
      <c r="E32" s="218">
        <f t="shared" si="1"/>
        <v>0.23065625571413195</v>
      </c>
      <c r="F32" s="132">
        <v>12.545162099999999</v>
      </c>
      <c r="G32" s="218">
        <f t="shared" si="2"/>
        <v>0.10621380391073712</v>
      </c>
      <c r="H32" s="218">
        <f t="shared" si="3"/>
        <v>-20.356550930943172</v>
      </c>
      <c r="I32" s="221">
        <f t="shared" si="4"/>
        <v>1.5866421101009553</v>
      </c>
    </row>
    <row r="33" spans="1:9" ht="12.5" x14ac:dyDescent="0.25">
      <c r="A33" s="128" t="s">
        <v>373</v>
      </c>
      <c r="B33" s="132">
        <v>17.602669850000002</v>
      </c>
      <c r="C33" s="218">
        <f t="shared" si="0"/>
        <v>0.18055801183200354</v>
      </c>
      <c r="D33" s="132">
        <v>3.83986443</v>
      </c>
      <c r="E33" s="218">
        <f t="shared" si="1"/>
        <v>5.6228294571728107E-2</v>
      </c>
      <c r="F33" s="132">
        <v>11.76766757</v>
      </c>
      <c r="G33" s="218">
        <f t="shared" si="2"/>
        <v>9.9631134759647341E-2</v>
      </c>
      <c r="H33" s="218">
        <f t="shared" si="3"/>
        <v>206.46049579411846</v>
      </c>
      <c r="I33" s="221">
        <f t="shared" si="4"/>
        <v>-33.148393565990787</v>
      </c>
    </row>
    <row r="34" spans="1:9" ht="12.5" x14ac:dyDescent="0.25">
      <c r="A34" s="128" t="s">
        <v>382</v>
      </c>
      <c r="B34" s="132">
        <v>2.7154169100000001</v>
      </c>
      <c r="C34" s="218">
        <f t="shared" si="0"/>
        <v>2.7853176975003165E-2</v>
      </c>
      <c r="D34" s="132">
        <v>2.8707971299999997</v>
      </c>
      <c r="E34" s="218">
        <f t="shared" si="1"/>
        <v>4.2037949418258912E-2</v>
      </c>
      <c r="F34" s="132">
        <v>10.870774089999999</v>
      </c>
      <c r="G34" s="218">
        <f t="shared" si="2"/>
        <v>9.2037572599654324E-2</v>
      </c>
      <c r="H34" s="218">
        <f t="shared" si="3"/>
        <v>278.66744314322204</v>
      </c>
      <c r="I34" s="221">
        <f t="shared" si="4"/>
        <v>300.33536102564813</v>
      </c>
    </row>
    <row r="35" spans="1:9" ht="12.5" x14ac:dyDescent="0.25">
      <c r="A35" s="128" t="s">
        <v>374</v>
      </c>
      <c r="B35" s="132">
        <v>2.8277741199999999</v>
      </c>
      <c r="C35" s="218">
        <f t="shared" si="0"/>
        <v>2.9005672285400123E-2</v>
      </c>
      <c r="D35" s="132">
        <v>5.180542</v>
      </c>
      <c r="E35" s="218">
        <f t="shared" si="1"/>
        <v>7.5860241143255527E-2</v>
      </c>
      <c r="F35" s="132">
        <v>10.781537179999999</v>
      </c>
      <c r="G35" s="218">
        <f t="shared" si="2"/>
        <v>9.1282046956797924E-2</v>
      </c>
      <c r="H35" s="218">
        <f t="shared" si="3"/>
        <v>108.11600755287768</v>
      </c>
      <c r="I35" s="221">
        <f t="shared" si="4"/>
        <v>281.2729278390878</v>
      </c>
    </row>
    <row r="36" spans="1:9" ht="12.5" x14ac:dyDescent="0.25">
      <c r="A36" s="128" t="s">
        <v>396</v>
      </c>
      <c r="B36" s="132">
        <v>6.0365477599999995</v>
      </c>
      <c r="C36" s="218">
        <f t="shared" si="0"/>
        <v>6.1919417404430521E-2</v>
      </c>
      <c r="D36" s="132">
        <v>4.1919922999999999</v>
      </c>
      <c r="E36" s="218">
        <f t="shared" si="1"/>
        <v>6.1384609322474436E-2</v>
      </c>
      <c r="F36" s="132">
        <v>8.5871485199999995</v>
      </c>
      <c r="G36" s="218">
        <f t="shared" si="2"/>
        <v>7.2703222308754117E-2</v>
      </c>
      <c r="H36" s="218">
        <f t="shared" si="3"/>
        <v>104.84647645941524</v>
      </c>
      <c r="I36" s="221">
        <f t="shared" si="4"/>
        <v>42.252639445695372</v>
      </c>
    </row>
    <row r="37" spans="1:9" ht="12.5" x14ac:dyDescent="0.25">
      <c r="A37" s="128" t="s">
        <v>388</v>
      </c>
      <c r="B37" s="132">
        <v>5.4424339000000002</v>
      </c>
      <c r="C37" s="218">
        <f t="shared" si="0"/>
        <v>5.5825340865044808E-2</v>
      </c>
      <c r="D37" s="132">
        <v>1.396881</v>
      </c>
      <c r="E37" s="218">
        <f t="shared" si="1"/>
        <v>2.0454950371685422E-2</v>
      </c>
      <c r="F37" s="132">
        <v>8.0971878799999999</v>
      </c>
      <c r="G37" s="218">
        <f t="shared" si="2"/>
        <v>6.8554963169006583E-2</v>
      </c>
      <c r="H37" s="218">
        <f t="shared" si="3"/>
        <v>479.66196691056717</v>
      </c>
      <c r="I37" s="221">
        <f t="shared" si="4"/>
        <v>48.778800602428987</v>
      </c>
    </row>
    <row r="38" spans="1:9" ht="12.5" x14ac:dyDescent="0.25">
      <c r="A38" s="128" t="s">
        <v>364</v>
      </c>
      <c r="B38" s="132">
        <v>0.138571</v>
      </c>
      <c r="C38" s="218">
        <f t="shared" si="0"/>
        <v>1.4213812149395373E-3</v>
      </c>
      <c r="D38" s="132">
        <v>9.9294194499999993</v>
      </c>
      <c r="E38" s="218">
        <f t="shared" si="1"/>
        <v>0.14539948790870369</v>
      </c>
      <c r="F38" s="132">
        <v>7.30982471</v>
      </c>
      <c r="G38" s="218">
        <f t="shared" si="2"/>
        <v>6.1888741028687147E-2</v>
      </c>
      <c r="H38" s="218">
        <f t="shared" si="3"/>
        <v>-26.382154094618283</v>
      </c>
      <c r="I38" s="221">
        <f t="shared" si="4"/>
        <v>5175.1475489099448</v>
      </c>
    </row>
    <row r="39" spans="1:9" ht="12.5" x14ac:dyDescent="0.25">
      <c r="A39" s="128" t="s">
        <v>369</v>
      </c>
      <c r="B39" s="132">
        <v>9.9090707899999995</v>
      </c>
      <c r="C39" s="218">
        <f t="shared" si="0"/>
        <v>0.10164152007571628</v>
      </c>
      <c r="D39" s="132">
        <v>22.434292199999998</v>
      </c>
      <c r="E39" s="218">
        <f t="shared" si="1"/>
        <v>0.32851211633266486</v>
      </c>
      <c r="F39" s="132">
        <v>7.1368187300000008</v>
      </c>
      <c r="G39" s="218">
        <f t="shared" si="2"/>
        <v>6.042398329270661E-2</v>
      </c>
      <c r="H39" s="218">
        <f t="shared" si="3"/>
        <v>-68.187903293869013</v>
      </c>
      <c r="I39" s="221">
        <f t="shared" si="4"/>
        <v>-27.976912454775171</v>
      </c>
    </row>
    <row r="40" spans="1:9" ht="12.5" x14ac:dyDescent="0.25">
      <c r="A40" s="128" t="s">
        <v>300</v>
      </c>
      <c r="B40" s="132">
        <v>9.0788469999999996E-2</v>
      </c>
      <c r="C40" s="218">
        <f t="shared" si="0"/>
        <v>9.3125564361303383E-4</v>
      </c>
      <c r="D40" s="132">
        <v>5.7337414000000004</v>
      </c>
      <c r="E40" s="218">
        <f t="shared" si="1"/>
        <v>8.3960907035801974E-2</v>
      </c>
      <c r="F40" s="132">
        <v>6.9459860300000003</v>
      </c>
      <c r="G40" s="218">
        <f t="shared" si="2"/>
        <v>5.8808295363289048E-2</v>
      </c>
      <c r="H40" s="218">
        <f t="shared" si="3"/>
        <v>21.142296895357006</v>
      </c>
      <c r="I40" s="221">
        <f t="shared" si="4"/>
        <v>7550.7358588596117</v>
      </c>
    </row>
    <row r="41" spans="1:9" ht="12.5" x14ac:dyDescent="0.25">
      <c r="A41" s="128" t="s">
        <v>433</v>
      </c>
      <c r="B41" s="132">
        <v>5.6440400000000004</v>
      </c>
      <c r="C41" s="218">
        <f t="shared" si="0"/>
        <v>5.7893299697392292E-2</v>
      </c>
      <c r="D41" s="132">
        <v>0.44456800000000002</v>
      </c>
      <c r="E41" s="218">
        <f t="shared" si="1"/>
        <v>6.5099434932821363E-3</v>
      </c>
      <c r="F41" s="132">
        <v>6.8144753800000002</v>
      </c>
      <c r="G41" s="218">
        <f t="shared" si="2"/>
        <v>5.7694858463874767E-2</v>
      </c>
      <c r="H41" s="218">
        <f t="shared" si="3"/>
        <v>1432.8308335282791</v>
      </c>
      <c r="I41" s="221">
        <f t="shared" si="4"/>
        <v>20.737545800525869</v>
      </c>
    </row>
    <row r="42" spans="1:9" ht="12.5" x14ac:dyDescent="0.25">
      <c r="A42" s="128" t="s">
        <v>301</v>
      </c>
      <c r="B42" s="132">
        <v>1.1165094099999999</v>
      </c>
      <c r="C42" s="218">
        <f t="shared" si="0"/>
        <v>1.1452508112644245E-2</v>
      </c>
      <c r="D42" s="132">
        <v>5.9732324800000001</v>
      </c>
      <c r="E42" s="218">
        <f t="shared" si="1"/>
        <v>8.7467847251798417E-2</v>
      </c>
      <c r="F42" s="132">
        <v>6.2272404899999998</v>
      </c>
      <c r="G42" s="218">
        <f t="shared" si="2"/>
        <v>5.2723025421079463E-2</v>
      </c>
      <c r="H42" s="218">
        <f t="shared" si="3"/>
        <v>4.2524380366993464</v>
      </c>
      <c r="I42" s="221">
        <f t="shared" si="4"/>
        <v>457.74187250244489</v>
      </c>
    </row>
    <row r="43" spans="1:9" ht="12.5" x14ac:dyDescent="0.25">
      <c r="A43" s="128" t="s">
        <v>366</v>
      </c>
      <c r="B43" s="132">
        <v>8.277160910000001</v>
      </c>
      <c r="C43" s="218">
        <f t="shared" si="0"/>
        <v>8.4902331876841805E-2</v>
      </c>
      <c r="D43" s="132">
        <v>7.1833292000000002</v>
      </c>
      <c r="E43" s="218">
        <f t="shared" si="1"/>
        <v>0.10518765899849647</v>
      </c>
      <c r="F43" s="132">
        <v>6.0628960300000001</v>
      </c>
      <c r="G43" s="218">
        <f t="shared" si="2"/>
        <v>5.1331600574663495E-2</v>
      </c>
      <c r="H43" s="218">
        <f t="shared" si="3"/>
        <v>-15.597686515606169</v>
      </c>
      <c r="I43" s="221">
        <f t="shared" si="4"/>
        <v>-26.75150216452661</v>
      </c>
    </row>
    <row r="44" spans="1:9" ht="12.5" x14ac:dyDescent="0.25">
      <c r="A44" s="128" t="s">
        <v>606</v>
      </c>
      <c r="B44" s="132">
        <v>0</v>
      </c>
      <c r="C44" s="218">
        <f t="shared" si="0"/>
        <v>0</v>
      </c>
      <c r="D44" s="132">
        <v>0</v>
      </c>
      <c r="E44" s="218">
        <f t="shared" si="1"/>
        <v>0</v>
      </c>
      <c r="F44" s="132">
        <v>5.8607997000000003</v>
      </c>
      <c r="G44" s="218">
        <f t="shared" si="2"/>
        <v>4.9620548952165951E-2</v>
      </c>
      <c r="H44" s="218" t="s">
        <v>314</v>
      </c>
      <c r="I44" s="221" t="s">
        <v>314</v>
      </c>
    </row>
    <row r="45" spans="1:9" ht="12.5" x14ac:dyDescent="0.25">
      <c r="A45" s="128" t="s">
        <v>380</v>
      </c>
      <c r="B45" s="132">
        <v>15.67154449</v>
      </c>
      <c r="C45" s="218">
        <f t="shared" si="0"/>
        <v>0.16074964420531865</v>
      </c>
      <c r="D45" s="132">
        <v>3.09809745</v>
      </c>
      <c r="E45" s="218">
        <f t="shared" si="1"/>
        <v>4.5366376653698602E-2</v>
      </c>
      <c r="F45" s="132">
        <v>5.4006345700000002</v>
      </c>
      <c r="G45" s="218">
        <f t="shared" si="2"/>
        <v>4.5724553946698561E-2</v>
      </c>
      <c r="H45" s="218">
        <f t="shared" si="3"/>
        <v>74.321003685665204</v>
      </c>
      <c r="I45" s="221">
        <f t="shared" si="4"/>
        <v>-65.538594020224735</v>
      </c>
    </row>
    <row r="46" spans="1:9" ht="12.5" x14ac:dyDescent="0.25">
      <c r="A46" s="128" t="s">
        <v>378</v>
      </c>
      <c r="B46" s="132">
        <v>1.3788023999999999</v>
      </c>
      <c r="C46" s="218">
        <f t="shared" si="0"/>
        <v>1.414295798163793E-2</v>
      </c>
      <c r="D46" s="132">
        <v>9.4061878800000009</v>
      </c>
      <c r="E46" s="218">
        <f t="shared" si="1"/>
        <v>0.13773765000178892</v>
      </c>
      <c r="F46" s="132">
        <v>4.7128044400000002</v>
      </c>
      <c r="G46" s="218">
        <f t="shared" si="2"/>
        <v>3.9901029788990239E-2</v>
      </c>
      <c r="H46" s="218">
        <f t="shared" si="3"/>
        <v>-49.896764766727166</v>
      </c>
      <c r="I46" s="221">
        <f t="shared" si="4"/>
        <v>241.80419471274496</v>
      </c>
    </row>
    <row r="47" spans="1:9" ht="12.5" x14ac:dyDescent="0.25">
      <c r="A47" s="128" t="s">
        <v>370</v>
      </c>
      <c r="B47" s="132">
        <v>7.9727943400000001</v>
      </c>
      <c r="C47" s="218">
        <f t="shared" si="0"/>
        <v>8.1780315545476809E-2</v>
      </c>
      <c r="D47" s="132">
        <v>7.2563167999999996</v>
      </c>
      <c r="E47" s="218">
        <f t="shared" si="1"/>
        <v>0.10625643846915174</v>
      </c>
      <c r="F47" s="132">
        <v>3.8074646099999998</v>
      </c>
      <c r="G47" s="218">
        <f t="shared" si="2"/>
        <v>3.2235956479479147E-2</v>
      </c>
      <c r="H47" s="218">
        <f t="shared" si="3"/>
        <v>-47.528963867729701</v>
      </c>
      <c r="I47" s="221">
        <f t="shared" si="4"/>
        <v>-52.244289171016042</v>
      </c>
    </row>
    <row r="48" spans="1:9" ht="12.5" x14ac:dyDescent="0.25">
      <c r="A48" s="128" t="s">
        <v>297</v>
      </c>
      <c r="B48" s="132">
        <v>57.965665219999998</v>
      </c>
      <c r="C48" s="218">
        <f t="shared" si="0"/>
        <v>0.59457828589807438</v>
      </c>
      <c r="D48" s="132">
        <v>0.57319302000000005</v>
      </c>
      <c r="E48" s="218">
        <f t="shared" si="1"/>
        <v>8.3934385087179857E-3</v>
      </c>
      <c r="F48" s="132">
        <v>3.7966524800000001</v>
      </c>
      <c r="G48" s="218">
        <f t="shared" si="2"/>
        <v>3.214441541795094E-2</v>
      </c>
      <c r="H48" s="218">
        <f t="shared" si="3"/>
        <v>562.36893114992915</v>
      </c>
      <c r="I48" s="221">
        <f t="shared" si="4"/>
        <v>-93.45017008673949</v>
      </c>
    </row>
    <row r="49" spans="1:9" ht="12.5" x14ac:dyDescent="0.25">
      <c r="A49" s="128" t="s">
        <v>434</v>
      </c>
      <c r="B49" s="132">
        <v>0</v>
      </c>
      <c r="C49" s="218">
        <f t="shared" si="0"/>
        <v>0</v>
      </c>
      <c r="D49" s="132">
        <v>0</v>
      </c>
      <c r="E49" s="218">
        <f t="shared" si="1"/>
        <v>0</v>
      </c>
      <c r="F49" s="132">
        <v>3.4856324300000003</v>
      </c>
      <c r="G49" s="218">
        <f t="shared" si="2"/>
        <v>2.9511159479153025E-2</v>
      </c>
      <c r="H49" s="218" t="s">
        <v>314</v>
      </c>
      <c r="I49" s="221" t="s">
        <v>314</v>
      </c>
    </row>
    <row r="50" spans="1:9" ht="12.5" x14ac:dyDescent="0.25">
      <c r="A50" s="128" t="s">
        <v>381</v>
      </c>
      <c r="B50" s="132">
        <v>1.76295578</v>
      </c>
      <c r="C50" s="218">
        <f t="shared" si="0"/>
        <v>1.8083381288011773E-2</v>
      </c>
      <c r="D50" s="132">
        <v>0.63248859999999996</v>
      </c>
      <c r="E50" s="218">
        <f t="shared" si="1"/>
        <v>9.2617215952230658E-3</v>
      </c>
      <c r="F50" s="132">
        <v>3.4803496699999998</v>
      </c>
      <c r="G50" s="218">
        <f t="shared" si="2"/>
        <v>2.9466432912028988E-2</v>
      </c>
      <c r="H50" s="218">
        <f t="shared" si="3"/>
        <v>450.26283003361647</v>
      </c>
      <c r="I50" s="221">
        <f t="shared" si="4"/>
        <v>97.415596550016701</v>
      </c>
    </row>
    <row r="51" spans="1:9" ht="12.5" x14ac:dyDescent="0.25">
      <c r="A51" s="128" t="s">
        <v>376</v>
      </c>
      <c r="B51" s="132">
        <v>3.1561191000000002</v>
      </c>
      <c r="C51" s="218">
        <f t="shared" si="0"/>
        <v>3.2373645285462896E-2</v>
      </c>
      <c r="D51" s="132">
        <v>3.91607671</v>
      </c>
      <c r="E51" s="218">
        <f t="shared" si="1"/>
        <v>5.7344294005547441E-2</v>
      </c>
      <c r="F51" s="132">
        <v>3.4065412599999996</v>
      </c>
      <c r="G51" s="218">
        <f t="shared" si="2"/>
        <v>2.8841532896850756E-2</v>
      </c>
      <c r="H51" s="218">
        <f t="shared" si="3"/>
        <v>-13.011375612200416</v>
      </c>
      <c r="I51" s="221">
        <f t="shared" si="4"/>
        <v>7.934496515039613</v>
      </c>
    </row>
    <row r="52" spans="1:9" ht="12.5" x14ac:dyDescent="0.25">
      <c r="A52" s="128" t="s">
        <v>389</v>
      </c>
      <c r="B52" s="132">
        <v>0.98322385000000001</v>
      </c>
      <c r="C52" s="218">
        <f t="shared" si="0"/>
        <v>1.008534188589625E-2</v>
      </c>
      <c r="D52" s="132">
        <v>0.63770000999999998</v>
      </c>
      <c r="E52" s="218">
        <f t="shared" si="1"/>
        <v>9.3380338458131339E-3</v>
      </c>
      <c r="F52" s="132">
        <v>3.3261828900000001</v>
      </c>
      <c r="G52" s="218">
        <f t="shared" si="2"/>
        <v>2.8161177546658322E-2</v>
      </c>
      <c r="H52" s="218">
        <f t="shared" si="3"/>
        <v>421.59053439563223</v>
      </c>
      <c r="I52" s="221">
        <f t="shared" si="4"/>
        <v>238.29355237873858</v>
      </c>
    </row>
    <row r="53" spans="1:9" ht="12.5" x14ac:dyDescent="0.25">
      <c r="A53" s="128" t="s">
        <v>390</v>
      </c>
      <c r="B53" s="132">
        <v>0.13397600000000001</v>
      </c>
      <c r="C53" s="218">
        <f t="shared" si="0"/>
        <v>1.3742483611487212E-3</v>
      </c>
      <c r="D53" s="132">
        <v>2.6270374700000003</v>
      </c>
      <c r="E53" s="218">
        <f t="shared" si="1"/>
        <v>3.8468503096117733E-2</v>
      </c>
      <c r="F53" s="132">
        <v>3.29449886</v>
      </c>
      <c r="G53" s="218">
        <f t="shared" si="2"/>
        <v>2.7892924229347905E-2</v>
      </c>
      <c r="H53" s="218">
        <f t="shared" si="3"/>
        <v>25.407379895498771</v>
      </c>
      <c r="I53" s="221">
        <f t="shared" si="4"/>
        <v>2359.0216605959272</v>
      </c>
    </row>
    <row r="54" spans="1:9" ht="12.5" x14ac:dyDescent="0.25">
      <c r="A54" s="128" t="s">
        <v>500</v>
      </c>
      <c r="B54" s="132">
        <v>2.06020205</v>
      </c>
      <c r="C54" s="218">
        <f t="shared" si="0"/>
        <v>2.1132361697973782E-2</v>
      </c>
      <c r="D54" s="132">
        <v>1.9971550600000001</v>
      </c>
      <c r="E54" s="218">
        <f t="shared" si="1"/>
        <v>2.9244944728191176E-2</v>
      </c>
      <c r="F54" s="132">
        <v>3.1085808199999998</v>
      </c>
      <c r="G54" s="218">
        <f t="shared" si="2"/>
        <v>2.6318846342859008E-2</v>
      </c>
      <c r="H54" s="218">
        <f t="shared" si="3"/>
        <v>55.650449094323193</v>
      </c>
      <c r="I54" s="221">
        <f t="shared" si="4"/>
        <v>50.887182157691747</v>
      </c>
    </row>
    <row r="55" spans="1:9" ht="12.5" x14ac:dyDescent="0.25">
      <c r="A55" s="128" t="s">
        <v>303</v>
      </c>
      <c r="B55" s="132">
        <v>3.5000000000000001E-3</v>
      </c>
      <c r="C55" s="218">
        <f t="shared" si="0"/>
        <v>3.5900976772112349E-5</v>
      </c>
      <c r="D55" s="132">
        <v>2.4319999999999999</v>
      </c>
      <c r="E55" s="218">
        <f t="shared" si="1"/>
        <v>3.5612510517316037E-2</v>
      </c>
      <c r="F55" s="132">
        <v>2.8176000000000001</v>
      </c>
      <c r="G55" s="218">
        <f t="shared" si="2"/>
        <v>2.3855252846744241E-2</v>
      </c>
      <c r="H55" s="218">
        <f t="shared" si="3"/>
        <v>15.85526315789474</v>
      </c>
      <c r="I55" s="221">
        <f t="shared" si="4"/>
        <v>80402.857142857145</v>
      </c>
    </row>
    <row r="56" spans="1:9" ht="12.5" x14ac:dyDescent="0.25">
      <c r="A56" s="128" t="s">
        <v>442</v>
      </c>
      <c r="B56" s="132">
        <v>0</v>
      </c>
      <c r="C56" s="218">
        <f t="shared" si="0"/>
        <v>0</v>
      </c>
      <c r="D56" s="132">
        <v>4.165E-2</v>
      </c>
      <c r="E56" s="218">
        <f t="shared" si="1"/>
        <v>6.0989352921308093E-4</v>
      </c>
      <c r="F56" s="132">
        <v>2.6799032200000004</v>
      </c>
      <c r="G56" s="218">
        <f t="shared" si="2"/>
        <v>2.2689440984491792E-2</v>
      </c>
      <c r="H56" s="218">
        <f t="shared" si="3"/>
        <v>6334.3414645858356</v>
      </c>
      <c r="I56" s="221" t="s">
        <v>314</v>
      </c>
    </row>
    <row r="57" spans="1:9" ht="12.5" x14ac:dyDescent="0.25">
      <c r="A57" s="128" t="s">
        <v>386</v>
      </c>
      <c r="B57" s="132">
        <v>3.2026254000000001</v>
      </c>
      <c r="C57" s="218">
        <f t="shared" si="0"/>
        <v>3.2850680027193435E-2</v>
      </c>
      <c r="D57" s="132">
        <v>0.90776956999999991</v>
      </c>
      <c r="E57" s="218">
        <f t="shared" si="1"/>
        <v>1.3292743979820911E-2</v>
      </c>
      <c r="F57" s="132">
        <v>2.0317531999999998</v>
      </c>
      <c r="G57" s="218">
        <f t="shared" si="2"/>
        <v>1.7201869075873694E-2</v>
      </c>
      <c r="H57" s="218">
        <f t="shared" si="3"/>
        <v>123.81816566069736</v>
      </c>
      <c r="I57" s="221">
        <f t="shared" si="4"/>
        <v>-36.559761250878744</v>
      </c>
    </row>
    <row r="58" spans="1:9" ht="12.5" x14ac:dyDescent="0.25">
      <c r="A58" s="128" t="s">
        <v>312</v>
      </c>
      <c r="B58" s="132">
        <v>0.56705349999999999</v>
      </c>
      <c r="C58" s="218">
        <f t="shared" si="0"/>
        <v>5.8165070091557164E-3</v>
      </c>
      <c r="D58" s="132">
        <v>3.2709049700000001</v>
      </c>
      <c r="E58" s="218">
        <f t="shared" si="1"/>
        <v>4.7896849360718051E-2</v>
      </c>
      <c r="F58" s="132">
        <v>1.9592229800000001</v>
      </c>
      <c r="G58" s="218">
        <f t="shared" si="2"/>
        <v>1.658779087558622E-2</v>
      </c>
      <c r="H58" s="218">
        <f t="shared" si="3"/>
        <v>-40.101501022819384</v>
      </c>
      <c r="I58" s="221">
        <f t="shared" si="4"/>
        <v>245.50937080892723</v>
      </c>
    </row>
    <row r="59" spans="1:9" ht="12.5" x14ac:dyDescent="0.25">
      <c r="A59" s="128" t="s">
        <v>421</v>
      </c>
      <c r="B59" s="132">
        <v>0.54189299999999996</v>
      </c>
      <c r="C59" s="218">
        <f t="shared" si="0"/>
        <v>5.5584251445629359E-3</v>
      </c>
      <c r="D59" s="132">
        <v>0.10048572</v>
      </c>
      <c r="E59" s="218">
        <f t="shared" si="1"/>
        <v>1.4714427468503597E-3</v>
      </c>
      <c r="F59" s="132">
        <v>1.5373454799999999</v>
      </c>
      <c r="G59" s="218">
        <f t="shared" si="2"/>
        <v>1.3015958666311538E-2</v>
      </c>
      <c r="H59" s="218">
        <f t="shared" si="3"/>
        <v>1429.9143798740756</v>
      </c>
      <c r="I59" s="221">
        <f t="shared" si="4"/>
        <v>183.69908450561275</v>
      </c>
    </row>
    <row r="60" spans="1:9" ht="12.5" x14ac:dyDescent="0.25">
      <c r="A60" s="128" t="s">
        <v>298</v>
      </c>
      <c r="B60" s="132">
        <v>3.4922174500000001</v>
      </c>
      <c r="C60" s="218">
        <f t="shared" si="0"/>
        <v>3.5821147873032977E-2</v>
      </c>
      <c r="D60" s="132">
        <v>0.69140561</v>
      </c>
      <c r="E60" s="218">
        <f t="shared" si="1"/>
        <v>1.0124461166881706E-2</v>
      </c>
      <c r="F60" s="132">
        <v>1.49074361</v>
      </c>
      <c r="G60" s="218">
        <f t="shared" si="2"/>
        <v>1.2621403231905979E-2</v>
      </c>
      <c r="H60" s="218">
        <f t="shared" si="3"/>
        <v>115.61057481150607</v>
      </c>
      <c r="I60" s="221">
        <f t="shared" si="4"/>
        <v>-57.312405904162702</v>
      </c>
    </row>
    <row r="61" spans="1:9" ht="12.5" x14ac:dyDescent="0.25">
      <c r="A61" s="128" t="s">
        <v>439</v>
      </c>
      <c r="B61" s="132">
        <v>0.17495073</v>
      </c>
      <c r="C61" s="218">
        <f t="shared" si="0"/>
        <v>1.7945434554268857E-3</v>
      </c>
      <c r="D61" s="132">
        <v>0.39761528000000002</v>
      </c>
      <c r="E61" s="218">
        <f t="shared" si="1"/>
        <v>5.8224006335713657E-3</v>
      </c>
      <c r="F61" s="132">
        <v>1.17941183</v>
      </c>
      <c r="G61" s="218">
        <f t="shared" si="2"/>
        <v>9.9855080263668849E-3</v>
      </c>
      <c r="H61" s="218">
        <f t="shared" si="3"/>
        <v>196.62135469240519</v>
      </c>
      <c r="I61" s="221">
        <f t="shared" si="4"/>
        <v>574.13941628022928</v>
      </c>
    </row>
    <row r="62" spans="1:9" ht="12.5" x14ac:dyDescent="0.25">
      <c r="A62" s="128" t="s">
        <v>556</v>
      </c>
      <c r="B62" s="132">
        <v>0</v>
      </c>
      <c r="C62" s="218">
        <f t="shared" si="0"/>
        <v>0</v>
      </c>
      <c r="D62" s="132">
        <v>10.351539279999999</v>
      </c>
      <c r="E62" s="218">
        <f t="shared" si="1"/>
        <v>0.15158071606883636</v>
      </c>
      <c r="F62" s="132">
        <v>0.93209812999999997</v>
      </c>
      <c r="G62" s="218">
        <f t="shared" si="2"/>
        <v>7.8916228595710836E-3</v>
      </c>
      <c r="H62" s="218">
        <f t="shared" si="3"/>
        <v>-90.995560130840758</v>
      </c>
      <c r="I62" s="221" t="s">
        <v>314</v>
      </c>
    </row>
    <row r="63" spans="1:9" ht="12.5" x14ac:dyDescent="0.25">
      <c r="A63" s="128" t="s">
        <v>394</v>
      </c>
      <c r="B63" s="132">
        <v>9.8730710000000013E-2</v>
      </c>
      <c r="C63" s="218">
        <f t="shared" si="0"/>
        <v>1.0127225504011888E-3</v>
      </c>
      <c r="D63" s="132">
        <v>0.38738303999999996</v>
      </c>
      <c r="E63" s="218">
        <f t="shared" si="1"/>
        <v>5.6725668528905667E-3</v>
      </c>
      <c r="F63" s="132">
        <v>0.91894889000000002</v>
      </c>
      <c r="G63" s="218">
        <f t="shared" si="2"/>
        <v>7.7802946210196481E-3</v>
      </c>
      <c r="H63" s="218">
        <f t="shared" si="3"/>
        <v>137.21970120323289</v>
      </c>
      <c r="I63" s="221">
        <f t="shared" si="4"/>
        <v>830.76297131865044</v>
      </c>
    </row>
    <row r="64" spans="1:9" ht="12.5" x14ac:dyDescent="0.25">
      <c r="A64" s="128" t="s">
        <v>406</v>
      </c>
      <c r="B64" s="132">
        <v>16.69717683</v>
      </c>
      <c r="C64" s="218">
        <f t="shared" si="0"/>
        <v>0.17126998786676642</v>
      </c>
      <c r="D64" s="132">
        <v>11.194257449999998</v>
      </c>
      <c r="E64" s="218">
        <f t="shared" si="1"/>
        <v>0.16392089275150837</v>
      </c>
      <c r="F64" s="132">
        <v>0.91052396999999996</v>
      </c>
      <c r="G64" s="218">
        <f t="shared" si="2"/>
        <v>7.7089649089194228E-3</v>
      </c>
      <c r="H64" s="218">
        <f t="shared" si="3"/>
        <v>-91.866151247039625</v>
      </c>
      <c r="I64" s="221">
        <f t="shared" si="4"/>
        <v>-94.546838790351359</v>
      </c>
    </row>
    <row r="65" spans="1:9" ht="12.5" x14ac:dyDescent="0.25">
      <c r="A65" s="128" t="s">
        <v>399</v>
      </c>
      <c r="B65" s="132">
        <v>0.24407685999999998</v>
      </c>
      <c r="C65" s="218">
        <f t="shared" si="0"/>
        <v>2.5035993375628908E-3</v>
      </c>
      <c r="D65" s="132">
        <v>0.80511118000000004</v>
      </c>
      <c r="E65" s="218">
        <f t="shared" si="1"/>
        <v>1.1789486169966581E-2</v>
      </c>
      <c r="F65" s="132">
        <v>0.89081306000000005</v>
      </c>
      <c r="G65" s="218">
        <f t="shared" si="2"/>
        <v>7.5420821924623606E-3</v>
      </c>
      <c r="H65" s="218">
        <f t="shared" si="3"/>
        <v>10.644726110995006</v>
      </c>
      <c r="I65" s="221">
        <f t="shared" si="4"/>
        <v>264.97235338081623</v>
      </c>
    </row>
    <row r="66" spans="1:9" ht="12.5" x14ac:dyDescent="0.25">
      <c r="A66" s="128" t="s">
        <v>404</v>
      </c>
      <c r="B66" s="132">
        <v>49.817568139999999</v>
      </c>
      <c r="C66" s="218">
        <f t="shared" si="0"/>
        <v>0.51099981618207546</v>
      </c>
      <c r="D66" s="132">
        <v>14.435998919999999</v>
      </c>
      <c r="E66" s="218">
        <f t="shared" si="1"/>
        <v>0.21139069217371007</v>
      </c>
      <c r="F66" s="132">
        <v>0.85582009999999997</v>
      </c>
      <c r="G66" s="218">
        <f t="shared" si="2"/>
        <v>7.2458137694583835E-3</v>
      </c>
      <c r="H66" s="218">
        <f t="shared" si="3"/>
        <v>-94.071625353100259</v>
      </c>
      <c r="I66" s="221">
        <f t="shared" si="4"/>
        <v>-98.282091776148278</v>
      </c>
    </row>
    <row r="67" spans="1:9" ht="12.5" x14ac:dyDescent="0.25">
      <c r="A67" s="128" t="s">
        <v>384</v>
      </c>
      <c r="B67" s="132">
        <v>2.1162E-2</v>
      </c>
      <c r="C67" s="218">
        <f t="shared" si="0"/>
        <v>2.1706756298612616E-4</v>
      </c>
      <c r="D67" s="132">
        <v>4.5769789999999998E-2</v>
      </c>
      <c r="E67" s="218">
        <f t="shared" si="1"/>
        <v>6.702208584499779E-4</v>
      </c>
      <c r="F67" s="132">
        <v>0.81145699999999998</v>
      </c>
      <c r="G67" s="218">
        <f t="shared" si="2"/>
        <v>6.8702129149845756E-3</v>
      </c>
      <c r="H67" s="218">
        <f t="shared" si="3"/>
        <v>1672.9095982306235</v>
      </c>
      <c r="I67" s="221">
        <f t="shared" si="4"/>
        <v>3734.5005197996406</v>
      </c>
    </row>
    <row r="68" spans="1:9" ht="12.5" x14ac:dyDescent="0.25">
      <c r="A68" s="128" t="s">
        <v>423</v>
      </c>
      <c r="B68" s="132">
        <v>3.0000000000000001E-3</v>
      </c>
      <c r="C68" s="218">
        <f t="shared" si="0"/>
        <v>3.0772265804667728E-5</v>
      </c>
      <c r="D68" s="132">
        <v>0.39563123</v>
      </c>
      <c r="E68" s="218">
        <f t="shared" si="1"/>
        <v>5.7933475901947697E-3</v>
      </c>
      <c r="F68" s="132">
        <v>0.599943</v>
      </c>
      <c r="G68" s="218">
        <f t="shared" si="2"/>
        <v>5.079426447556175E-3</v>
      </c>
      <c r="H68" s="218">
        <f t="shared" si="3"/>
        <v>51.641972247741919</v>
      </c>
      <c r="I68" s="221">
        <f t="shared" si="4"/>
        <v>19898.099999999999</v>
      </c>
    </row>
    <row r="69" spans="1:9" ht="12.5" x14ac:dyDescent="0.25">
      <c r="A69" s="128" t="s">
        <v>411</v>
      </c>
      <c r="B69" s="132">
        <v>1.669E-2</v>
      </c>
      <c r="C69" s="218">
        <f t="shared" ref="C69:C127" si="5">(B69/$B$128)*100</f>
        <v>1.7119637209330146E-4</v>
      </c>
      <c r="D69" s="132">
        <v>1.4999999999999999E-4</v>
      </c>
      <c r="E69" s="218">
        <f t="shared" ref="E69:E127" si="6">(D69/$D$128)*100</f>
        <v>2.1964953032884067E-6</v>
      </c>
      <c r="F69" s="132">
        <v>0.37448956</v>
      </c>
      <c r="G69" s="218">
        <f t="shared" ref="G69:G127" si="7">(F69/$F$128)*100</f>
        <v>3.170621501372089E-3</v>
      </c>
      <c r="H69" s="218">
        <f t="shared" ref="H69:H128" si="8">((F69/D69)-1)*100</f>
        <v>249559.70666666667</v>
      </c>
      <c r="I69" s="221">
        <f t="shared" ref="I69:I128" si="9">((F69/B69)-1)*100</f>
        <v>2143.7960455362495</v>
      </c>
    </row>
    <row r="70" spans="1:9" ht="12.5" x14ac:dyDescent="0.25">
      <c r="A70" s="128" t="s">
        <v>383</v>
      </c>
      <c r="B70" s="132">
        <v>1.0000000000000001E-5</v>
      </c>
      <c r="C70" s="218">
        <f t="shared" si="5"/>
        <v>1.0257421934889244E-7</v>
      </c>
      <c r="D70" s="132">
        <v>0.17863648999999998</v>
      </c>
      <c r="E70" s="218">
        <f t="shared" si="6"/>
        <v>2.6158280752061761E-3</v>
      </c>
      <c r="F70" s="132">
        <v>0.35444321999999995</v>
      </c>
      <c r="G70" s="218">
        <f t="shared" si="7"/>
        <v>3.0008988617668208E-3</v>
      </c>
      <c r="H70" s="218">
        <f t="shared" si="8"/>
        <v>98.415911553121077</v>
      </c>
      <c r="I70" s="221">
        <f t="shared" si="9"/>
        <v>3544332.1999999993</v>
      </c>
    </row>
    <row r="71" spans="1:9" ht="12.5" x14ac:dyDescent="0.25">
      <c r="A71" s="128" t="s">
        <v>387</v>
      </c>
      <c r="B71" s="132">
        <v>0.110245</v>
      </c>
      <c r="C71" s="218">
        <f t="shared" si="5"/>
        <v>1.1308294812118645E-3</v>
      </c>
      <c r="D71" s="132">
        <v>0.1656</v>
      </c>
      <c r="E71" s="218">
        <f t="shared" si="6"/>
        <v>2.4249308148304011E-3</v>
      </c>
      <c r="F71" s="132">
        <v>0.27451300000000001</v>
      </c>
      <c r="G71" s="218">
        <f t="shared" si="7"/>
        <v>2.3241684499993973E-3</v>
      </c>
      <c r="H71" s="218">
        <f t="shared" si="8"/>
        <v>65.768719806763286</v>
      </c>
      <c r="I71" s="221">
        <f t="shared" si="9"/>
        <v>149.00267585831557</v>
      </c>
    </row>
    <row r="72" spans="1:9" ht="12.5" x14ac:dyDescent="0.25">
      <c r="A72" s="128" t="s">
        <v>304</v>
      </c>
      <c r="B72" s="132">
        <v>5.075735E-2</v>
      </c>
      <c r="C72" s="218">
        <f t="shared" si="5"/>
        <v>5.2063955524685049E-4</v>
      </c>
      <c r="D72" s="132">
        <v>6.4039860000000004E-2</v>
      </c>
      <c r="E72" s="218">
        <f t="shared" si="6"/>
        <v>9.3775501142164756E-4</v>
      </c>
      <c r="F72" s="132">
        <v>0.24859813</v>
      </c>
      <c r="G72" s="218">
        <f t="shared" si="7"/>
        <v>2.1047598127405575E-3</v>
      </c>
      <c r="H72" s="218">
        <f t="shared" si="8"/>
        <v>288.19280679251949</v>
      </c>
      <c r="I72" s="221">
        <f t="shared" si="9"/>
        <v>389.77759871230478</v>
      </c>
    </row>
    <row r="73" spans="1:9" ht="12.5" x14ac:dyDescent="0.25">
      <c r="A73" s="128" t="s">
        <v>503</v>
      </c>
      <c r="B73" s="132">
        <v>0.46784027</v>
      </c>
      <c r="C73" s="218">
        <f t="shared" si="5"/>
        <v>4.7988350475225055E-3</v>
      </c>
      <c r="D73" s="132">
        <v>0.60204813000000001</v>
      </c>
      <c r="E73" s="218">
        <f t="shared" si="6"/>
        <v>8.8159725993237886E-3</v>
      </c>
      <c r="F73" s="132">
        <v>0.23250438000000001</v>
      </c>
      <c r="G73" s="218">
        <f t="shared" si="7"/>
        <v>1.9685018359154971E-3</v>
      </c>
      <c r="H73" s="218">
        <f t="shared" si="8"/>
        <v>-61.381097554443031</v>
      </c>
      <c r="I73" s="221">
        <f t="shared" si="9"/>
        <v>-50.302615035683004</v>
      </c>
    </row>
    <row r="74" spans="1:9" ht="12.5" x14ac:dyDescent="0.25">
      <c r="A74" s="128" t="s">
        <v>349</v>
      </c>
      <c r="B74" s="132">
        <v>2.2082326000000001</v>
      </c>
      <c r="C74" s="218">
        <f t="shared" si="5"/>
        <v>2.2650773508577506E-2</v>
      </c>
      <c r="D74" s="132">
        <v>0.19557839999999999</v>
      </c>
      <c r="E74" s="218">
        <f t="shared" si="6"/>
        <v>2.8639135801644088E-3</v>
      </c>
      <c r="F74" s="132">
        <v>0.23164699999999999</v>
      </c>
      <c r="G74" s="218">
        <f t="shared" si="7"/>
        <v>1.961242815229189E-3</v>
      </c>
      <c r="H74" s="218">
        <f t="shared" si="8"/>
        <v>18.442016091756553</v>
      </c>
      <c r="I74" s="221">
        <f t="shared" si="9"/>
        <v>-89.509846018938404</v>
      </c>
    </row>
    <row r="75" spans="1:9" ht="12.5" x14ac:dyDescent="0.25">
      <c r="A75" s="128" t="s">
        <v>392</v>
      </c>
      <c r="B75" s="132">
        <v>9.550633E-2</v>
      </c>
      <c r="C75" s="218">
        <f t="shared" si="5"/>
        <v>9.7964872426277048E-4</v>
      </c>
      <c r="D75" s="132">
        <v>0.28868612999999999</v>
      </c>
      <c r="E75" s="218">
        <f t="shared" si="6"/>
        <v>4.2273181911300431E-3</v>
      </c>
      <c r="F75" s="132">
        <v>0.21161067</v>
      </c>
      <c r="G75" s="218">
        <f t="shared" si="7"/>
        <v>1.7916049254397205E-3</v>
      </c>
      <c r="H75" s="218">
        <f t="shared" si="8"/>
        <v>-26.69870561498746</v>
      </c>
      <c r="I75" s="221">
        <f t="shared" si="9"/>
        <v>121.56716732807133</v>
      </c>
    </row>
    <row r="76" spans="1:9" ht="12.5" x14ac:dyDescent="0.25">
      <c r="A76" s="128" t="s">
        <v>307</v>
      </c>
      <c r="B76" s="132">
        <v>0</v>
      </c>
      <c r="C76" s="218">
        <f t="shared" si="5"/>
        <v>0</v>
      </c>
      <c r="D76" s="132">
        <v>0</v>
      </c>
      <c r="E76" s="218">
        <f t="shared" si="6"/>
        <v>0</v>
      </c>
      <c r="F76" s="132">
        <v>0.19464924</v>
      </c>
      <c r="G76" s="218">
        <f t="shared" si="7"/>
        <v>1.6480007228231838E-3</v>
      </c>
      <c r="H76" s="218" t="s">
        <v>314</v>
      </c>
      <c r="I76" s="221" t="s">
        <v>314</v>
      </c>
    </row>
    <row r="77" spans="1:9" ht="12.5" x14ac:dyDescent="0.25">
      <c r="A77" s="128" t="s">
        <v>502</v>
      </c>
      <c r="B77" s="132">
        <v>1.5030526799999999</v>
      </c>
      <c r="C77" s="218">
        <f t="shared" si="5"/>
        <v>1.5417445529126061E-2</v>
      </c>
      <c r="D77" s="132">
        <v>0.12459242999999999</v>
      </c>
      <c r="E77" s="218">
        <f t="shared" si="6"/>
        <v>1.8244445821352638E-3</v>
      </c>
      <c r="F77" s="132">
        <v>0.15644586999999999</v>
      </c>
      <c r="G77" s="218">
        <f t="shared" si="7"/>
        <v>1.3245513151898349E-3</v>
      </c>
      <c r="H77" s="218">
        <f t="shared" si="8"/>
        <v>25.566111841626338</v>
      </c>
      <c r="I77" s="221">
        <f t="shared" si="9"/>
        <v>-89.591457965398789</v>
      </c>
    </row>
    <row r="78" spans="1:9" ht="12.5" x14ac:dyDescent="0.25">
      <c r="A78" s="128" t="s">
        <v>615</v>
      </c>
      <c r="B78" s="132">
        <v>9.2667479999999997E-2</v>
      </c>
      <c r="C78" s="218">
        <f t="shared" si="5"/>
        <v>9.5052944200291027E-4</v>
      </c>
      <c r="D78" s="132">
        <v>0.17045650000000001</v>
      </c>
      <c r="E78" s="218">
        <f t="shared" si="6"/>
        <v>2.4960460110998689E-3</v>
      </c>
      <c r="F78" s="132">
        <v>0.15069664999999999</v>
      </c>
      <c r="G78" s="218">
        <f t="shared" si="7"/>
        <v>1.2758754574486513E-3</v>
      </c>
      <c r="H78" s="218">
        <f t="shared" si="8"/>
        <v>-11.592312408151063</v>
      </c>
      <c r="I78" s="221">
        <f t="shared" si="9"/>
        <v>62.620856852911075</v>
      </c>
    </row>
    <row r="79" spans="1:9" ht="12.5" x14ac:dyDescent="0.25">
      <c r="A79" s="128" t="s">
        <v>385</v>
      </c>
      <c r="B79" s="132">
        <v>1.00471701</v>
      </c>
      <c r="C79" s="218">
        <f t="shared" si="5"/>
        <v>1.0305806296730334E-2</v>
      </c>
      <c r="D79" s="132">
        <v>0.34786132000000003</v>
      </c>
      <c r="E79" s="218">
        <f t="shared" si="6"/>
        <v>5.093838370504704E-3</v>
      </c>
      <c r="F79" s="132">
        <v>0.13771066000000001</v>
      </c>
      <c r="G79" s="218">
        <f t="shared" si="7"/>
        <v>1.1659293774815547E-3</v>
      </c>
      <c r="H79" s="218">
        <f t="shared" si="8"/>
        <v>-60.412195296677432</v>
      </c>
      <c r="I79" s="221">
        <f t="shared" si="9"/>
        <v>-86.293587285836836</v>
      </c>
    </row>
    <row r="80" spans="1:9" ht="12.5" x14ac:dyDescent="0.25">
      <c r="A80" s="128" t="s">
        <v>310</v>
      </c>
      <c r="B80" s="132">
        <v>0</v>
      </c>
      <c r="C80" s="218">
        <f t="shared" si="5"/>
        <v>0</v>
      </c>
      <c r="D80" s="132">
        <v>0.13739682</v>
      </c>
      <c r="E80" s="218">
        <f t="shared" si="6"/>
        <v>2.0119431321117508E-3</v>
      </c>
      <c r="F80" s="132">
        <v>0.122417</v>
      </c>
      <c r="G80" s="218">
        <f t="shared" si="7"/>
        <v>1.0364453746947366E-3</v>
      </c>
      <c r="H80" s="218">
        <f t="shared" si="8"/>
        <v>-10.902595853382923</v>
      </c>
      <c r="I80" s="221" t="s">
        <v>314</v>
      </c>
    </row>
    <row r="81" spans="1:9" ht="12.5" x14ac:dyDescent="0.25">
      <c r="A81" s="128" t="s">
        <v>527</v>
      </c>
      <c r="B81" s="132">
        <v>0</v>
      </c>
      <c r="C81" s="218">
        <f t="shared" si="5"/>
        <v>0</v>
      </c>
      <c r="D81" s="132">
        <v>0.256581</v>
      </c>
      <c r="E81" s="218">
        <f t="shared" si="6"/>
        <v>3.7571930760869517E-3</v>
      </c>
      <c r="F81" s="132">
        <v>0.11830810999999999</v>
      </c>
      <c r="G81" s="218">
        <f t="shared" si="7"/>
        <v>1.0016573956098916E-3</v>
      </c>
      <c r="H81" s="218">
        <f t="shared" si="8"/>
        <v>-53.89054138848941</v>
      </c>
      <c r="I81" s="221" t="s">
        <v>314</v>
      </c>
    </row>
    <row r="82" spans="1:9" ht="12.5" x14ac:dyDescent="0.25">
      <c r="A82" s="128" t="s">
        <v>644</v>
      </c>
      <c r="B82" s="132">
        <v>0</v>
      </c>
      <c r="C82" s="218">
        <f t="shared" si="5"/>
        <v>0</v>
      </c>
      <c r="D82" s="132">
        <v>0</v>
      </c>
      <c r="E82" s="218">
        <f t="shared" si="6"/>
        <v>0</v>
      </c>
      <c r="F82" s="132">
        <v>0.11308666000000001</v>
      </c>
      <c r="G82" s="218">
        <f t="shared" si="7"/>
        <v>9.5744991052448825E-4</v>
      </c>
      <c r="H82" s="218" t="s">
        <v>314</v>
      </c>
      <c r="I82" s="221" t="s">
        <v>314</v>
      </c>
    </row>
    <row r="83" spans="1:9" ht="12.5" x14ac:dyDescent="0.25">
      <c r="A83" s="128" t="s">
        <v>559</v>
      </c>
      <c r="B83" s="132">
        <v>0</v>
      </c>
      <c r="C83" s="218">
        <f t="shared" si="5"/>
        <v>0</v>
      </c>
      <c r="D83" s="132">
        <v>0</v>
      </c>
      <c r="E83" s="218">
        <f t="shared" si="6"/>
        <v>0</v>
      </c>
      <c r="F83" s="132">
        <v>9.3970800000000007E-2</v>
      </c>
      <c r="G83" s="218">
        <f t="shared" si="7"/>
        <v>7.9560519385676962E-4</v>
      </c>
      <c r="H83" s="218" t="s">
        <v>314</v>
      </c>
      <c r="I83" s="221" t="s">
        <v>314</v>
      </c>
    </row>
    <row r="84" spans="1:9" ht="12.5" x14ac:dyDescent="0.25">
      <c r="A84" s="128" t="s">
        <v>391</v>
      </c>
      <c r="B84" s="132">
        <v>0</v>
      </c>
      <c r="C84" s="218">
        <f t="shared" si="5"/>
        <v>0</v>
      </c>
      <c r="D84" s="132">
        <v>1.25098548</v>
      </c>
      <c r="E84" s="218">
        <f t="shared" si="6"/>
        <v>1.8318558208679954E-2</v>
      </c>
      <c r="F84" s="132">
        <v>8.4023210000000001E-2</v>
      </c>
      <c r="G84" s="218">
        <f t="shared" si="7"/>
        <v>7.1138377326273748E-4</v>
      </c>
      <c r="H84" s="218">
        <f t="shared" si="8"/>
        <v>-93.283438429677062</v>
      </c>
      <c r="I84" s="221" t="s">
        <v>314</v>
      </c>
    </row>
    <row r="85" spans="1:9" ht="12.5" x14ac:dyDescent="0.25">
      <c r="A85" s="128" t="s">
        <v>418</v>
      </c>
      <c r="B85" s="132">
        <v>5.8158799999999998E-3</v>
      </c>
      <c r="C85" s="218">
        <f t="shared" si="5"/>
        <v>5.9655935082683645E-5</v>
      </c>
      <c r="D85" s="132">
        <v>0.30560859000000001</v>
      </c>
      <c r="E85" s="218">
        <f t="shared" si="6"/>
        <v>4.4751188838639492E-3</v>
      </c>
      <c r="F85" s="132">
        <v>8.3690020000000004E-2</v>
      </c>
      <c r="G85" s="218">
        <f t="shared" si="7"/>
        <v>7.0856281510827746E-4</v>
      </c>
      <c r="H85" s="218">
        <f t="shared" si="8"/>
        <v>-72.61529199817322</v>
      </c>
      <c r="I85" s="221">
        <f t="shared" si="9"/>
        <v>1338.9915197700091</v>
      </c>
    </row>
    <row r="86" spans="1:9" ht="12.5" x14ac:dyDescent="0.25">
      <c r="A86" s="128" t="s">
        <v>413</v>
      </c>
      <c r="B86" s="132">
        <v>2.6199449999999999E-2</v>
      </c>
      <c r="C86" s="218">
        <f t="shared" si="5"/>
        <v>2.6873881311203395E-4</v>
      </c>
      <c r="D86" s="132">
        <v>0</v>
      </c>
      <c r="E86" s="218">
        <f t="shared" si="6"/>
        <v>0</v>
      </c>
      <c r="F86" s="132">
        <v>6.7622420000000003E-2</v>
      </c>
      <c r="G86" s="218">
        <f t="shared" si="7"/>
        <v>5.725262376521631E-4</v>
      </c>
      <c r="H86" s="218" t="s">
        <v>314</v>
      </c>
      <c r="I86" s="221">
        <f t="shared" si="9"/>
        <v>158.10625795579679</v>
      </c>
    </row>
    <row r="87" spans="1:9" ht="12.5" x14ac:dyDescent="0.25">
      <c r="A87" s="128" t="s">
        <v>299</v>
      </c>
      <c r="B87" s="132">
        <v>20.75887204</v>
      </c>
      <c r="C87" s="218">
        <f t="shared" si="5"/>
        <v>0.21293250940665501</v>
      </c>
      <c r="D87" s="132">
        <v>1.6697270900000001</v>
      </c>
      <c r="E87" s="218">
        <f t="shared" si="6"/>
        <v>2.4450318073056129E-2</v>
      </c>
      <c r="F87" s="132">
        <v>6.2890399999999999E-2</v>
      </c>
      <c r="G87" s="218">
        <f t="shared" si="7"/>
        <v>5.3246251903495319E-4</v>
      </c>
      <c r="H87" s="218">
        <f t="shared" si="8"/>
        <v>-96.233492264894622</v>
      </c>
      <c r="I87" s="221">
        <f t="shared" si="9"/>
        <v>-99.697043269601465</v>
      </c>
    </row>
    <row r="88" spans="1:9" ht="12.5" x14ac:dyDescent="0.25">
      <c r="A88" s="128" t="s">
        <v>424</v>
      </c>
      <c r="B88" s="132">
        <v>0</v>
      </c>
      <c r="C88" s="218">
        <f t="shared" si="5"/>
        <v>0</v>
      </c>
      <c r="D88" s="132">
        <v>0</v>
      </c>
      <c r="E88" s="218">
        <f t="shared" si="6"/>
        <v>0</v>
      </c>
      <c r="F88" s="132">
        <v>6.1600000000000002E-2</v>
      </c>
      <c r="G88" s="218">
        <f t="shared" si="7"/>
        <v>5.2153732799526027E-4</v>
      </c>
      <c r="H88" s="218" t="s">
        <v>314</v>
      </c>
      <c r="I88" s="221" t="s">
        <v>314</v>
      </c>
    </row>
    <row r="89" spans="1:9" ht="12.5" x14ac:dyDescent="0.25">
      <c r="A89" s="128" t="s">
        <v>395</v>
      </c>
      <c r="B89" s="132">
        <v>5.7670609999999997E-2</v>
      </c>
      <c r="C89" s="218">
        <f t="shared" si="5"/>
        <v>5.9155178001244293E-4</v>
      </c>
      <c r="D89" s="132">
        <v>6.9962700000000003E-2</v>
      </c>
      <c r="E89" s="218">
        <f t="shared" si="6"/>
        <v>1.0244849463691722E-3</v>
      </c>
      <c r="F89" s="132">
        <v>6.0350000000000001E-2</v>
      </c>
      <c r="G89" s="218">
        <f t="shared" si="7"/>
        <v>5.1095418416418758E-4</v>
      </c>
      <c r="H89" s="218">
        <f t="shared" si="8"/>
        <v>-13.739749895301356</v>
      </c>
      <c r="I89" s="221">
        <f t="shared" si="9"/>
        <v>4.6460233384040928</v>
      </c>
    </row>
    <row r="90" spans="1:9" ht="12.5" x14ac:dyDescent="0.25">
      <c r="A90" s="128" t="s">
        <v>636</v>
      </c>
      <c r="B90" s="132">
        <v>0</v>
      </c>
      <c r="C90" s="218">
        <f t="shared" si="5"/>
        <v>0</v>
      </c>
      <c r="D90" s="132">
        <v>0</v>
      </c>
      <c r="E90" s="218">
        <f t="shared" si="6"/>
        <v>0</v>
      </c>
      <c r="F90" s="132">
        <v>4.612865E-2</v>
      </c>
      <c r="G90" s="218">
        <f t="shared" si="7"/>
        <v>3.9054891014656754E-4</v>
      </c>
      <c r="H90" s="218" t="s">
        <v>314</v>
      </c>
      <c r="I90" s="221" t="s">
        <v>314</v>
      </c>
    </row>
    <row r="91" spans="1:9" ht="12.5" x14ac:dyDescent="0.25">
      <c r="A91" s="128" t="s">
        <v>377</v>
      </c>
      <c r="B91" s="132">
        <v>8.0000000000000004E-4</v>
      </c>
      <c r="C91" s="218">
        <f t="shared" si="5"/>
        <v>8.2059375479113952E-6</v>
      </c>
      <c r="D91" s="132">
        <v>6.8974910599999992</v>
      </c>
      <c r="E91" s="218">
        <f t="shared" si="6"/>
        <v>0.10100204478509181</v>
      </c>
      <c r="F91" s="132">
        <v>4.2099999999999999E-2</v>
      </c>
      <c r="G91" s="218">
        <f t="shared" si="7"/>
        <v>3.5644028423052689E-4</v>
      </c>
      <c r="H91" s="218">
        <f t="shared" si="8"/>
        <v>-99.389633134225477</v>
      </c>
      <c r="I91" s="221">
        <f t="shared" si="9"/>
        <v>5162.4999999999991</v>
      </c>
    </row>
    <row r="92" spans="1:9" ht="12.5" x14ac:dyDescent="0.25">
      <c r="A92" s="128" t="s">
        <v>409</v>
      </c>
      <c r="B92" s="132">
        <v>1.3509999999999999E-2</v>
      </c>
      <c r="C92" s="218">
        <f t="shared" si="5"/>
        <v>1.3857777034035368E-4</v>
      </c>
      <c r="D92" s="132">
        <v>4.3908160000000002E-2</v>
      </c>
      <c r="E92" s="218">
        <f t="shared" si="6"/>
        <v>6.42960448106906E-4</v>
      </c>
      <c r="F92" s="132">
        <v>3.9639180000000003E-2</v>
      </c>
      <c r="G92" s="218">
        <f t="shared" si="7"/>
        <v>3.3560571462862271E-4</v>
      </c>
      <c r="H92" s="218">
        <f t="shared" si="8"/>
        <v>-9.7225208252862299</v>
      </c>
      <c r="I92" s="221">
        <f t="shared" si="9"/>
        <v>193.40621761658036</v>
      </c>
    </row>
    <row r="93" spans="1:9" ht="12.5" x14ac:dyDescent="0.25">
      <c r="A93" s="128" t="s">
        <v>414</v>
      </c>
      <c r="B93" s="132">
        <v>0.10875902999999999</v>
      </c>
      <c r="C93" s="218">
        <f t="shared" si="5"/>
        <v>1.115587259939277E-3</v>
      </c>
      <c r="D93" s="132">
        <v>0.63789676000000006</v>
      </c>
      <c r="E93" s="218">
        <f t="shared" si="6"/>
        <v>9.340914915485948E-3</v>
      </c>
      <c r="F93" s="132">
        <v>2.919768E-2</v>
      </c>
      <c r="G93" s="218">
        <f t="shared" si="7"/>
        <v>2.4720259757890663E-4</v>
      </c>
      <c r="H93" s="218">
        <f t="shared" si="8"/>
        <v>-95.422820457655249</v>
      </c>
      <c r="I93" s="221">
        <f t="shared" si="9"/>
        <v>-73.153787782035209</v>
      </c>
    </row>
    <row r="94" spans="1:9" ht="12.5" x14ac:dyDescent="0.25">
      <c r="A94" s="128" t="s">
        <v>499</v>
      </c>
      <c r="B94" s="132">
        <v>0</v>
      </c>
      <c r="C94" s="218">
        <f t="shared" si="5"/>
        <v>0</v>
      </c>
      <c r="D94" s="132">
        <v>4.6296999999999998E-2</v>
      </c>
      <c r="E94" s="218">
        <f t="shared" si="6"/>
        <v>6.7794095370895581E-4</v>
      </c>
      <c r="F94" s="132">
        <v>2.7893310000000001E-2</v>
      </c>
      <c r="G94" s="218">
        <f t="shared" si="7"/>
        <v>2.3615912932375768E-4</v>
      </c>
      <c r="H94" s="218">
        <f t="shared" si="8"/>
        <v>-39.751366179234068</v>
      </c>
      <c r="I94" s="221" t="s">
        <v>314</v>
      </c>
    </row>
    <row r="95" spans="1:9" ht="12.5" x14ac:dyDescent="0.25">
      <c r="A95" s="128" t="s">
        <v>306</v>
      </c>
      <c r="B95" s="132">
        <v>3.6214199999999995E-2</v>
      </c>
      <c r="C95" s="218">
        <f t="shared" si="5"/>
        <v>3.7146432943446593E-4</v>
      </c>
      <c r="D95" s="132">
        <v>0</v>
      </c>
      <c r="E95" s="218">
        <f t="shared" si="6"/>
        <v>0</v>
      </c>
      <c r="F95" s="132">
        <v>2.04172E-2</v>
      </c>
      <c r="G95" s="218">
        <f t="shared" si="7"/>
        <v>1.7286253138222121E-4</v>
      </c>
      <c r="H95" s="218" t="s">
        <v>314</v>
      </c>
      <c r="I95" s="221">
        <f t="shared" si="9"/>
        <v>-43.621010542825736</v>
      </c>
    </row>
    <row r="96" spans="1:9" ht="12.5" x14ac:dyDescent="0.25">
      <c r="A96" s="128" t="s">
        <v>435</v>
      </c>
      <c r="B96" s="132">
        <v>0</v>
      </c>
      <c r="C96" s="218">
        <f t="shared" si="5"/>
        <v>0</v>
      </c>
      <c r="D96" s="132">
        <v>0.52295435000000001</v>
      </c>
      <c r="E96" s="218">
        <f t="shared" si="6"/>
        <v>7.6577784907282771E-3</v>
      </c>
      <c r="F96" s="132">
        <v>4.1739999999999998E-3</v>
      </c>
      <c r="G96" s="218">
        <f t="shared" si="7"/>
        <v>3.5339233880717793E-5</v>
      </c>
      <c r="H96" s="218">
        <f t="shared" si="8"/>
        <v>-99.201842378785059</v>
      </c>
      <c r="I96" s="221" t="s">
        <v>314</v>
      </c>
    </row>
    <row r="97" spans="1:9" ht="12.5" x14ac:dyDescent="0.25">
      <c r="A97" s="128" t="s">
        <v>415</v>
      </c>
      <c r="B97" s="132">
        <v>3.5E-4</v>
      </c>
      <c r="C97" s="218">
        <f t="shared" si="5"/>
        <v>3.5900976772112353E-6</v>
      </c>
      <c r="D97" s="132">
        <v>2.9750000000000002E-3</v>
      </c>
      <c r="E97" s="218">
        <f t="shared" si="6"/>
        <v>4.356382351522007E-5</v>
      </c>
      <c r="F97" s="132">
        <v>3.15E-3</v>
      </c>
      <c r="G97" s="218">
        <f t="shared" si="7"/>
        <v>2.6669522454303082E-5</v>
      </c>
      <c r="H97" s="218">
        <f t="shared" si="8"/>
        <v>5.8823529411764719</v>
      </c>
      <c r="I97" s="221">
        <f t="shared" si="9"/>
        <v>800</v>
      </c>
    </row>
    <row r="98" spans="1:9" ht="12.5" x14ac:dyDescent="0.25">
      <c r="A98" s="128" t="s">
        <v>559</v>
      </c>
      <c r="B98" s="132">
        <v>0</v>
      </c>
      <c r="C98" s="218">
        <f t="shared" si="5"/>
        <v>0</v>
      </c>
      <c r="D98" s="132">
        <v>0</v>
      </c>
      <c r="E98" s="218">
        <f t="shared" si="6"/>
        <v>0</v>
      </c>
      <c r="F98" s="132">
        <v>3.0000000000000001E-3</v>
      </c>
      <c r="G98" s="218">
        <f t="shared" si="7"/>
        <v>2.539954519457436E-5</v>
      </c>
      <c r="H98" s="218" t="s">
        <v>314</v>
      </c>
      <c r="I98" s="221" t="s">
        <v>314</v>
      </c>
    </row>
    <row r="99" spans="1:9" ht="12.5" x14ac:dyDescent="0.25">
      <c r="A99" s="128" t="s">
        <v>403</v>
      </c>
      <c r="B99" s="132">
        <v>0</v>
      </c>
      <c r="C99" s="218">
        <f t="shared" si="5"/>
        <v>0</v>
      </c>
      <c r="D99" s="132">
        <v>30.365061109999999</v>
      </c>
      <c r="E99" s="218">
        <f t="shared" si="6"/>
        <v>0.44464476074786968</v>
      </c>
      <c r="F99" s="132">
        <v>1.65E-3</v>
      </c>
      <c r="G99" s="218">
        <f t="shared" si="7"/>
        <v>1.3969749857015898E-5</v>
      </c>
      <c r="H99" s="218">
        <f t="shared" si="8"/>
        <v>-99.994566123236112</v>
      </c>
      <c r="I99" s="221" t="s">
        <v>314</v>
      </c>
    </row>
    <row r="100" spans="1:9" ht="12.5" x14ac:dyDescent="0.25">
      <c r="A100" s="128" t="s">
        <v>417</v>
      </c>
      <c r="B100" s="132">
        <v>0</v>
      </c>
      <c r="C100" s="218">
        <f t="shared" si="5"/>
        <v>0</v>
      </c>
      <c r="D100" s="132">
        <v>0</v>
      </c>
      <c r="E100" s="218">
        <f t="shared" si="6"/>
        <v>0</v>
      </c>
      <c r="F100" s="132">
        <v>1.552E-3</v>
      </c>
      <c r="G100" s="218">
        <f t="shared" si="7"/>
        <v>1.3140031380659803E-5</v>
      </c>
      <c r="H100" s="218" t="s">
        <v>314</v>
      </c>
      <c r="I100" s="221" t="s">
        <v>314</v>
      </c>
    </row>
    <row r="101" spans="1:9" ht="12.5" x14ac:dyDescent="0.25">
      <c r="A101" s="128" t="s">
        <v>401</v>
      </c>
      <c r="B101" s="132">
        <v>8.0000000000000002E-3</v>
      </c>
      <c r="C101" s="218">
        <f t="shared" si="5"/>
        <v>8.2059375479113942E-5</v>
      </c>
      <c r="D101" s="132">
        <v>0</v>
      </c>
      <c r="E101" s="218">
        <f t="shared" si="6"/>
        <v>0</v>
      </c>
      <c r="F101" s="132">
        <v>1.5E-3</v>
      </c>
      <c r="G101" s="218">
        <f t="shared" si="7"/>
        <v>1.269977259728718E-5</v>
      </c>
      <c r="H101" s="218" t="s">
        <v>314</v>
      </c>
      <c r="I101" s="221">
        <f t="shared" si="9"/>
        <v>-81.25</v>
      </c>
    </row>
    <row r="102" spans="1:9" ht="12.5" x14ac:dyDescent="0.25">
      <c r="A102" s="128" t="s">
        <v>602</v>
      </c>
      <c r="B102" s="132">
        <v>1.4475E-2</v>
      </c>
      <c r="C102" s="218">
        <f t="shared" si="5"/>
        <v>1.484761825075218E-4</v>
      </c>
      <c r="D102" s="132">
        <v>1.242E-3</v>
      </c>
      <c r="E102" s="218">
        <f t="shared" si="6"/>
        <v>1.8186981111228008E-5</v>
      </c>
      <c r="F102" s="132">
        <v>1.2149999999999999E-3</v>
      </c>
      <c r="G102" s="218">
        <f t="shared" si="7"/>
        <v>1.0286815803802616E-5</v>
      </c>
      <c r="H102" s="218">
        <f t="shared" si="8"/>
        <v>-2.1739130434782705</v>
      </c>
      <c r="I102" s="221">
        <f t="shared" si="9"/>
        <v>-91.606217616580309</v>
      </c>
    </row>
    <row r="103" spans="1:9" ht="12.5" x14ac:dyDescent="0.25">
      <c r="A103" s="128" t="s">
        <v>449</v>
      </c>
      <c r="B103" s="132">
        <v>0</v>
      </c>
      <c r="C103" s="218">
        <f t="shared" si="5"/>
        <v>0</v>
      </c>
      <c r="D103" s="132">
        <v>0</v>
      </c>
      <c r="E103" s="218">
        <f t="shared" si="6"/>
        <v>0</v>
      </c>
      <c r="F103" s="132">
        <v>4.2223E-4</v>
      </c>
      <c r="G103" s="218">
        <f t="shared" si="7"/>
        <v>3.5748166558350445E-6</v>
      </c>
      <c r="H103" s="218" t="s">
        <v>314</v>
      </c>
      <c r="I103" s="221" t="s">
        <v>314</v>
      </c>
    </row>
    <row r="104" spans="1:9" ht="12.5" x14ac:dyDescent="0.25">
      <c r="A104" s="128" t="s">
        <v>438</v>
      </c>
      <c r="B104" s="132">
        <v>3.6512500000000003E-2</v>
      </c>
      <c r="C104" s="218">
        <f t="shared" si="5"/>
        <v>3.7452411839764352E-4</v>
      </c>
      <c r="D104" s="132">
        <v>0</v>
      </c>
      <c r="E104" s="218">
        <f t="shared" si="6"/>
        <v>0</v>
      </c>
      <c r="F104" s="132">
        <v>1.4999999999999999E-4</v>
      </c>
      <c r="G104" s="218">
        <f t="shared" si="7"/>
        <v>1.269977259728718E-6</v>
      </c>
      <c r="H104" s="218" t="s">
        <v>314</v>
      </c>
      <c r="I104" s="221">
        <f t="shared" si="9"/>
        <v>-99.589181787059218</v>
      </c>
    </row>
    <row r="105" spans="1:9" ht="12.5" x14ac:dyDescent="0.25">
      <c r="A105" s="128" t="s">
        <v>436</v>
      </c>
      <c r="B105" s="132">
        <v>0</v>
      </c>
      <c r="C105" s="218">
        <f t="shared" si="5"/>
        <v>0</v>
      </c>
      <c r="D105" s="132">
        <v>1.2607501200000002</v>
      </c>
      <c r="E105" s="218">
        <f t="shared" si="6"/>
        <v>1.8461544781335305E-2</v>
      </c>
      <c r="F105" s="132">
        <v>1.0000000000000001E-5</v>
      </c>
      <c r="G105" s="218">
        <f t="shared" si="7"/>
        <v>8.4665150648581213E-8</v>
      </c>
      <c r="H105" s="218">
        <f t="shared" si="8"/>
        <v>-99.999206821412002</v>
      </c>
      <c r="I105" s="221" t="s">
        <v>314</v>
      </c>
    </row>
    <row r="106" spans="1:9" ht="12.5" x14ac:dyDescent="0.25">
      <c r="A106" s="128" t="s">
        <v>407</v>
      </c>
      <c r="B106" s="132">
        <v>0.57663200000000003</v>
      </c>
      <c r="C106" s="218">
        <f t="shared" si="5"/>
        <v>5.914757725159054E-3</v>
      </c>
      <c r="D106" s="132">
        <v>9.1481010000000001E-2</v>
      </c>
      <c r="E106" s="218">
        <f t="shared" si="6"/>
        <v>1.3395840587005318E-3</v>
      </c>
      <c r="F106" s="132">
        <v>0</v>
      </c>
      <c r="G106" s="218">
        <f t="shared" si="7"/>
        <v>0</v>
      </c>
      <c r="H106" s="218">
        <f t="shared" si="8"/>
        <v>-100</v>
      </c>
      <c r="I106" s="221">
        <f t="shared" si="9"/>
        <v>-100</v>
      </c>
    </row>
    <row r="107" spans="1:9" ht="12.5" x14ac:dyDescent="0.25">
      <c r="A107" s="128" t="s">
        <v>601</v>
      </c>
      <c r="B107" s="132">
        <v>2.7629999999999998E-3</v>
      </c>
      <c r="C107" s="218">
        <f t="shared" si="5"/>
        <v>2.8341256806098978E-5</v>
      </c>
      <c r="D107" s="132">
        <v>3.0268E-2</v>
      </c>
      <c r="E107" s="218">
        <f t="shared" si="6"/>
        <v>4.4322346559955665E-4</v>
      </c>
      <c r="F107" s="132">
        <v>0</v>
      </c>
      <c r="G107" s="218">
        <f t="shared" si="7"/>
        <v>0</v>
      </c>
      <c r="H107" s="218">
        <f t="shared" si="8"/>
        <v>-100</v>
      </c>
      <c r="I107" s="221">
        <f t="shared" si="9"/>
        <v>-100</v>
      </c>
    </row>
    <row r="108" spans="1:9" ht="12.5" x14ac:dyDescent="0.25">
      <c r="A108" s="128" t="s">
        <v>530</v>
      </c>
      <c r="B108" s="132">
        <v>2.0000000000000001E-4</v>
      </c>
      <c r="C108" s="218">
        <f t="shared" si="5"/>
        <v>2.0514843869778488E-6</v>
      </c>
      <c r="D108" s="132">
        <v>2.4337103</v>
      </c>
      <c r="E108" s="218">
        <f t="shared" si="6"/>
        <v>3.5637554956764128E-2</v>
      </c>
      <c r="F108" s="132">
        <v>0</v>
      </c>
      <c r="G108" s="218">
        <f t="shared" si="7"/>
        <v>0</v>
      </c>
      <c r="H108" s="218">
        <f t="shared" si="8"/>
        <v>-100</v>
      </c>
      <c r="I108" s="221">
        <f t="shared" si="9"/>
        <v>-100</v>
      </c>
    </row>
    <row r="109" spans="1:9" ht="12.5" x14ac:dyDescent="0.25">
      <c r="A109" s="128" t="s">
        <v>647</v>
      </c>
      <c r="B109" s="132">
        <v>1.059708E-2</v>
      </c>
      <c r="C109" s="218">
        <f t="shared" si="5"/>
        <v>1.0869872083777609E-4</v>
      </c>
      <c r="D109" s="132">
        <v>0</v>
      </c>
      <c r="E109" s="218">
        <f t="shared" si="6"/>
        <v>0</v>
      </c>
      <c r="F109" s="132">
        <v>0</v>
      </c>
      <c r="G109" s="218">
        <f t="shared" si="7"/>
        <v>0</v>
      </c>
      <c r="H109" s="218" t="s">
        <v>314</v>
      </c>
      <c r="I109" s="221">
        <f t="shared" si="9"/>
        <v>-100</v>
      </c>
    </row>
    <row r="110" spans="1:9" ht="12.5" x14ac:dyDescent="0.25">
      <c r="A110" s="128" t="s">
        <v>616</v>
      </c>
      <c r="B110" s="132">
        <v>0</v>
      </c>
      <c r="C110" s="218">
        <f t="shared" si="5"/>
        <v>0</v>
      </c>
      <c r="D110" s="132">
        <v>0.251552</v>
      </c>
      <c r="E110" s="218">
        <f t="shared" si="6"/>
        <v>3.6835519102187018E-3</v>
      </c>
      <c r="F110" s="132">
        <v>0</v>
      </c>
      <c r="G110" s="218">
        <f t="shared" si="7"/>
        <v>0</v>
      </c>
      <c r="H110" s="218">
        <f t="shared" si="8"/>
        <v>-100</v>
      </c>
      <c r="I110" s="221" t="s">
        <v>314</v>
      </c>
    </row>
    <row r="111" spans="1:9" ht="12.5" x14ac:dyDescent="0.25">
      <c r="A111" s="128" t="s">
        <v>505</v>
      </c>
      <c r="B111" s="132">
        <v>0</v>
      </c>
      <c r="C111" s="218">
        <f t="shared" si="5"/>
        <v>0</v>
      </c>
      <c r="D111" s="132">
        <v>0.36631893999999998</v>
      </c>
      <c r="E111" s="218">
        <f t="shared" si="6"/>
        <v>5.3641188747705843E-3</v>
      </c>
      <c r="F111" s="132">
        <v>0</v>
      </c>
      <c r="G111" s="218">
        <f t="shared" si="7"/>
        <v>0</v>
      </c>
      <c r="H111" s="218">
        <f t="shared" si="8"/>
        <v>-100</v>
      </c>
      <c r="I111" s="221" t="s">
        <v>314</v>
      </c>
    </row>
    <row r="112" spans="1:9" ht="12.5" x14ac:dyDescent="0.25">
      <c r="A112" s="128" t="s">
        <v>583</v>
      </c>
      <c r="B112" s="132">
        <v>0</v>
      </c>
      <c r="C112" s="218">
        <f t="shared" si="5"/>
        <v>0</v>
      </c>
      <c r="D112" s="132">
        <v>6.2762819999999997E-2</v>
      </c>
      <c r="E112" s="218">
        <f t="shared" si="6"/>
        <v>9.1905492900757116E-4</v>
      </c>
      <c r="F112" s="132">
        <v>0</v>
      </c>
      <c r="G112" s="218">
        <f t="shared" si="7"/>
        <v>0</v>
      </c>
      <c r="H112" s="218">
        <f t="shared" si="8"/>
        <v>-100</v>
      </c>
      <c r="I112" s="221" t="s">
        <v>314</v>
      </c>
    </row>
    <row r="113" spans="1:9" ht="12.5" x14ac:dyDescent="0.25">
      <c r="A113" s="128" t="s">
        <v>429</v>
      </c>
      <c r="B113" s="132">
        <v>0</v>
      </c>
      <c r="C113" s="218">
        <f t="shared" si="5"/>
        <v>0</v>
      </c>
      <c r="D113" s="132">
        <v>4.0000000000000003E-5</v>
      </c>
      <c r="E113" s="218">
        <f t="shared" si="6"/>
        <v>5.8573208087690851E-7</v>
      </c>
      <c r="F113" s="132">
        <v>0</v>
      </c>
      <c r="G113" s="218">
        <f t="shared" si="7"/>
        <v>0</v>
      </c>
      <c r="H113" s="218">
        <f t="shared" si="8"/>
        <v>-100</v>
      </c>
      <c r="I113" s="221" t="s">
        <v>314</v>
      </c>
    </row>
    <row r="114" spans="1:9" ht="12.5" x14ac:dyDescent="0.25">
      <c r="A114" s="128" t="s">
        <v>430</v>
      </c>
      <c r="B114" s="132">
        <v>0</v>
      </c>
      <c r="C114" s="218">
        <f t="shared" si="5"/>
        <v>0</v>
      </c>
      <c r="D114" s="132">
        <v>1.5299999999999999E-2</v>
      </c>
      <c r="E114" s="218">
        <f t="shared" si="6"/>
        <v>2.240425209354175E-4</v>
      </c>
      <c r="F114" s="132">
        <v>0</v>
      </c>
      <c r="G114" s="218">
        <f t="shared" si="7"/>
        <v>0</v>
      </c>
      <c r="H114" s="218">
        <f t="shared" si="8"/>
        <v>-100</v>
      </c>
      <c r="I114" s="221" t="s">
        <v>314</v>
      </c>
    </row>
    <row r="115" spans="1:9" ht="12.5" x14ac:dyDescent="0.25">
      <c r="A115" s="128" t="s">
        <v>582</v>
      </c>
      <c r="B115" s="132">
        <v>0</v>
      </c>
      <c r="C115" s="218">
        <f t="shared" si="5"/>
        <v>0</v>
      </c>
      <c r="D115" s="132">
        <v>3.97492753</v>
      </c>
      <c r="E115" s="218">
        <f t="shared" si="6"/>
        <v>5.8206064337045255E-2</v>
      </c>
      <c r="F115" s="132">
        <v>0</v>
      </c>
      <c r="G115" s="218">
        <f t="shared" si="7"/>
        <v>0</v>
      </c>
      <c r="H115" s="218">
        <f t="shared" si="8"/>
        <v>-100</v>
      </c>
      <c r="I115" s="221" t="s">
        <v>314</v>
      </c>
    </row>
    <row r="116" spans="1:9" ht="12.5" x14ac:dyDescent="0.25">
      <c r="A116" s="128" t="s">
        <v>405</v>
      </c>
      <c r="B116" s="132">
        <v>1.1220000000000001E-2</v>
      </c>
      <c r="C116" s="218">
        <f t="shared" si="5"/>
        <v>1.1508827410945732E-4</v>
      </c>
      <c r="D116" s="132">
        <v>1.5499999999999999E-3</v>
      </c>
      <c r="E116" s="218">
        <f t="shared" si="6"/>
        <v>2.2697118133980205E-5</v>
      </c>
      <c r="F116" s="132">
        <v>0</v>
      </c>
      <c r="G116" s="218">
        <f t="shared" si="7"/>
        <v>0</v>
      </c>
      <c r="H116" s="218">
        <f t="shared" si="8"/>
        <v>-100</v>
      </c>
      <c r="I116" s="221">
        <f t="shared" si="9"/>
        <v>-100</v>
      </c>
    </row>
    <row r="117" spans="1:9" ht="12.5" x14ac:dyDescent="0.25">
      <c r="A117" s="128" t="s">
        <v>652</v>
      </c>
      <c r="B117" s="132">
        <v>0.24099999999999999</v>
      </c>
      <c r="C117" s="218">
        <f t="shared" si="5"/>
        <v>2.4720386863083072E-3</v>
      </c>
      <c r="D117" s="132">
        <v>0</v>
      </c>
      <c r="E117" s="218">
        <f t="shared" si="6"/>
        <v>0</v>
      </c>
      <c r="F117" s="132">
        <v>0</v>
      </c>
      <c r="G117" s="218">
        <f t="shared" si="7"/>
        <v>0</v>
      </c>
      <c r="H117" s="218" t="s">
        <v>314</v>
      </c>
      <c r="I117" s="221">
        <f t="shared" si="9"/>
        <v>-100</v>
      </c>
    </row>
    <row r="118" spans="1:9" ht="12.5" x14ac:dyDescent="0.25">
      <c r="A118" s="128" t="s">
        <v>412</v>
      </c>
      <c r="B118" s="132">
        <v>1.0340136800000002</v>
      </c>
      <c r="C118" s="218">
        <f t="shared" si="5"/>
        <v>1.0606314602207546E-2</v>
      </c>
      <c r="D118" s="132">
        <v>0.15114121999999999</v>
      </c>
      <c r="E118" s="218">
        <f t="shared" si="6"/>
        <v>2.2132065324218654E-3</v>
      </c>
      <c r="F118" s="132">
        <v>0</v>
      </c>
      <c r="G118" s="218">
        <f t="shared" si="7"/>
        <v>0</v>
      </c>
      <c r="H118" s="218">
        <f t="shared" si="8"/>
        <v>-100</v>
      </c>
      <c r="I118" s="221">
        <f t="shared" si="9"/>
        <v>-100</v>
      </c>
    </row>
    <row r="119" spans="1:9" ht="12.5" x14ac:dyDescent="0.25">
      <c r="A119" s="128" t="s">
        <v>437</v>
      </c>
      <c r="B119" s="132">
        <v>0.47015467999999999</v>
      </c>
      <c r="C119" s="218">
        <f t="shared" si="5"/>
        <v>4.8225749274228326E-3</v>
      </c>
      <c r="D119" s="132">
        <v>0</v>
      </c>
      <c r="E119" s="218">
        <f t="shared" si="6"/>
        <v>0</v>
      </c>
      <c r="F119" s="132">
        <v>0</v>
      </c>
      <c r="G119" s="218">
        <f t="shared" si="7"/>
        <v>0</v>
      </c>
      <c r="H119" s="218" t="s">
        <v>314</v>
      </c>
      <c r="I119" s="221">
        <f t="shared" si="9"/>
        <v>-100</v>
      </c>
    </row>
    <row r="120" spans="1:9" ht="12.5" x14ac:dyDescent="0.25">
      <c r="A120" s="128" t="s">
        <v>397</v>
      </c>
      <c r="B120" s="132">
        <v>0</v>
      </c>
      <c r="C120" s="218">
        <f t="shared" si="5"/>
        <v>0</v>
      </c>
      <c r="D120" s="132">
        <v>1.95107359</v>
      </c>
      <c r="E120" s="218">
        <f t="shared" si="6"/>
        <v>2.8570159845367003E-2</v>
      </c>
      <c r="F120" s="132">
        <v>0</v>
      </c>
      <c r="G120" s="218">
        <f t="shared" si="7"/>
        <v>0</v>
      </c>
      <c r="H120" s="218">
        <f t="shared" si="8"/>
        <v>-100</v>
      </c>
      <c r="I120" s="221" t="s">
        <v>314</v>
      </c>
    </row>
    <row r="121" spans="1:9" ht="12.5" x14ac:dyDescent="0.25">
      <c r="A121" s="128" t="s">
        <v>440</v>
      </c>
      <c r="B121" s="132">
        <v>0</v>
      </c>
      <c r="C121" s="218">
        <f t="shared" si="5"/>
        <v>0</v>
      </c>
      <c r="D121" s="132">
        <v>4.5100000000000001E-3</v>
      </c>
      <c r="E121" s="218">
        <f t="shared" si="6"/>
        <v>6.6041292118871437E-5</v>
      </c>
      <c r="F121" s="132">
        <v>0</v>
      </c>
      <c r="G121" s="218">
        <f t="shared" si="7"/>
        <v>0</v>
      </c>
      <c r="H121" s="218">
        <f t="shared" si="8"/>
        <v>-100</v>
      </c>
      <c r="I121" s="221" t="s">
        <v>314</v>
      </c>
    </row>
    <row r="122" spans="1:9" ht="12.5" x14ac:dyDescent="0.25">
      <c r="A122" s="128" t="s">
        <v>400</v>
      </c>
      <c r="B122" s="132">
        <v>1.6434000000000001E-2</v>
      </c>
      <c r="C122" s="218">
        <f t="shared" si="5"/>
        <v>1.6857047207796984E-4</v>
      </c>
      <c r="D122" s="132">
        <v>0.51857986</v>
      </c>
      <c r="E122" s="218">
        <f t="shared" si="6"/>
        <v>7.5937215124663978E-3</v>
      </c>
      <c r="F122" s="132">
        <v>0</v>
      </c>
      <c r="G122" s="218">
        <f t="shared" si="7"/>
        <v>0</v>
      </c>
      <c r="H122" s="218">
        <f t="shared" si="8"/>
        <v>-100</v>
      </c>
      <c r="I122" s="221">
        <f t="shared" si="9"/>
        <v>-100</v>
      </c>
    </row>
    <row r="123" spans="1:9" ht="12.5" x14ac:dyDescent="0.25">
      <c r="A123" s="128" t="s">
        <v>393</v>
      </c>
      <c r="B123" s="132">
        <v>0</v>
      </c>
      <c r="C123" s="218">
        <f t="shared" si="5"/>
        <v>0</v>
      </c>
      <c r="D123" s="132">
        <v>4.6914086900000003</v>
      </c>
      <c r="E123" s="218">
        <f t="shared" si="6"/>
        <v>6.8697714355942782E-2</v>
      </c>
      <c r="F123" s="132">
        <v>0</v>
      </c>
      <c r="G123" s="218">
        <f t="shared" si="7"/>
        <v>0</v>
      </c>
      <c r="H123" s="218">
        <f t="shared" si="8"/>
        <v>-100</v>
      </c>
      <c r="I123" s="221" t="s">
        <v>314</v>
      </c>
    </row>
    <row r="124" spans="1:9" ht="12.5" x14ac:dyDescent="0.25">
      <c r="A124" s="128" t="s">
        <v>416</v>
      </c>
      <c r="B124" s="132">
        <v>0</v>
      </c>
      <c r="C124" s="218">
        <f t="shared" si="5"/>
        <v>0</v>
      </c>
      <c r="D124" s="132">
        <v>4.1800000000000002E-4</v>
      </c>
      <c r="E124" s="218">
        <f t="shared" si="6"/>
        <v>6.1209002451636943E-6</v>
      </c>
      <c r="F124" s="132">
        <v>0</v>
      </c>
      <c r="G124" s="218">
        <f t="shared" si="7"/>
        <v>0</v>
      </c>
      <c r="H124" s="218">
        <f t="shared" si="8"/>
        <v>-100</v>
      </c>
      <c r="I124" s="221" t="s">
        <v>314</v>
      </c>
    </row>
    <row r="125" spans="1:9" ht="12.5" x14ac:dyDescent="0.25">
      <c r="A125" s="128" t="s">
        <v>607</v>
      </c>
      <c r="B125" s="132">
        <v>0</v>
      </c>
      <c r="C125" s="218">
        <f t="shared" si="5"/>
        <v>0</v>
      </c>
      <c r="D125" s="132">
        <v>0.17711301999999998</v>
      </c>
      <c r="E125" s="218">
        <f t="shared" si="6"/>
        <v>2.5935194438748374E-3</v>
      </c>
      <c r="F125" s="132">
        <v>0</v>
      </c>
      <c r="G125" s="218">
        <f t="shared" si="7"/>
        <v>0</v>
      </c>
      <c r="H125" s="218">
        <f t="shared" si="8"/>
        <v>-100</v>
      </c>
      <c r="I125" s="221" t="s">
        <v>314</v>
      </c>
    </row>
    <row r="126" spans="1:9" ht="12.5" x14ac:dyDescent="0.25">
      <c r="A126" s="128" t="s">
        <v>504</v>
      </c>
      <c r="B126" s="132">
        <v>1.5954700000000001E-3</v>
      </c>
      <c r="C126" s="218">
        <f t="shared" si="5"/>
        <v>1.6365408974457741E-5</v>
      </c>
      <c r="D126" s="132">
        <v>2.4947608900000002</v>
      </c>
      <c r="E126" s="218">
        <f t="shared" si="6"/>
        <v>3.6531537184750711E-2</v>
      </c>
      <c r="F126" s="132">
        <v>0</v>
      </c>
      <c r="G126" s="218">
        <f t="shared" si="7"/>
        <v>0</v>
      </c>
      <c r="H126" s="218">
        <f t="shared" si="8"/>
        <v>-100</v>
      </c>
      <c r="I126" s="221">
        <f t="shared" si="9"/>
        <v>-100</v>
      </c>
    </row>
    <row r="127" spans="1:9" ht="12.5" x14ac:dyDescent="0.25">
      <c r="A127" s="128" t="s">
        <v>614</v>
      </c>
      <c r="B127" s="132">
        <v>0</v>
      </c>
      <c r="C127" s="218">
        <f t="shared" si="5"/>
        <v>0</v>
      </c>
      <c r="D127" s="132">
        <v>2.9752439999999998E-2</v>
      </c>
      <c r="E127" s="218">
        <f t="shared" si="6"/>
        <v>4.3567396480913414E-4</v>
      </c>
      <c r="F127" s="132">
        <v>0</v>
      </c>
      <c r="G127" s="218">
        <f t="shared" si="7"/>
        <v>0</v>
      </c>
      <c r="H127" s="218">
        <f t="shared" si="8"/>
        <v>-100</v>
      </c>
      <c r="I127" s="221" t="s">
        <v>314</v>
      </c>
    </row>
    <row r="128" spans="1:9" s="9" customFormat="1" ht="13" x14ac:dyDescent="0.3">
      <c r="A128" s="195" t="s">
        <v>262</v>
      </c>
      <c r="B128" s="152">
        <f t="shared" ref="B128:D128" si="10">SUM(B4:B127)</f>
        <v>9749.0383679999977</v>
      </c>
      <c r="C128" s="222">
        <f>SUM(C4:C127)</f>
        <v>100</v>
      </c>
      <c r="D128" s="152">
        <f t="shared" si="10"/>
        <v>6829.0608122599988</v>
      </c>
      <c r="E128" s="222">
        <f>SUM(E4:E127)</f>
        <v>99.999999999999986</v>
      </c>
      <c r="F128" s="152">
        <f>SUM(F4:F127)</f>
        <v>11811.235110779995</v>
      </c>
      <c r="G128" s="222">
        <f>SUM(G4:G127)</f>
        <v>100.00000000000007</v>
      </c>
      <c r="H128" s="222">
        <f t="shared" si="8"/>
        <v>72.955482979089226</v>
      </c>
      <c r="I128" s="223">
        <f t="shared" si="9"/>
        <v>21.152822103448688</v>
      </c>
    </row>
  </sheetData>
  <sortState xmlns:xlrd2="http://schemas.microsoft.com/office/spreadsheetml/2017/richdata2" ref="A4:I128">
    <sortCondition descending="1" ref="G4:G128"/>
  </sortState>
  <mergeCells count="6">
    <mergeCell ref="I2:I3"/>
    <mergeCell ref="A2:A3"/>
    <mergeCell ref="B2:C2"/>
    <mergeCell ref="D2:E2"/>
    <mergeCell ref="F2:G2"/>
    <mergeCell ref="H2:H3"/>
  </mergeCells>
  <hyperlinks>
    <hyperlink ref="K1" location="'Table of Content'!A1" display="Table of Content" xr:uid="{00000000-0004-0000-0A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R183"/>
  <sheetViews>
    <sheetView zoomScaleNormal="100" workbookViewId="0">
      <selection activeCell="L163" sqref="L163"/>
    </sheetView>
  </sheetViews>
  <sheetFormatPr defaultColWidth="9.1796875" defaultRowHeight="12.5" x14ac:dyDescent="0.25"/>
  <cols>
    <col min="1" max="1" width="23.54296875" style="82" customWidth="1"/>
    <col min="2" max="2" width="14.90625" style="82" bestFit="1" customWidth="1"/>
    <col min="3" max="3" width="13.36328125" style="176" customWidth="1"/>
    <col min="4" max="4" width="14.90625" style="82" bestFit="1" customWidth="1"/>
    <col min="5" max="5" width="13.36328125" style="176" customWidth="1"/>
    <col min="6" max="6" width="17.90625" style="82" bestFit="1" customWidth="1"/>
    <col min="7" max="7" width="13.36328125" style="176" customWidth="1"/>
    <col min="8" max="9" width="13.36328125" style="82" customWidth="1"/>
    <col min="10" max="11" width="9.1796875" style="82"/>
    <col min="12" max="12" width="11.6328125" style="82" bestFit="1" customWidth="1"/>
    <col min="13" max="16384" width="9.1796875" style="82"/>
  </cols>
  <sheetData>
    <row r="1" spans="1:18" ht="13" x14ac:dyDescent="0.3">
      <c r="A1" s="92" t="s">
        <v>509</v>
      </c>
      <c r="B1" s="92"/>
      <c r="C1" s="92"/>
      <c r="D1" s="346"/>
      <c r="K1" s="157" t="s">
        <v>313</v>
      </c>
      <c r="Q1" s="388"/>
      <c r="R1" s="388"/>
    </row>
    <row r="2" spans="1:18" ht="13" x14ac:dyDescent="0.3">
      <c r="A2" s="389" t="s">
        <v>292</v>
      </c>
      <c r="B2" s="391">
        <v>44866</v>
      </c>
      <c r="C2" s="391"/>
      <c r="D2" s="391">
        <v>45200</v>
      </c>
      <c r="E2" s="391"/>
      <c r="F2" s="391">
        <v>45231</v>
      </c>
      <c r="G2" s="391"/>
      <c r="H2" s="392" t="s">
        <v>293</v>
      </c>
      <c r="I2" s="394" t="s">
        <v>662</v>
      </c>
    </row>
    <row r="3" spans="1:18" ht="13" x14ac:dyDescent="0.3">
      <c r="A3" s="390"/>
      <c r="B3" s="347" t="s">
        <v>294</v>
      </c>
      <c r="C3" s="348" t="s">
        <v>295</v>
      </c>
      <c r="D3" s="347" t="s">
        <v>294</v>
      </c>
      <c r="E3" s="136" t="s">
        <v>295</v>
      </c>
      <c r="F3" s="347" t="s">
        <v>294</v>
      </c>
      <c r="G3" s="136" t="s">
        <v>295</v>
      </c>
      <c r="H3" s="393"/>
      <c r="I3" s="395"/>
    </row>
    <row r="4" spans="1:18" ht="14.5" customHeight="1" x14ac:dyDescent="0.25">
      <c r="A4" s="128" t="s">
        <v>296</v>
      </c>
      <c r="B4" s="132">
        <v>4976.3646763799998</v>
      </c>
      <c r="C4" s="148">
        <f>(B4/$B$183)*100</f>
        <v>39.628241273563269</v>
      </c>
      <c r="D4" s="132">
        <v>4949.6322834799994</v>
      </c>
      <c r="E4" s="148">
        <f>(D4/$D$183)*100</f>
        <v>43.643114758410498</v>
      </c>
      <c r="F4" s="132">
        <v>5756.8548122700004</v>
      </c>
      <c r="G4" s="148">
        <f>(F4/$F$183)*100</f>
        <v>36.346352350035197</v>
      </c>
      <c r="H4" s="148">
        <f>((F4/D4)-1)*100</f>
        <v>16.308737347705705</v>
      </c>
      <c r="I4" s="150">
        <f>((F4/B4)-1)*100</f>
        <v>15.683941725463724</v>
      </c>
    </row>
    <row r="5" spans="1:18" x14ac:dyDescent="0.25">
      <c r="A5" s="128" t="s">
        <v>379</v>
      </c>
      <c r="B5" s="132">
        <v>829.63639000000001</v>
      </c>
      <c r="C5" s="148">
        <f t="shared" ref="C5:C68" si="0">(B5/$B$183)*100</f>
        <v>6.6066362033909591</v>
      </c>
      <c r="D5" s="132">
        <v>1046.2157591</v>
      </c>
      <c r="E5" s="148">
        <f t="shared" ref="E5:E68" si="1">(D5/$D$183)*100</f>
        <v>9.2249508289444151</v>
      </c>
      <c r="F5" s="132">
        <v>2066.5227337900001</v>
      </c>
      <c r="G5" s="148">
        <f t="shared" ref="G5:G68" si="2">(F5/$F$183)*100</f>
        <v>13.047152632996884</v>
      </c>
      <c r="H5" s="148">
        <f t="shared" ref="H5:H68" si="3">((F5/D5)-1)*100</f>
        <v>97.523571578362777</v>
      </c>
      <c r="I5" s="150">
        <f t="shared" ref="I5:I68" si="4">((F5/B5)-1)*100</f>
        <v>149.08776407336711</v>
      </c>
      <c r="J5" s="349"/>
    </row>
    <row r="6" spans="1:18" x14ac:dyDescent="0.25">
      <c r="A6" s="128" t="s">
        <v>345</v>
      </c>
      <c r="B6" s="132">
        <v>1229.1484228299998</v>
      </c>
      <c r="C6" s="148">
        <f t="shared" si="0"/>
        <v>9.788066877839789</v>
      </c>
      <c r="D6" s="132">
        <v>981.76464203</v>
      </c>
      <c r="E6" s="148">
        <f t="shared" si="1"/>
        <v>8.6566565926267014</v>
      </c>
      <c r="F6" s="132">
        <v>1279.57793868</v>
      </c>
      <c r="G6" s="148">
        <f t="shared" si="2"/>
        <v>8.078715224755916</v>
      </c>
      <c r="H6" s="148">
        <f t="shared" si="3"/>
        <v>30.334489948039867</v>
      </c>
      <c r="I6" s="150">
        <f t="shared" si="4"/>
        <v>4.1028011681364607</v>
      </c>
    </row>
    <row r="7" spans="1:18" x14ac:dyDescent="0.25">
      <c r="A7" s="128" t="s">
        <v>352</v>
      </c>
      <c r="B7" s="132">
        <v>145.89755645</v>
      </c>
      <c r="C7" s="148">
        <f t="shared" si="0"/>
        <v>1.1618247343620569</v>
      </c>
      <c r="D7" s="132">
        <v>535.83561759999998</v>
      </c>
      <c r="E7" s="148">
        <f t="shared" si="1"/>
        <v>4.7247015558332759</v>
      </c>
      <c r="F7" s="132">
        <v>1157.2462144600001</v>
      </c>
      <c r="G7" s="148">
        <f t="shared" si="2"/>
        <v>7.3063643322840903</v>
      </c>
      <c r="H7" s="148">
        <f t="shared" si="3"/>
        <v>115.97037905828086</v>
      </c>
      <c r="I7" s="150">
        <f t="shared" si="4"/>
        <v>693.19095029298558</v>
      </c>
    </row>
    <row r="8" spans="1:18" x14ac:dyDescent="0.25">
      <c r="A8" s="128" t="s">
        <v>433</v>
      </c>
      <c r="B8" s="132">
        <v>7.5160406599999998</v>
      </c>
      <c r="C8" s="148">
        <f t="shared" si="0"/>
        <v>5.9852420806317898E-2</v>
      </c>
      <c r="D8" s="132">
        <v>10.462496849999999</v>
      </c>
      <c r="E8" s="148">
        <f t="shared" si="1"/>
        <v>9.2252499687314082E-2</v>
      </c>
      <c r="F8" s="132">
        <v>607.942453</v>
      </c>
      <c r="G8" s="148">
        <f t="shared" si="2"/>
        <v>3.8382921449029537</v>
      </c>
      <c r="H8" s="148">
        <f t="shared" si="3"/>
        <v>5710.6823038135499</v>
      </c>
      <c r="I8" s="150">
        <f t="shared" si="4"/>
        <v>7988.5998426730166</v>
      </c>
    </row>
    <row r="9" spans="1:18" x14ac:dyDescent="0.25">
      <c r="A9" s="128" t="s">
        <v>355</v>
      </c>
      <c r="B9" s="132">
        <v>496.46238425999996</v>
      </c>
      <c r="C9" s="148">
        <f t="shared" si="0"/>
        <v>3.9534745594680447</v>
      </c>
      <c r="D9" s="132">
        <v>468.80134787000003</v>
      </c>
      <c r="E9" s="148">
        <f t="shared" si="1"/>
        <v>4.1336305107503666</v>
      </c>
      <c r="F9" s="132">
        <v>600.39137109000001</v>
      </c>
      <c r="G9" s="148">
        <f t="shared" si="2"/>
        <v>3.7906177996789134</v>
      </c>
      <c r="H9" s="148">
        <f t="shared" si="3"/>
        <v>28.069463498319603</v>
      </c>
      <c r="I9" s="150">
        <f t="shared" si="4"/>
        <v>20.933909622359614</v>
      </c>
    </row>
    <row r="10" spans="1:18" ht="12.5" customHeight="1" x14ac:dyDescent="0.25">
      <c r="A10" s="128" t="s">
        <v>348</v>
      </c>
      <c r="B10" s="132">
        <v>0.15750485</v>
      </c>
      <c r="C10" s="148">
        <f t="shared" si="0"/>
        <v>1.254256993500083E-3</v>
      </c>
      <c r="D10" s="132">
        <v>212.7227451</v>
      </c>
      <c r="E10" s="148">
        <f t="shared" si="1"/>
        <v>1.8756712912006603</v>
      </c>
      <c r="F10" s="132">
        <v>414.96356498</v>
      </c>
      <c r="G10" s="148">
        <f t="shared" si="2"/>
        <v>2.6199048676794092</v>
      </c>
      <c r="H10" s="148">
        <f t="shared" si="3"/>
        <v>95.072494379915739</v>
      </c>
      <c r="I10" s="150">
        <f t="shared" si="4"/>
        <v>263360.8172256283</v>
      </c>
    </row>
    <row r="11" spans="1:18" x14ac:dyDescent="0.25">
      <c r="A11" s="128" t="s">
        <v>589</v>
      </c>
      <c r="B11" s="132">
        <v>343.14333589999995</v>
      </c>
      <c r="C11" s="148">
        <f t="shared" si="0"/>
        <v>2.7325503235330406</v>
      </c>
      <c r="D11" s="132">
        <v>206.06684471</v>
      </c>
      <c r="E11" s="148">
        <f t="shared" si="1"/>
        <v>1.8169832497655733</v>
      </c>
      <c r="F11" s="132">
        <v>334.79017972000003</v>
      </c>
      <c r="G11" s="148">
        <f t="shared" si="2"/>
        <v>2.1137239399366705</v>
      </c>
      <c r="H11" s="148">
        <f t="shared" si="3"/>
        <v>62.46678605243541</v>
      </c>
      <c r="I11" s="150">
        <f t="shared" si="4"/>
        <v>-2.4343052322701175</v>
      </c>
    </row>
    <row r="12" spans="1:18" x14ac:dyDescent="0.25">
      <c r="A12" s="128" t="s">
        <v>350</v>
      </c>
      <c r="B12" s="132">
        <v>47.715007770000007</v>
      </c>
      <c r="C12" s="148">
        <f t="shared" si="0"/>
        <v>0.37996850376628599</v>
      </c>
      <c r="D12" s="132">
        <v>79.048316079999992</v>
      </c>
      <c r="E12" s="148">
        <f t="shared" si="1"/>
        <v>0.69700424850812781</v>
      </c>
      <c r="F12" s="132">
        <v>298.42105426999996</v>
      </c>
      <c r="G12" s="148">
        <f t="shared" si="2"/>
        <v>1.8841046267222907</v>
      </c>
      <c r="H12" s="148">
        <f t="shared" si="3"/>
        <v>277.517281921586</v>
      </c>
      <c r="I12" s="150">
        <f t="shared" si="4"/>
        <v>525.42388279275747</v>
      </c>
    </row>
    <row r="13" spans="1:18" x14ac:dyDescent="0.25">
      <c r="A13" s="128" t="s">
        <v>346</v>
      </c>
      <c r="B13" s="132">
        <v>56.584844880000006</v>
      </c>
      <c r="C13" s="148">
        <f t="shared" si="0"/>
        <v>0.45060159999426924</v>
      </c>
      <c r="D13" s="132">
        <v>305.87639314</v>
      </c>
      <c r="E13" s="148">
        <f t="shared" si="1"/>
        <v>2.6970485408083644</v>
      </c>
      <c r="F13" s="132">
        <v>268.73730554000002</v>
      </c>
      <c r="G13" s="148">
        <f t="shared" si="2"/>
        <v>1.696693961420995</v>
      </c>
      <c r="H13" s="148">
        <f t="shared" si="3"/>
        <v>-12.141861363914208</v>
      </c>
      <c r="I13" s="150">
        <f t="shared" si="4"/>
        <v>374.92805911178806</v>
      </c>
    </row>
    <row r="14" spans="1:18" x14ac:dyDescent="0.25">
      <c r="A14" s="128" t="s">
        <v>298</v>
      </c>
      <c r="B14" s="132">
        <v>10.99738299</v>
      </c>
      <c r="C14" s="148">
        <f t="shared" si="0"/>
        <v>8.7575363713602167E-2</v>
      </c>
      <c r="D14" s="132">
        <v>21.93385979</v>
      </c>
      <c r="E14" s="148">
        <f t="shared" si="1"/>
        <v>0.19340062151785173</v>
      </c>
      <c r="F14" s="132">
        <v>265.19729373000001</v>
      </c>
      <c r="G14" s="148">
        <f t="shared" si="2"/>
        <v>1.6743438204559475</v>
      </c>
      <c r="H14" s="148">
        <f t="shared" si="3"/>
        <v>1109.0771814403033</v>
      </c>
      <c r="I14" s="150">
        <f t="shared" si="4"/>
        <v>2311.4581984745446</v>
      </c>
    </row>
    <row r="15" spans="1:18" x14ac:dyDescent="0.25">
      <c r="A15" s="128" t="s">
        <v>364</v>
      </c>
      <c r="B15" s="132">
        <v>220.59900833</v>
      </c>
      <c r="C15" s="148">
        <f t="shared" si="0"/>
        <v>1.7566941523202972</v>
      </c>
      <c r="D15" s="132">
        <v>298.68384385000002</v>
      </c>
      <c r="E15" s="148">
        <f t="shared" si="1"/>
        <v>2.6336286267439015</v>
      </c>
      <c r="F15" s="132">
        <v>226.31398006999999</v>
      </c>
      <c r="G15" s="148">
        <f t="shared" si="2"/>
        <v>1.4288509836709899</v>
      </c>
      <c r="H15" s="148">
        <f t="shared" si="3"/>
        <v>-24.22958766271416</v>
      </c>
      <c r="I15" s="150">
        <f t="shared" si="4"/>
        <v>2.5906606667291943</v>
      </c>
      <c r="J15" s="350"/>
    </row>
    <row r="16" spans="1:18" x14ac:dyDescent="0.25">
      <c r="A16" s="128" t="s">
        <v>358</v>
      </c>
      <c r="B16" s="132">
        <v>168.96114663999998</v>
      </c>
      <c r="C16" s="148">
        <f t="shared" si="0"/>
        <v>1.3454868202662522</v>
      </c>
      <c r="D16" s="132">
        <v>290.57221536999998</v>
      </c>
      <c r="E16" s="148">
        <f t="shared" si="1"/>
        <v>2.5621047816672062</v>
      </c>
      <c r="F16" s="132">
        <v>212.80768546000002</v>
      </c>
      <c r="G16" s="148">
        <f t="shared" si="2"/>
        <v>1.3435779380850321</v>
      </c>
      <c r="H16" s="148">
        <f t="shared" si="3"/>
        <v>-26.762548446340105</v>
      </c>
      <c r="I16" s="150">
        <f t="shared" si="4"/>
        <v>25.95066362411853</v>
      </c>
    </row>
    <row r="17" spans="1:9" x14ac:dyDescent="0.25">
      <c r="A17" s="128" t="s">
        <v>361</v>
      </c>
      <c r="B17" s="132">
        <v>206.02656059999998</v>
      </c>
      <c r="C17" s="148">
        <f t="shared" si="0"/>
        <v>1.6406495068521296</v>
      </c>
      <c r="D17" s="132">
        <v>197.51181016000001</v>
      </c>
      <c r="E17" s="148">
        <f t="shared" si="1"/>
        <v>1.7415496956662158</v>
      </c>
      <c r="F17" s="132">
        <v>206.34971465000001</v>
      </c>
      <c r="G17" s="148">
        <f t="shared" si="2"/>
        <v>1.3028050351404905</v>
      </c>
      <c r="H17" s="148">
        <f t="shared" si="3"/>
        <v>4.474620774747895</v>
      </c>
      <c r="I17" s="150">
        <f t="shared" si="4"/>
        <v>0.15685067452415602</v>
      </c>
    </row>
    <row r="18" spans="1:9" x14ac:dyDescent="0.25">
      <c r="A18" s="128" t="s">
        <v>347</v>
      </c>
      <c r="B18" s="132">
        <v>91.337588340000011</v>
      </c>
      <c r="C18" s="148">
        <f t="shared" si="0"/>
        <v>0.72734781782831859</v>
      </c>
      <c r="D18" s="132">
        <v>168.19904278999999</v>
      </c>
      <c r="E18" s="148">
        <f t="shared" si="1"/>
        <v>1.4830859559485556</v>
      </c>
      <c r="F18" s="132">
        <v>169.30556824999999</v>
      </c>
      <c r="G18" s="148">
        <f t="shared" si="2"/>
        <v>1.068923924452938</v>
      </c>
      <c r="H18" s="148">
        <f t="shared" si="3"/>
        <v>0.65786668083569477</v>
      </c>
      <c r="I18" s="150">
        <f t="shared" si="4"/>
        <v>85.362424525341879</v>
      </c>
    </row>
    <row r="19" spans="1:9" x14ac:dyDescent="0.25">
      <c r="A19" s="128" t="s">
        <v>430</v>
      </c>
      <c r="B19" s="132">
        <v>88.471952689999995</v>
      </c>
      <c r="C19" s="148">
        <f t="shared" si="0"/>
        <v>0.70452792653712548</v>
      </c>
      <c r="D19" s="132">
        <v>0.10753267999999999</v>
      </c>
      <c r="E19" s="148">
        <f t="shared" si="1"/>
        <v>9.4816358564313872E-4</v>
      </c>
      <c r="F19" s="132">
        <v>147.73698318000001</v>
      </c>
      <c r="G19" s="148">
        <f t="shared" si="2"/>
        <v>0.93274897854756966</v>
      </c>
      <c r="H19" s="148">
        <f t="shared" si="3"/>
        <v>137287.98584765117</v>
      </c>
      <c r="I19" s="150">
        <f t="shared" si="4"/>
        <v>66.98736569956904</v>
      </c>
    </row>
    <row r="20" spans="1:9" x14ac:dyDescent="0.25">
      <c r="A20" s="128" t="s">
        <v>372</v>
      </c>
      <c r="B20" s="132">
        <v>7.2850484900000003</v>
      </c>
      <c r="C20" s="148">
        <f t="shared" si="0"/>
        <v>5.8012962880633324E-2</v>
      </c>
      <c r="D20" s="132">
        <v>140.82399322999999</v>
      </c>
      <c r="E20" s="148">
        <f t="shared" si="1"/>
        <v>1.2417079381406835</v>
      </c>
      <c r="F20" s="132">
        <v>128.66486666</v>
      </c>
      <c r="G20" s="148">
        <f t="shared" si="2"/>
        <v>0.8123356817558256</v>
      </c>
      <c r="H20" s="148">
        <f t="shared" si="3"/>
        <v>-8.63427196680977</v>
      </c>
      <c r="I20" s="150">
        <f t="shared" si="4"/>
        <v>1666.1497632667097</v>
      </c>
    </row>
    <row r="21" spans="1:9" x14ac:dyDescent="0.25">
      <c r="A21" s="128" t="s">
        <v>502</v>
      </c>
      <c r="B21" s="132">
        <v>2.5075999999999999E-4</v>
      </c>
      <c r="C21" s="148">
        <f t="shared" si="0"/>
        <v>1.9968749133127066E-6</v>
      </c>
      <c r="D21" s="132">
        <v>1.6000000000000001E-4</v>
      </c>
      <c r="E21" s="148">
        <f t="shared" si="1"/>
        <v>1.4107913399247767E-6</v>
      </c>
      <c r="F21" s="132">
        <v>115.48898256</v>
      </c>
      <c r="G21" s="148">
        <f t="shared" si="2"/>
        <v>0.72914870872306425</v>
      </c>
      <c r="H21" s="148">
        <f t="shared" si="3"/>
        <v>72180514.099999994</v>
      </c>
      <c r="I21" s="150">
        <f t="shared" si="4"/>
        <v>46055484.048492581</v>
      </c>
    </row>
    <row r="22" spans="1:9" x14ac:dyDescent="0.25">
      <c r="A22" s="128" t="s">
        <v>359</v>
      </c>
      <c r="B22" s="132">
        <v>461.81799443</v>
      </c>
      <c r="C22" s="148">
        <f t="shared" si="0"/>
        <v>3.6775911931474483</v>
      </c>
      <c r="D22" s="132">
        <v>58.41179717</v>
      </c>
      <c r="E22" s="148">
        <f t="shared" si="1"/>
        <v>0.51504285998049104</v>
      </c>
      <c r="F22" s="132">
        <v>114.40961647</v>
      </c>
      <c r="G22" s="148">
        <f t="shared" si="2"/>
        <v>0.7223340466374053</v>
      </c>
      <c r="H22" s="148">
        <f t="shared" si="3"/>
        <v>95.867311079345114</v>
      </c>
      <c r="I22" s="150">
        <f t="shared" si="4"/>
        <v>-75.22625409795684</v>
      </c>
    </row>
    <row r="23" spans="1:9" x14ac:dyDescent="0.25">
      <c r="A23" s="128" t="s">
        <v>412</v>
      </c>
      <c r="B23" s="132">
        <v>111.55607789</v>
      </c>
      <c r="C23" s="148">
        <f t="shared" si="0"/>
        <v>0.88835353870672862</v>
      </c>
      <c r="D23" s="132">
        <v>5.8102700000000002E-3</v>
      </c>
      <c r="E23" s="148">
        <f t="shared" si="1"/>
        <v>5.1231741241404571E-5</v>
      </c>
      <c r="F23" s="132">
        <v>102.46335134</v>
      </c>
      <c r="G23" s="148">
        <f t="shared" si="2"/>
        <v>0.64691036897986387</v>
      </c>
      <c r="H23" s="148">
        <f t="shared" si="3"/>
        <v>1763386.9178196539</v>
      </c>
      <c r="I23" s="150">
        <f t="shared" si="4"/>
        <v>-8.1508123286351939</v>
      </c>
    </row>
    <row r="24" spans="1:9" x14ac:dyDescent="0.25">
      <c r="A24" s="128" t="s">
        <v>394</v>
      </c>
      <c r="B24" s="132">
        <v>85.975408389999998</v>
      </c>
      <c r="C24" s="148">
        <f t="shared" si="0"/>
        <v>0.68464721716304744</v>
      </c>
      <c r="D24" s="132">
        <v>139.62885596999999</v>
      </c>
      <c r="E24" s="148">
        <f t="shared" si="1"/>
        <v>1.2311698800379993</v>
      </c>
      <c r="F24" s="132">
        <v>93.739829599999993</v>
      </c>
      <c r="G24" s="148">
        <f t="shared" si="2"/>
        <v>0.5918337333455167</v>
      </c>
      <c r="H24" s="148">
        <f t="shared" si="3"/>
        <v>-32.865002045035375</v>
      </c>
      <c r="I24" s="150">
        <f t="shared" si="4"/>
        <v>9.0309791548522469</v>
      </c>
    </row>
    <row r="25" spans="1:9" x14ac:dyDescent="0.25">
      <c r="A25" s="128" t="s">
        <v>360</v>
      </c>
      <c r="B25" s="132">
        <v>107.50617815999999</v>
      </c>
      <c r="C25" s="148">
        <f t="shared" si="0"/>
        <v>0.85610300763211966</v>
      </c>
      <c r="D25" s="132">
        <v>95.379654319999986</v>
      </c>
      <c r="E25" s="148">
        <f t="shared" si="1"/>
        <v>0.84100493949796729</v>
      </c>
      <c r="F25" s="132">
        <v>82.126940450000006</v>
      </c>
      <c r="G25" s="148">
        <f t="shared" si="2"/>
        <v>0.51851485096755978</v>
      </c>
      <c r="H25" s="148">
        <f t="shared" si="3"/>
        <v>-13.894696897869807</v>
      </c>
      <c r="I25" s="150">
        <f t="shared" si="4"/>
        <v>-23.607236481077777</v>
      </c>
    </row>
    <row r="26" spans="1:9" x14ac:dyDescent="0.25">
      <c r="A26" s="128" t="s">
        <v>375</v>
      </c>
      <c r="B26" s="132">
        <v>7.0475266100000002</v>
      </c>
      <c r="C26" s="148">
        <f t="shared" si="0"/>
        <v>5.6121506972454702E-2</v>
      </c>
      <c r="D26" s="132">
        <v>39.004827060000004</v>
      </c>
      <c r="E26" s="148">
        <f t="shared" si="1"/>
        <v>0.3439229514469474</v>
      </c>
      <c r="F26" s="132">
        <v>76.461847810000009</v>
      </c>
      <c r="G26" s="148">
        <f t="shared" si="2"/>
        <v>0.48274784625690242</v>
      </c>
      <c r="H26" s="148">
        <f t="shared" si="3"/>
        <v>96.031757024280481</v>
      </c>
      <c r="I26" s="150">
        <f t="shared" si="4"/>
        <v>984.94585464218642</v>
      </c>
    </row>
    <row r="27" spans="1:9" x14ac:dyDescent="0.25">
      <c r="A27" s="128" t="s">
        <v>385</v>
      </c>
      <c r="B27" s="132">
        <v>18.849723940000001</v>
      </c>
      <c r="C27" s="148">
        <f t="shared" si="0"/>
        <v>0.15010584167592897</v>
      </c>
      <c r="D27" s="132">
        <v>29.385263590000001</v>
      </c>
      <c r="E27" s="148">
        <f t="shared" si="1"/>
        <v>0.25910297121361781</v>
      </c>
      <c r="F27" s="132">
        <v>74.800026439999996</v>
      </c>
      <c r="G27" s="148">
        <f t="shared" si="2"/>
        <v>0.47225580728310357</v>
      </c>
      <c r="H27" s="148">
        <f t="shared" si="3"/>
        <v>154.54944860680078</v>
      </c>
      <c r="I27" s="150">
        <f t="shared" si="4"/>
        <v>296.82292790119232</v>
      </c>
    </row>
    <row r="28" spans="1:9" x14ac:dyDescent="0.25">
      <c r="A28" s="128" t="s">
        <v>376</v>
      </c>
      <c r="B28" s="132">
        <v>25.41173332</v>
      </c>
      <c r="C28" s="148">
        <f t="shared" si="0"/>
        <v>0.2023610335400407</v>
      </c>
      <c r="D28" s="132">
        <v>20.343561670000003</v>
      </c>
      <c r="E28" s="148">
        <f t="shared" si="1"/>
        <v>0.17937825392038517</v>
      </c>
      <c r="F28" s="132">
        <v>73.282976290000008</v>
      </c>
      <c r="G28" s="148">
        <f t="shared" si="2"/>
        <v>0.46267779271044984</v>
      </c>
      <c r="H28" s="148">
        <f t="shared" si="3"/>
        <v>260.22687412729726</v>
      </c>
      <c r="I28" s="150">
        <f t="shared" si="4"/>
        <v>188.38243880169921</v>
      </c>
    </row>
    <row r="29" spans="1:9" x14ac:dyDescent="0.25">
      <c r="A29" s="128" t="s">
        <v>413</v>
      </c>
      <c r="B29" s="132">
        <v>1.4051429600000001</v>
      </c>
      <c r="C29" s="148">
        <f t="shared" si="0"/>
        <v>1.1189562635356354E-2</v>
      </c>
      <c r="D29" s="132">
        <v>40.677152159999999</v>
      </c>
      <c r="E29" s="148">
        <f t="shared" si="1"/>
        <v>0.35866858750081509</v>
      </c>
      <c r="F29" s="132">
        <v>68.161723670000001</v>
      </c>
      <c r="G29" s="148">
        <f t="shared" si="2"/>
        <v>0.43034436442885943</v>
      </c>
      <c r="H29" s="148">
        <f t="shared" si="3"/>
        <v>67.567590282357656</v>
      </c>
      <c r="I29" s="150">
        <f t="shared" si="4"/>
        <v>4750.8746519286542</v>
      </c>
    </row>
    <row r="30" spans="1:9" x14ac:dyDescent="0.25">
      <c r="A30" s="128" t="s">
        <v>369</v>
      </c>
      <c r="B30" s="132">
        <v>101.47699370999999</v>
      </c>
      <c r="C30" s="148">
        <f t="shared" si="0"/>
        <v>0.80809085586971718</v>
      </c>
      <c r="D30" s="132">
        <v>18.709577660000001</v>
      </c>
      <c r="E30" s="148">
        <f t="shared" si="1"/>
        <v>0.16497068835236292</v>
      </c>
      <c r="F30" s="132">
        <v>63.361103440000001</v>
      </c>
      <c r="G30" s="148">
        <f t="shared" si="2"/>
        <v>0.40003527377637421</v>
      </c>
      <c r="H30" s="148">
        <f t="shared" si="3"/>
        <v>238.65597926062429</v>
      </c>
      <c r="I30" s="150">
        <f t="shared" si="4"/>
        <v>-37.561114964567466</v>
      </c>
    </row>
    <row r="31" spans="1:9" x14ac:dyDescent="0.25">
      <c r="A31" s="128" t="s">
        <v>367</v>
      </c>
      <c r="B31" s="132">
        <v>1.4143463600000001</v>
      </c>
      <c r="C31" s="148">
        <f t="shared" si="0"/>
        <v>1.1262851990026886E-2</v>
      </c>
      <c r="D31" s="132">
        <v>74.736929590000003</v>
      </c>
      <c r="E31" s="148">
        <f t="shared" si="1"/>
        <v>0.65898883148837362</v>
      </c>
      <c r="F31" s="132">
        <v>60.149184909999995</v>
      </c>
      <c r="G31" s="148">
        <f t="shared" si="2"/>
        <v>0.3797565753519902</v>
      </c>
      <c r="H31" s="148">
        <f t="shared" si="3"/>
        <v>-19.518790456106572</v>
      </c>
      <c r="I31" s="150">
        <f t="shared" si="4"/>
        <v>4152.7903073190637</v>
      </c>
    </row>
    <row r="32" spans="1:9" x14ac:dyDescent="0.25">
      <c r="A32" s="128" t="s">
        <v>344</v>
      </c>
      <c r="B32" s="132">
        <v>75.022536930000001</v>
      </c>
      <c r="C32" s="148">
        <f t="shared" si="0"/>
        <v>0.597426311726723</v>
      </c>
      <c r="D32" s="132">
        <v>21.595888579999997</v>
      </c>
      <c r="E32" s="148">
        <f t="shared" si="1"/>
        <v>0.19042057866652734</v>
      </c>
      <c r="F32" s="132">
        <v>57.746859229999998</v>
      </c>
      <c r="G32" s="148">
        <f t="shared" si="2"/>
        <v>0.36458930459874567</v>
      </c>
      <c r="H32" s="148">
        <f t="shared" si="3"/>
        <v>167.3974678841393</v>
      </c>
      <c r="I32" s="150">
        <f t="shared" si="4"/>
        <v>-23.027317399462412</v>
      </c>
    </row>
    <row r="33" spans="1:9" x14ac:dyDescent="0.25">
      <c r="A33" s="128" t="s">
        <v>651</v>
      </c>
      <c r="B33" s="132">
        <v>0</v>
      </c>
      <c r="C33" s="148">
        <f t="shared" si="0"/>
        <v>0</v>
      </c>
      <c r="D33" s="132">
        <v>0</v>
      </c>
      <c r="E33" s="148">
        <f t="shared" si="1"/>
        <v>0</v>
      </c>
      <c r="F33" s="132">
        <v>56.185827240000002</v>
      </c>
      <c r="G33" s="148">
        <f t="shared" si="2"/>
        <v>0.35473360724516867</v>
      </c>
      <c r="H33" s="148" t="s">
        <v>314</v>
      </c>
      <c r="I33" s="150" t="s">
        <v>314</v>
      </c>
    </row>
    <row r="34" spans="1:9" x14ac:dyDescent="0.25">
      <c r="A34" s="128" t="s">
        <v>365</v>
      </c>
      <c r="B34" s="132">
        <v>49.680364340000004</v>
      </c>
      <c r="C34" s="148">
        <f t="shared" si="0"/>
        <v>0.39561921053908589</v>
      </c>
      <c r="D34" s="132">
        <v>30.191505940000003</v>
      </c>
      <c r="E34" s="148">
        <f t="shared" si="1"/>
        <v>0.26621196949649661</v>
      </c>
      <c r="F34" s="132">
        <v>55.725861869999996</v>
      </c>
      <c r="G34" s="148">
        <f t="shared" si="2"/>
        <v>0.3518295799677737</v>
      </c>
      <c r="H34" s="148">
        <f t="shared" si="3"/>
        <v>84.574634934556656</v>
      </c>
      <c r="I34" s="150">
        <f t="shared" si="4"/>
        <v>12.168786622871997</v>
      </c>
    </row>
    <row r="35" spans="1:9" x14ac:dyDescent="0.25">
      <c r="A35" s="128" t="s">
        <v>384</v>
      </c>
      <c r="B35" s="132">
        <v>61.983158039999999</v>
      </c>
      <c r="C35" s="148">
        <f t="shared" si="0"/>
        <v>0.49358993993449024</v>
      </c>
      <c r="D35" s="132">
        <v>74.573937720000004</v>
      </c>
      <c r="E35" s="148">
        <f t="shared" si="1"/>
        <v>0.65755165949666028</v>
      </c>
      <c r="F35" s="132">
        <v>52.530864039999997</v>
      </c>
      <c r="G35" s="148">
        <f t="shared" si="2"/>
        <v>0.33165771170400077</v>
      </c>
      <c r="H35" s="148">
        <f t="shared" si="3"/>
        <v>-29.558682770332332</v>
      </c>
      <c r="I35" s="150">
        <f t="shared" si="4"/>
        <v>-15.24977800243752</v>
      </c>
    </row>
    <row r="36" spans="1:9" x14ac:dyDescent="0.25">
      <c r="A36" s="128" t="s">
        <v>357</v>
      </c>
      <c r="B36" s="132">
        <v>22.284006890000001</v>
      </c>
      <c r="C36" s="148">
        <f t="shared" si="0"/>
        <v>0.17745403703432963</v>
      </c>
      <c r="D36" s="132">
        <v>35.179229149999998</v>
      </c>
      <c r="E36" s="148">
        <f t="shared" si="1"/>
        <v>0.31019094893780785</v>
      </c>
      <c r="F36" s="132">
        <v>48.744747539999999</v>
      </c>
      <c r="G36" s="148">
        <f t="shared" si="2"/>
        <v>0.30775376956288913</v>
      </c>
      <c r="H36" s="148">
        <f t="shared" si="3"/>
        <v>38.561158722831209</v>
      </c>
      <c r="I36" s="150">
        <f t="shared" si="4"/>
        <v>118.74319004036171</v>
      </c>
    </row>
    <row r="37" spans="1:9" x14ac:dyDescent="0.25">
      <c r="A37" s="128" t="s">
        <v>421</v>
      </c>
      <c r="B37" s="132">
        <v>106.88023444</v>
      </c>
      <c r="C37" s="148">
        <f t="shared" si="0"/>
        <v>0.85111843548499255</v>
      </c>
      <c r="D37" s="132">
        <v>58.457048100000002</v>
      </c>
      <c r="E37" s="148">
        <f t="shared" si="1"/>
        <v>0.51544185760653816</v>
      </c>
      <c r="F37" s="132">
        <v>47.077544289999999</v>
      </c>
      <c r="G37" s="148">
        <f t="shared" si="2"/>
        <v>0.29722775166949544</v>
      </c>
      <c r="H37" s="148">
        <f t="shared" si="3"/>
        <v>-19.466435921522351</v>
      </c>
      <c r="I37" s="150">
        <f t="shared" si="4"/>
        <v>-55.952993051836721</v>
      </c>
    </row>
    <row r="38" spans="1:9" x14ac:dyDescent="0.25">
      <c r="A38" s="128" t="s">
        <v>389</v>
      </c>
      <c r="B38" s="132">
        <v>6.5115169599999998</v>
      </c>
      <c r="C38" s="148">
        <f t="shared" si="0"/>
        <v>5.1853106017842626E-2</v>
      </c>
      <c r="D38" s="132">
        <v>70.165853689999992</v>
      </c>
      <c r="E38" s="148">
        <f t="shared" si="1"/>
        <v>0.61868361715175568</v>
      </c>
      <c r="F38" s="132">
        <v>37.910723939999997</v>
      </c>
      <c r="G38" s="148">
        <f t="shared" si="2"/>
        <v>0.23935231564834697</v>
      </c>
      <c r="H38" s="148">
        <f t="shared" si="3"/>
        <v>-45.969838680373641</v>
      </c>
      <c r="I38" s="150">
        <f t="shared" si="4"/>
        <v>482.21032323011866</v>
      </c>
    </row>
    <row r="39" spans="1:9" x14ac:dyDescent="0.25">
      <c r="A39" s="128" t="s">
        <v>395</v>
      </c>
      <c r="B39" s="132">
        <v>24.344281429999999</v>
      </c>
      <c r="C39" s="148">
        <f t="shared" si="0"/>
        <v>0.19386060324689494</v>
      </c>
      <c r="D39" s="132">
        <v>10.92677699</v>
      </c>
      <c r="E39" s="148">
        <f t="shared" si="1"/>
        <v>9.6346264692383235E-2</v>
      </c>
      <c r="F39" s="132">
        <v>28.859765120000002</v>
      </c>
      <c r="G39" s="148">
        <f t="shared" si="2"/>
        <v>0.18220838044327242</v>
      </c>
      <c r="H39" s="148">
        <f t="shared" si="3"/>
        <v>164.11964979620217</v>
      </c>
      <c r="I39" s="150">
        <f t="shared" si="4"/>
        <v>18.548436941890898</v>
      </c>
    </row>
    <row r="40" spans="1:9" x14ac:dyDescent="0.25">
      <c r="A40" s="128" t="s">
        <v>371</v>
      </c>
      <c r="B40" s="132">
        <v>190.11285925999999</v>
      </c>
      <c r="C40" s="148">
        <f t="shared" si="0"/>
        <v>1.5139240682502921</v>
      </c>
      <c r="D40" s="132">
        <v>19.590887909999999</v>
      </c>
      <c r="E40" s="148">
        <f t="shared" si="1"/>
        <v>0.17274159378040627</v>
      </c>
      <c r="F40" s="132">
        <v>26.974798329999999</v>
      </c>
      <c r="G40" s="148">
        <f t="shared" si="2"/>
        <v>0.17030749543720433</v>
      </c>
      <c r="H40" s="148">
        <f t="shared" si="3"/>
        <v>37.69053477270392</v>
      </c>
      <c r="I40" s="150">
        <f t="shared" si="4"/>
        <v>-85.811165833285884</v>
      </c>
    </row>
    <row r="41" spans="1:9" x14ac:dyDescent="0.25">
      <c r="A41" s="128" t="s">
        <v>305</v>
      </c>
      <c r="B41" s="132">
        <v>102.09684091</v>
      </c>
      <c r="C41" s="148">
        <f t="shared" si="0"/>
        <v>0.8130268796524861</v>
      </c>
      <c r="D41" s="132">
        <v>13.044721599999999</v>
      </c>
      <c r="E41" s="148">
        <f t="shared" si="1"/>
        <v>0.11502112665631047</v>
      </c>
      <c r="F41" s="132">
        <v>26.97371162</v>
      </c>
      <c r="G41" s="148">
        <f t="shared" si="2"/>
        <v>0.17030063440876947</v>
      </c>
      <c r="H41" s="148">
        <f t="shared" si="3"/>
        <v>106.77874505194502</v>
      </c>
      <c r="I41" s="150">
        <f t="shared" si="4"/>
        <v>-73.580268126241279</v>
      </c>
    </row>
    <row r="42" spans="1:9" x14ac:dyDescent="0.25">
      <c r="A42" s="128" t="s">
        <v>363</v>
      </c>
      <c r="B42" s="132">
        <v>4.10188664</v>
      </c>
      <c r="C42" s="148">
        <f t="shared" si="0"/>
        <v>3.2664517980014948E-2</v>
      </c>
      <c r="D42" s="132">
        <v>18.720382770000001</v>
      </c>
      <c r="E42" s="148">
        <f t="shared" si="1"/>
        <v>0.16506596182495625</v>
      </c>
      <c r="F42" s="132">
        <v>25.53063199</v>
      </c>
      <c r="G42" s="148">
        <f t="shared" si="2"/>
        <v>0.16118963848972243</v>
      </c>
      <c r="H42" s="148">
        <f t="shared" si="3"/>
        <v>36.378792590254271</v>
      </c>
      <c r="I42" s="150">
        <f t="shared" si="4"/>
        <v>522.41193457262386</v>
      </c>
    </row>
    <row r="43" spans="1:9" x14ac:dyDescent="0.25">
      <c r="A43" s="128" t="s">
        <v>304</v>
      </c>
      <c r="B43" s="132">
        <v>7.5868277300000004</v>
      </c>
      <c r="C43" s="148">
        <f t="shared" si="0"/>
        <v>6.0416118861310361E-2</v>
      </c>
      <c r="D43" s="132">
        <v>19.319176989999999</v>
      </c>
      <c r="E43" s="148">
        <f t="shared" si="1"/>
        <v>0.17034579744978756</v>
      </c>
      <c r="F43" s="132">
        <v>22.456191159999999</v>
      </c>
      <c r="G43" s="148">
        <f t="shared" si="2"/>
        <v>0.14177891625848862</v>
      </c>
      <c r="H43" s="148">
        <f t="shared" si="3"/>
        <v>16.237825097952062</v>
      </c>
      <c r="I43" s="150">
        <f t="shared" si="4"/>
        <v>195.98920601825762</v>
      </c>
    </row>
    <row r="44" spans="1:9" x14ac:dyDescent="0.25">
      <c r="A44" s="128" t="s">
        <v>301</v>
      </c>
      <c r="B44" s="132">
        <v>5.1107994900000007</v>
      </c>
      <c r="C44" s="148">
        <f t="shared" si="0"/>
        <v>4.0698784848270761E-2</v>
      </c>
      <c r="D44" s="132">
        <v>9.3432279400000002</v>
      </c>
      <c r="E44" s="148">
        <f t="shared" si="1"/>
        <v>8.2383406654345057E-2</v>
      </c>
      <c r="F44" s="132">
        <v>21.630359890000001</v>
      </c>
      <c r="G44" s="148">
        <f t="shared" si="2"/>
        <v>0.13656496605479027</v>
      </c>
      <c r="H44" s="148">
        <f t="shared" si="3"/>
        <v>131.50842544894607</v>
      </c>
      <c r="I44" s="150">
        <f t="shared" si="4"/>
        <v>323.22849746547189</v>
      </c>
    </row>
    <row r="45" spans="1:9" x14ac:dyDescent="0.25">
      <c r="A45" s="128" t="s">
        <v>349</v>
      </c>
      <c r="B45" s="132">
        <v>220.41887269</v>
      </c>
      <c r="C45" s="148">
        <f t="shared" si="0"/>
        <v>1.7552596797548579</v>
      </c>
      <c r="D45" s="132">
        <v>5.1122571500000005</v>
      </c>
      <c r="E45" s="148">
        <f t="shared" si="1"/>
        <v>4.5077050716803249E-2</v>
      </c>
      <c r="F45" s="132">
        <v>20.199976100000001</v>
      </c>
      <c r="G45" s="148">
        <f t="shared" si="2"/>
        <v>0.12753412631286895</v>
      </c>
      <c r="H45" s="148">
        <f t="shared" si="3"/>
        <v>295.12832604674435</v>
      </c>
      <c r="I45" s="150">
        <f t="shared" si="4"/>
        <v>-90.835641316245415</v>
      </c>
    </row>
    <row r="46" spans="1:9" x14ac:dyDescent="0.25">
      <c r="A46" s="128" t="s">
        <v>366</v>
      </c>
      <c r="B46" s="132">
        <v>17.283389579999998</v>
      </c>
      <c r="C46" s="148">
        <f t="shared" si="0"/>
        <v>0.13763266497572271</v>
      </c>
      <c r="D46" s="132">
        <v>18.801399800000002</v>
      </c>
      <c r="E46" s="148">
        <f t="shared" si="1"/>
        <v>0.16578032510189644</v>
      </c>
      <c r="F46" s="132">
        <v>19.538653159999999</v>
      </c>
      <c r="G46" s="148">
        <f t="shared" si="2"/>
        <v>0.12335881229536584</v>
      </c>
      <c r="H46" s="148">
        <f t="shared" si="3"/>
        <v>3.9212684578942669</v>
      </c>
      <c r="I46" s="150">
        <f t="shared" si="4"/>
        <v>13.048734274958118</v>
      </c>
    </row>
    <row r="47" spans="1:9" x14ac:dyDescent="0.25">
      <c r="A47" s="128" t="s">
        <v>396</v>
      </c>
      <c r="B47" s="132">
        <v>22.809294920000003</v>
      </c>
      <c r="C47" s="148">
        <f t="shared" si="0"/>
        <v>0.18163705860623289</v>
      </c>
      <c r="D47" s="132">
        <v>10.805324600000001</v>
      </c>
      <c r="E47" s="148">
        <f t="shared" si="1"/>
        <v>9.5275364817225941E-2</v>
      </c>
      <c r="F47" s="132">
        <v>18.211629579999997</v>
      </c>
      <c r="G47" s="148">
        <f t="shared" si="2"/>
        <v>0.11498054530960065</v>
      </c>
      <c r="H47" s="148">
        <f t="shared" si="3"/>
        <v>68.543104942909309</v>
      </c>
      <c r="I47" s="150">
        <f t="shared" si="4"/>
        <v>-20.156981424132535</v>
      </c>
    </row>
    <row r="48" spans="1:9" x14ac:dyDescent="0.25">
      <c r="A48" s="128" t="s">
        <v>353</v>
      </c>
      <c r="B48" s="132">
        <v>28.809996680000001</v>
      </c>
      <c r="C48" s="148">
        <f t="shared" si="0"/>
        <v>0.229422394412643</v>
      </c>
      <c r="D48" s="132">
        <v>23.052116909999999</v>
      </c>
      <c r="E48" s="148">
        <f t="shared" si="1"/>
        <v>0.20326079314725937</v>
      </c>
      <c r="F48" s="132">
        <v>17.965029550000001</v>
      </c>
      <c r="G48" s="148">
        <f t="shared" si="2"/>
        <v>0.11342361676577051</v>
      </c>
      <c r="H48" s="148">
        <f t="shared" si="3"/>
        <v>-22.06776661710067</v>
      </c>
      <c r="I48" s="150">
        <f t="shared" si="4"/>
        <v>-37.643069697153464</v>
      </c>
    </row>
    <row r="49" spans="1:9" x14ac:dyDescent="0.25">
      <c r="A49" s="128" t="s">
        <v>422</v>
      </c>
      <c r="B49" s="132">
        <v>212.25387419999998</v>
      </c>
      <c r="C49" s="148">
        <f t="shared" si="0"/>
        <v>1.6902394187406726</v>
      </c>
      <c r="D49" s="132">
        <v>3.9934442200000002</v>
      </c>
      <c r="E49" s="148">
        <f t="shared" si="1"/>
        <v>3.5211978262804089E-2</v>
      </c>
      <c r="F49" s="132">
        <v>16.70816172</v>
      </c>
      <c r="G49" s="148">
        <f t="shared" si="2"/>
        <v>0.10548828358536136</v>
      </c>
      <c r="H49" s="148">
        <f t="shared" si="3"/>
        <v>318.38976080652503</v>
      </c>
      <c r="I49" s="150">
        <f t="shared" si="4"/>
        <v>-92.128218256098151</v>
      </c>
    </row>
    <row r="50" spans="1:9" x14ac:dyDescent="0.25">
      <c r="A50" s="128" t="s">
        <v>351</v>
      </c>
      <c r="B50" s="132">
        <v>4.8334139299999999</v>
      </c>
      <c r="C50" s="148">
        <f t="shared" si="0"/>
        <v>3.8489882846040741E-2</v>
      </c>
      <c r="D50" s="132">
        <v>11.62571681</v>
      </c>
      <c r="E50" s="148">
        <f t="shared" si="1"/>
        <v>0.10250912872478686</v>
      </c>
      <c r="F50" s="132">
        <v>16.437377699999999</v>
      </c>
      <c r="G50" s="148">
        <f t="shared" si="2"/>
        <v>0.10377866753239057</v>
      </c>
      <c r="H50" s="148">
        <f t="shared" si="3"/>
        <v>41.388079278356329</v>
      </c>
      <c r="I50" s="150">
        <f t="shared" si="4"/>
        <v>240.07800569234504</v>
      </c>
    </row>
    <row r="51" spans="1:9" x14ac:dyDescent="0.25">
      <c r="A51" s="128" t="s">
        <v>354</v>
      </c>
      <c r="B51" s="132">
        <v>7.9548910499999996</v>
      </c>
      <c r="C51" s="148">
        <f t="shared" si="0"/>
        <v>6.3347114276123676E-2</v>
      </c>
      <c r="D51" s="132">
        <v>7.1144603399999999</v>
      </c>
      <c r="E51" s="148">
        <f t="shared" si="1"/>
        <v>6.2731368974439261E-2</v>
      </c>
      <c r="F51" s="132">
        <v>12.190956829999999</v>
      </c>
      <c r="G51" s="148">
        <f t="shared" si="2"/>
        <v>7.6968557810915064E-2</v>
      </c>
      <c r="H51" s="148">
        <f t="shared" si="3"/>
        <v>71.354624910313277</v>
      </c>
      <c r="I51" s="150">
        <f t="shared" si="4"/>
        <v>53.251084815297368</v>
      </c>
    </row>
    <row r="52" spans="1:9" x14ac:dyDescent="0.25">
      <c r="A52" s="128" t="s">
        <v>310</v>
      </c>
      <c r="B52" s="132">
        <v>0.49003812000000002</v>
      </c>
      <c r="C52" s="148">
        <f t="shared" si="0"/>
        <v>3.9023162721124648E-3</v>
      </c>
      <c r="D52" s="132">
        <v>2.3364755499999998</v>
      </c>
      <c r="E52" s="148">
        <f t="shared" si="1"/>
        <v>2.0601746699287368E-2</v>
      </c>
      <c r="F52" s="132">
        <v>11.667957509999999</v>
      </c>
      <c r="G52" s="148">
        <f t="shared" si="2"/>
        <v>7.3666560768531203E-2</v>
      </c>
      <c r="H52" s="148">
        <f t="shared" si="3"/>
        <v>399.38282084740837</v>
      </c>
      <c r="I52" s="150">
        <f t="shared" si="4"/>
        <v>2281.0305839064108</v>
      </c>
    </row>
    <row r="53" spans="1:9" x14ac:dyDescent="0.25">
      <c r="A53" s="128" t="s">
        <v>391</v>
      </c>
      <c r="B53" s="132">
        <v>9.5194340799999999</v>
      </c>
      <c r="C53" s="148">
        <f t="shared" si="0"/>
        <v>7.5806026093818882E-2</v>
      </c>
      <c r="D53" s="132">
        <v>11.974935439999999</v>
      </c>
      <c r="E53" s="148">
        <f t="shared" si="1"/>
        <v>0.10558834509318933</v>
      </c>
      <c r="F53" s="132">
        <v>10.8142926</v>
      </c>
      <c r="G53" s="148">
        <f t="shared" si="2"/>
        <v>6.827688070545411E-2</v>
      </c>
      <c r="H53" s="148">
        <f t="shared" si="3"/>
        <v>-9.6922680361440037</v>
      </c>
      <c r="I53" s="150">
        <f t="shared" si="4"/>
        <v>13.602263633722234</v>
      </c>
    </row>
    <row r="54" spans="1:9" x14ac:dyDescent="0.25">
      <c r="A54" s="128" t="s">
        <v>377</v>
      </c>
      <c r="B54" s="132">
        <v>10.32892101</v>
      </c>
      <c r="C54" s="148">
        <f t="shared" si="0"/>
        <v>8.2252206278742787E-2</v>
      </c>
      <c r="D54" s="132">
        <v>19.334169489999997</v>
      </c>
      <c r="E54" s="148">
        <f t="shared" si="1"/>
        <v>0.17047799300706143</v>
      </c>
      <c r="F54" s="132">
        <v>9.5956594299999995</v>
      </c>
      <c r="G54" s="148">
        <f t="shared" si="2"/>
        <v>6.0582945036300913E-2</v>
      </c>
      <c r="H54" s="148">
        <f t="shared" si="3"/>
        <v>-50.369425307029303</v>
      </c>
      <c r="I54" s="150">
        <f t="shared" si="4"/>
        <v>-7.0991111200297663</v>
      </c>
    </row>
    <row r="55" spans="1:9" x14ac:dyDescent="0.25">
      <c r="A55" s="128" t="s">
        <v>373</v>
      </c>
      <c r="B55" s="132">
        <v>277.85977818000003</v>
      </c>
      <c r="C55" s="148">
        <f t="shared" si="0"/>
        <v>2.2126783397123759</v>
      </c>
      <c r="D55" s="132">
        <v>11.114757800000001</v>
      </c>
      <c r="E55" s="148">
        <f t="shared" si="1"/>
        <v>9.8003775310008506E-2</v>
      </c>
      <c r="F55" s="132">
        <v>9.2088205999999992</v>
      </c>
      <c r="G55" s="148">
        <f t="shared" si="2"/>
        <v>5.8140607878885045E-2</v>
      </c>
      <c r="H55" s="148">
        <f t="shared" si="3"/>
        <v>-17.14780685549443</v>
      </c>
      <c r="I55" s="150">
        <f t="shared" si="4"/>
        <v>-96.685802939771136</v>
      </c>
    </row>
    <row r="56" spans="1:9" x14ac:dyDescent="0.25">
      <c r="A56" s="128" t="s">
        <v>501</v>
      </c>
      <c r="B56" s="132">
        <v>0</v>
      </c>
      <c r="C56" s="148">
        <f t="shared" si="0"/>
        <v>0</v>
      </c>
      <c r="D56" s="132">
        <v>0</v>
      </c>
      <c r="E56" s="148">
        <f t="shared" si="1"/>
        <v>0</v>
      </c>
      <c r="F56" s="132">
        <v>7.6232129999999998</v>
      </c>
      <c r="G56" s="148">
        <f t="shared" si="2"/>
        <v>4.8129750492719871E-2</v>
      </c>
      <c r="H56" s="148" t="s">
        <v>314</v>
      </c>
      <c r="I56" s="150" t="s">
        <v>314</v>
      </c>
    </row>
    <row r="57" spans="1:9" x14ac:dyDescent="0.25">
      <c r="A57" s="128" t="s">
        <v>368</v>
      </c>
      <c r="B57" s="132">
        <v>13.574777699999999</v>
      </c>
      <c r="C57" s="148">
        <f t="shared" si="0"/>
        <v>0.10809990845001896</v>
      </c>
      <c r="D57" s="132">
        <v>120.59458357999999</v>
      </c>
      <c r="E57" s="148">
        <f t="shared" si="1"/>
        <v>1.0633362134781166</v>
      </c>
      <c r="F57" s="132">
        <v>6.2521506500000008</v>
      </c>
      <c r="G57" s="148">
        <f t="shared" si="2"/>
        <v>3.9473441294031325E-2</v>
      </c>
      <c r="H57" s="148">
        <f t="shared" si="3"/>
        <v>-94.815562636067767</v>
      </c>
      <c r="I57" s="150">
        <f t="shared" si="4"/>
        <v>-53.942887403599983</v>
      </c>
    </row>
    <row r="58" spans="1:9" x14ac:dyDescent="0.25">
      <c r="A58" s="128" t="s">
        <v>434</v>
      </c>
      <c r="B58" s="132">
        <v>1114.31469846</v>
      </c>
      <c r="C58" s="148">
        <f t="shared" si="0"/>
        <v>8.8736124856053085</v>
      </c>
      <c r="D58" s="132">
        <v>6.927941E-2</v>
      </c>
      <c r="E58" s="148">
        <f t="shared" si="1"/>
        <v>6.1086744789436219E-4</v>
      </c>
      <c r="F58" s="132">
        <v>6.1590051299999997</v>
      </c>
      <c r="G58" s="148">
        <f t="shared" si="2"/>
        <v>3.8885359780748842E-2</v>
      </c>
      <c r="H58" s="148">
        <f t="shared" si="3"/>
        <v>8790.0946616029196</v>
      </c>
      <c r="I58" s="150">
        <f t="shared" si="4"/>
        <v>-99.447283147345019</v>
      </c>
    </row>
    <row r="59" spans="1:9" x14ac:dyDescent="0.25">
      <c r="A59" s="128" t="s">
        <v>411</v>
      </c>
      <c r="B59" s="132">
        <v>0.55419392000000001</v>
      </c>
      <c r="C59" s="148">
        <f t="shared" si="0"/>
        <v>4.4132075927517502E-3</v>
      </c>
      <c r="D59" s="132">
        <v>0.93135849000000004</v>
      </c>
      <c r="E59" s="148">
        <f t="shared" si="1"/>
        <v>8.2122030753588541E-3</v>
      </c>
      <c r="F59" s="132">
        <v>6.0870885000000001</v>
      </c>
      <c r="G59" s="148">
        <f t="shared" si="2"/>
        <v>3.8431308522024046E-2</v>
      </c>
      <c r="H59" s="148">
        <f t="shared" si="3"/>
        <v>553.57094667167303</v>
      </c>
      <c r="I59" s="150">
        <f t="shared" si="4"/>
        <v>998.36796838189787</v>
      </c>
    </row>
    <row r="60" spans="1:9" x14ac:dyDescent="0.25">
      <c r="A60" s="128" t="s">
        <v>390</v>
      </c>
      <c r="B60" s="132">
        <v>10.165714640000001</v>
      </c>
      <c r="C60" s="148">
        <f t="shared" si="0"/>
        <v>8.0952546420927238E-2</v>
      </c>
      <c r="D60" s="132">
        <v>8.6849729700000005</v>
      </c>
      <c r="E60" s="148">
        <f t="shared" si="1"/>
        <v>7.6579279084729793E-2</v>
      </c>
      <c r="F60" s="132">
        <v>5.8591991700000001</v>
      </c>
      <c r="G60" s="148">
        <f t="shared" si="2"/>
        <v>3.6992511443567348E-2</v>
      </c>
      <c r="H60" s="148">
        <f t="shared" si="3"/>
        <v>-32.536356874810167</v>
      </c>
      <c r="I60" s="150">
        <f t="shared" si="4"/>
        <v>-42.363135524724903</v>
      </c>
    </row>
    <row r="61" spans="1:9" x14ac:dyDescent="0.25">
      <c r="A61" s="128" t="s">
        <v>307</v>
      </c>
      <c r="B61" s="132">
        <v>3.1401305099999997</v>
      </c>
      <c r="C61" s="148">
        <f t="shared" si="0"/>
        <v>2.5005773807412798E-2</v>
      </c>
      <c r="D61" s="132">
        <v>4.0940831800000002</v>
      </c>
      <c r="E61" s="148">
        <f t="shared" si="1"/>
        <v>3.6099356845473066E-2</v>
      </c>
      <c r="F61" s="132">
        <v>5.3889204500000005</v>
      </c>
      <c r="G61" s="148">
        <f t="shared" si="2"/>
        <v>3.4023370025685465E-2</v>
      </c>
      <c r="H61" s="148">
        <f t="shared" si="3"/>
        <v>31.627038657284935</v>
      </c>
      <c r="I61" s="150">
        <f t="shared" si="4"/>
        <v>71.614537447999282</v>
      </c>
    </row>
    <row r="62" spans="1:9" x14ac:dyDescent="0.25">
      <c r="A62" s="128" t="s">
        <v>374</v>
      </c>
      <c r="B62" s="132">
        <v>4.4921963600000003</v>
      </c>
      <c r="C62" s="148">
        <f t="shared" si="0"/>
        <v>3.5772667957244597E-2</v>
      </c>
      <c r="D62" s="132">
        <v>3.8102655299999997</v>
      </c>
      <c r="E62" s="148">
        <f t="shared" si="1"/>
        <v>3.3596810078361801E-2</v>
      </c>
      <c r="F62" s="132">
        <v>4.68160021</v>
      </c>
      <c r="G62" s="148">
        <f t="shared" si="2"/>
        <v>2.9557648463182776E-2</v>
      </c>
      <c r="H62" s="148">
        <f t="shared" si="3"/>
        <v>22.868082897099317</v>
      </c>
      <c r="I62" s="150">
        <f t="shared" si="4"/>
        <v>4.216286084163956</v>
      </c>
    </row>
    <row r="63" spans="1:9" x14ac:dyDescent="0.25">
      <c r="A63" s="128" t="s">
        <v>392</v>
      </c>
      <c r="B63" s="132">
        <v>2.6374354200000001</v>
      </c>
      <c r="C63" s="148">
        <f t="shared" si="0"/>
        <v>2.1002666396874946E-2</v>
      </c>
      <c r="D63" s="132">
        <v>7.46194837</v>
      </c>
      <c r="E63" s="148">
        <f t="shared" si="1"/>
        <v>6.5795325871011265E-2</v>
      </c>
      <c r="F63" s="132">
        <v>4.5550768000000001</v>
      </c>
      <c r="G63" s="148">
        <f t="shared" si="2"/>
        <v>2.8758833035253888E-2</v>
      </c>
      <c r="H63" s="148">
        <f t="shared" si="3"/>
        <v>-38.955932497292252</v>
      </c>
      <c r="I63" s="150">
        <f t="shared" si="4"/>
        <v>72.70856247164528</v>
      </c>
    </row>
    <row r="64" spans="1:9" x14ac:dyDescent="0.25">
      <c r="A64" s="128" t="s">
        <v>615</v>
      </c>
      <c r="B64" s="132">
        <v>0</v>
      </c>
      <c r="C64" s="148">
        <f t="shared" si="0"/>
        <v>0</v>
      </c>
      <c r="D64" s="132">
        <v>6.0653940000000003E-2</v>
      </c>
      <c r="E64" s="148">
        <f t="shared" si="1"/>
        <v>5.3481283302698123E-4</v>
      </c>
      <c r="F64" s="132">
        <v>4.5194586399999999</v>
      </c>
      <c r="G64" s="148">
        <f t="shared" si="2"/>
        <v>2.8533955001043141E-2</v>
      </c>
      <c r="H64" s="148">
        <f t="shared" si="3"/>
        <v>7351.22021751596</v>
      </c>
      <c r="I64" s="150" t="s">
        <v>314</v>
      </c>
    </row>
    <row r="65" spans="1:9" x14ac:dyDescent="0.25">
      <c r="A65" s="128" t="s">
        <v>356</v>
      </c>
      <c r="B65" s="132">
        <v>6.2978512499999999</v>
      </c>
      <c r="C65" s="148">
        <f t="shared" si="0"/>
        <v>5.0151623739432404E-2</v>
      </c>
      <c r="D65" s="132">
        <v>16.723879010000001</v>
      </c>
      <c r="E65" s="148">
        <f t="shared" si="1"/>
        <v>0.14746189798286091</v>
      </c>
      <c r="F65" s="132">
        <v>4.3139012900000004</v>
      </c>
      <c r="G65" s="148">
        <f t="shared" si="2"/>
        <v>2.7236152621987923E-2</v>
      </c>
      <c r="H65" s="148">
        <f t="shared" si="3"/>
        <v>-74.205139325508668</v>
      </c>
      <c r="I65" s="150">
        <f t="shared" si="4"/>
        <v>-31.502013643145343</v>
      </c>
    </row>
    <row r="66" spans="1:9" x14ac:dyDescent="0.25">
      <c r="A66" s="128" t="s">
        <v>420</v>
      </c>
      <c r="B66" s="132">
        <v>2.5041547899999999</v>
      </c>
      <c r="C66" s="148">
        <f t="shared" si="0"/>
        <v>1.994131392248703E-2</v>
      </c>
      <c r="D66" s="132">
        <v>3.4154539700000002</v>
      </c>
      <c r="E66" s="148">
        <f t="shared" si="1"/>
        <v>3.0115580517423111E-2</v>
      </c>
      <c r="F66" s="132">
        <v>4.0059323600000001</v>
      </c>
      <c r="G66" s="148">
        <f t="shared" si="2"/>
        <v>2.529176673635021E-2</v>
      </c>
      <c r="H66" s="148">
        <f t="shared" si="3"/>
        <v>17.288430621127638</v>
      </c>
      <c r="I66" s="150">
        <f t="shared" si="4"/>
        <v>59.971435312111844</v>
      </c>
    </row>
    <row r="67" spans="1:9" x14ac:dyDescent="0.25">
      <c r="A67" s="128" t="s">
        <v>362</v>
      </c>
      <c r="B67" s="132">
        <v>1.25651E-3</v>
      </c>
      <c r="C67" s="148">
        <f t="shared" si="0"/>
        <v>1.0005955085845225E-5</v>
      </c>
      <c r="D67" s="132">
        <v>5.7025869999999999E-2</v>
      </c>
      <c r="E67" s="148">
        <f t="shared" si="1"/>
        <v>5.0282252217297575E-4</v>
      </c>
      <c r="F67" s="132">
        <v>3.9917091099999999</v>
      </c>
      <c r="G67" s="148">
        <f t="shared" si="2"/>
        <v>2.5201967136929918E-2</v>
      </c>
      <c r="H67" s="148">
        <f t="shared" si="3"/>
        <v>6899.8215020656417</v>
      </c>
      <c r="I67" s="150">
        <f t="shared" si="4"/>
        <v>317582.23969566496</v>
      </c>
    </row>
    <row r="68" spans="1:9" x14ac:dyDescent="0.25">
      <c r="A68" s="128" t="s">
        <v>383</v>
      </c>
      <c r="B68" s="132">
        <v>3.2883546099999998</v>
      </c>
      <c r="C68" s="148">
        <f t="shared" si="0"/>
        <v>2.6186125485664333E-2</v>
      </c>
      <c r="D68" s="132">
        <v>3.2920141000000003</v>
      </c>
      <c r="E68" s="148">
        <f t="shared" si="1"/>
        <v>2.9027156144939108E-2</v>
      </c>
      <c r="F68" s="132">
        <v>3.9016944100000002</v>
      </c>
      <c r="G68" s="148">
        <f t="shared" si="2"/>
        <v>2.463365230017053E-2</v>
      </c>
      <c r="H68" s="148">
        <f t="shared" si="3"/>
        <v>18.519978696324536</v>
      </c>
      <c r="I68" s="150">
        <f t="shared" si="4"/>
        <v>18.651875261105143</v>
      </c>
    </row>
    <row r="69" spans="1:9" x14ac:dyDescent="0.25">
      <c r="A69" s="128" t="s">
        <v>436</v>
      </c>
      <c r="B69" s="132">
        <v>1.7504081299999998</v>
      </c>
      <c r="C69" s="148">
        <f t="shared" ref="C69:C132" si="5">(B69/$B$183)*100</f>
        <v>1.393900974180733E-2</v>
      </c>
      <c r="D69" s="132">
        <v>1.43606754</v>
      </c>
      <c r="E69" s="148">
        <f t="shared" ref="E69:E132" si="6">(D69/$D$183)*100</f>
        <v>1.2662447806119234E-2</v>
      </c>
      <c r="F69" s="132">
        <v>3.5095745599999999</v>
      </c>
      <c r="G69" s="148">
        <f t="shared" ref="G69:G132" si="7">(F69/$F$183)*100</f>
        <v>2.2157973010644871E-2</v>
      </c>
      <c r="H69" s="148">
        <f t="shared" ref="H69:H132" si="8">((F69/D69)-1)*100</f>
        <v>144.3878482205649</v>
      </c>
      <c r="I69" s="150">
        <f t="shared" ref="I69:I132" si="9">((F69/B69)-1)*100</f>
        <v>100.50035759374589</v>
      </c>
    </row>
    <row r="70" spans="1:9" x14ac:dyDescent="0.25">
      <c r="A70" s="128" t="s">
        <v>382</v>
      </c>
      <c r="B70" s="132">
        <v>5.7893140000000001</v>
      </c>
      <c r="C70" s="148">
        <f t="shared" si="5"/>
        <v>4.6101993507297961E-2</v>
      </c>
      <c r="D70" s="132">
        <v>7.1371493600000004</v>
      </c>
      <c r="E70" s="148">
        <f t="shared" si="6"/>
        <v>6.2931428180235394E-2</v>
      </c>
      <c r="F70" s="132">
        <v>3.0339392799999998</v>
      </c>
      <c r="G70" s="148">
        <f t="shared" si="7"/>
        <v>1.915501253296506E-2</v>
      </c>
      <c r="H70" s="148">
        <f t="shared" si="8"/>
        <v>-57.490881485489886</v>
      </c>
      <c r="I70" s="150">
        <f t="shared" si="9"/>
        <v>-47.594148805886164</v>
      </c>
    </row>
    <row r="71" spans="1:9" x14ac:dyDescent="0.25">
      <c r="A71" s="128" t="s">
        <v>410</v>
      </c>
      <c r="B71" s="132">
        <v>2.20655321</v>
      </c>
      <c r="C71" s="148">
        <f t="shared" si="5"/>
        <v>1.7571425865124515E-2</v>
      </c>
      <c r="D71" s="132">
        <v>5.3442819800000008</v>
      </c>
      <c r="E71" s="148">
        <f t="shared" si="6"/>
        <v>4.7122917096875244E-2</v>
      </c>
      <c r="F71" s="132">
        <v>2.7815335499999998</v>
      </c>
      <c r="G71" s="148">
        <f t="shared" si="7"/>
        <v>1.7561429248878307E-2</v>
      </c>
      <c r="H71" s="148">
        <f t="shared" si="8"/>
        <v>-47.953091539529893</v>
      </c>
      <c r="I71" s="150">
        <f t="shared" si="9"/>
        <v>26.057850651151981</v>
      </c>
    </row>
    <row r="72" spans="1:9" x14ac:dyDescent="0.25">
      <c r="A72" s="128" t="s">
        <v>403</v>
      </c>
      <c r="B72" s="132">
        <v>1.1388763799999999</v>
      </c>
      <c r="C72" s="148">
        <f t="shared" si="5"/>
        <v>9.0692043092454478E-3</v>
      </c>
      <c r="D72" s="132">
        <v>3.3729158999999997</v>
      </c>
      <c r="E72" s="148">
        <f t="shared" si="6"/>
        <v>2.9740503387591145E-2</v>
      </c>
      <c r="F72" s="132">
        <v>2.7306994900000001</v>
      </c>
      <c r="G72" s="148">
        <f t="shared" si="7"/>
        <v>1.7240484441966585E-2</v>
      </c>
      <c r="H72" s="148">
        <f t="shared" si="8"/>
        <v>-19.040392024005094</v>
      </c>
      <c r="I72" s="150">
        <f t="shared" si="9"/>
        <v>139.7713692156826</v>
      </c>
    </row>
    <row r="73" spans="1:9" x14ac:dyDescent="0.25">
      <c r="A73" s="128" t="s">
        <v>429</v>
      </c>
      <c r="B73" s="132">
        <v>0</v>
      </c>
      <c r="C73" s="148">
        <f t="shared" si="5"/>
        <v>0</v>
      </c>
      <c r="D73" s="132">
        <v>0</v>
      </c>
      <c r="E73" s="148">
        <f t="shared" si="6"/>
        <v>0</v>
      </c>
      <c r="F73" s="132">
        <v>2.4590682699999999</v>
      </c>
      <c r="G73" s="148">
        <f t="shared" si="7"/>
        <v>1.5525519525646774E-2</v>
      </c>
      <c r="H73" s="148" t="s">
        <v>314</v>
      </c>
      <c r="I73" s="150" t="s">
        <v>314</v>
      </c>
    </row>
    <row r="74" spans="1:9" x14ac:dyDescent="0.25">
      <c r="A74" s="128" t="s">
        <v>448</v>
      </c>
      <c r="B74" s="132">
        <v>3.732336E-2</v>
      </c>
      <c r="C74" s="148">
        <f t="shared" si="5"/>
        <v>2.9721678602862868E-4</v>
      </c>
      <c r="D74" s="132">
        <v>4.2913503499999992</v>
      </c>
      <c r="E74" s="148">
        <f t="shared" si="6"/>
        <v>3.7838749439769739E-2</v>
      </c>
      <c r="F74" s="132">
        <v>2.3937543300000002</v>
      </c>
      <c r="G74" s="148">
        <f t="shared" si="7"/>
        <v>1.5113154865772194E-2</v>
      </c>
      <c r="H74" s="148">
        <f t="shared" si="8"/>
        <v>-44.21908875372992</v>
      </c>
      <c r="I74" s="150">
        <f t="shared" si="9"/>
        <v>6313.5552908419822</v>
      </c>
    </row>
    <row r="75" spans="1:9" x14ac:dyDescent="0.25">
      <c r="A75" s="128" t="s">
        <v>419</v>
      </c>
      <c r="B75" s="132">
        <v>10.72379353</v>
      </c>
      <c r="C75" s="148">
        <f t="shared" si="5"/>
        <v>8.5396691161278168E-2</v>
      </c>
      <c r="D75" s="132">
        <v>1.0103500000000001</v>
      </c>
      <c r="E75" s="148">
        <f t="shared" si="6"/>
        <v>8.9087064393312369E-3</v>
      </c>
      <c r="F75" s="132">
        <v>2.2636453100000002</v>
      </c>
      <c r="G75" s="148">
        <f t="shared" si="7"/>
        <v>1.4291701409145402E-2</v>
      </c>
      <c r="H75" s="148">
        <f t="shared" si="8"/>
        <v>124.04565843519575</v>
      </c>
      <c r="I75" s="150">
        <f t="shared" si="9"/>
        <v>-78.891375485107829</v>
      </c>
    </row>
    <row r="76" spans="1:9" x14ac:dyDescent="0.25">
      <c r="A76" s="128" t="s">
        <v>398</v>
      </c>
      <c r="B76" s="132">
        <v>0.22692113</v>
      </c>
      <c r="C76" s="148">
        <f t="shared" si="5"/>
        <v>1.8070390484828975E-3</v>
      </c>
      <c r="D76" s="132">
        <v>0.11874683</v>
      </c>
      <c r="E76" s="148">
        <f t="shared" si="6"/>
        <v>1.0470437462969978E-3</v>
      </c>
      <c r="F76" s="132">
        <v>1.8784772199999999</v>
      </c>
      <c r="G76" s="148">
        <f t="shared" si="7"/>
        <v>1.18599125991702E-2</v>
      </c>
      <c r="H76" s="148">
        <f t="shared" si="8"/>
        <v>1481.9177825631218</v>
      </c>
      <c r="I76" s="150">
        <f t="shared" si="9"/>
        <v>727.81062301249779</v>
      </c>
    </row>
    <row r="77" spans="1:9" x14ac:dyDescent="0.25">
      <c r="A77" s="128" t="s">
        <v>387</v>
      </c>
      <c r="B77" s="132">
        <v>0.99868336999999996</v>
      </c>
      <c r="C77" s="148">
        <f t="shared" si="5"/>
        <v>7.952806539701672E-3</v>
      </c>
      <c r="D77" s="132">
        <v>0.91681056000000005</v>
      </c>
      <c r="E77" s="148">
        <f t="shared" si="6"/>
        <v>8.0839274899974049E-3</v>
      </c>
      <c r="F77" s="132">
        <v>1.60845331</v>
      </c>
      <c r="G77" s="148">
        <f t="shared" si="7"/>
        <v>1.0155095560033467E-2</v>
      </c>
      <c r="H77" s="148">
        <f t="shared" si="8"/>
        <v>75.440094189141973</v>
      </c>
      <c r="I77" s="150">
        <f t="shared" si="9"/>
        <v>61.057383983474182</v>
      </c>
    </row>
    <row r="78" spans="1:9" x14ac:dyDescent="0.25">
      <c r="A78" s="128" t="s">
        <v>408</v>
      </c>
      <c r="B78" s="132">
        <v>0.93107493000000008</v>
      </c>
      <c r="C78" s="148">
        <f t="shared" si="5"/>
        <v>7.4144208411683855E-3</v>
      </c>
      <c r="D78" s="132">
        <v>0.51948178</v>
      </c>
      <c r="E78" s="148">
        <f t="shared" si="6"/>
        <v>4.5805024779544245E-3</v>
      </c>
      <c r="F78" s="132">
        <v>1.2981466699999999</v>
      </c>
      <c r="G78" s="148">
        <f t="shared" si="7"/>
        <v>8.1959503597833563E-3</v>
      </c>
      <c r="H78" s="148">
        <f t="shared" si="8"/>
        <v>149.89262761053911</v>
      </c>
      <c r="I78" s="150">
        <f t="shared" si="9"/>
        <v>39.424511193744614</v>
      </c>
    </row>
    <row r="79" spans="1:9" x14ac:dyDescent="0.25">
      <c r="A79" s="128" t="s">
        <v>435</v>
      </c>
      <c r="B79" s="132">
        <v>1.04291815</v>
      </c>
      <c r="C79" s="148">
        <f t="shared" si="5"/>
        <v>8.305060976126568E-3</v>
      </c>
      <c r="D79" s="132">
        <v>0.61243668000000007</v>
      </c>
      <c r="E79" s="148">
        <f t="shared" si="6"/>
        <v>5.4001272774767605E-3</v>
      </c>
      <c r="F79" s="132">
        <v>1.0020863900000001</v>
      </c>
      <c r="G79" s="148">
        <f t="shared" si="7"/>
        <v>6.3267506657429598E-3</v>
      </c>
      <c r="H79" s="148">
        <f t="shared" si="8"/>
        <v>63.622856488608747</v>
      </c>
      <c r="I79" s="150">
        <f t="shared" si="9"/>
        <v>-3.9151452105805173</v>
      </c>
    </row>
    <row r="80" spans="1:9" x14ac:dyDescent="0.25">
      <c r="A80" s="128" t="s">
        <v>635</v>
      </c>
      <c r="B80" s="132">
        <v>0</v>
      </c>
      <c r="C80" s="148">
        <f t="shared" si="5"/>
        <v>0</v>
      </c>
      <c r="D80" s="132">
        <v>0</v>
      </c>
      <c r="E80" s="148">
        <f t="shared" si="6"/>
        <v>0</v>
      </c>
      <c r="F80" s="132">
        <v>0.88685515000000004</v>
      </c>
      <c r="G80" s="148">
        <f t="shared" si="7"/>
        <v>5.599229234796884E-3</v>
      </c>
      <c r="H80" s="148" t="s">
        <v>314</v>
      </c>
      <c r="I80" s="150" t="s">
        <v>314</v>
      </c>
    </row>
    <row r="81" spans="1:9" x14ac:dyDescent="0.25">
      <c r="A81" s="128" t="s">
        <v>402</v>
      </c>
      <c r="B81" s="132">
        <v>0.49409658000000001</v>
      </c>
      <c r="C81" s="148">
        <f t="shared" si="5"/>
        <v>3.9346349711102437E-3</v>
      </c>
      <c r="D81" s="132">
        <v>7.7742480000000003E-2</v>
      </c>
      <c r="E81" s="148">
        <f t="shared" si="6"/>
        <v>6.8549010955171966E-4</v>
      </c>
      <c r="F81" s="132">
        <v>0.87963744999999993</v>
      </c>
      <c r="G81" s="148">
        <f t="shared" si="7"/>
        <v>5.5536597222919457E-3</v>
      </c>
      <c r="H81" s="148">
        <f t="shared" si="8"/>
        <v>1031.4759318200292</v>
      </c>
      <c r="I81" s="150">
        <f t="shared" si="9"/>
        <v>78.029455293942718</v>
      </c>
    </row>
    <row r="82" spans="1:9" x14ac:dyDescent="0.25">
      <c r="A82" s="128" t="s">
        <v>407</v>
      </c>
      <c r="B82" s="132">
        <v>0</v>
      </c>
      <c r="C82" s="148">
        <f t="shared" si="5"/>
        <v>0</v>
      </c>
      <c r="D82" s="132">
        <v>0.20607239000000002</v>
      </c>
      <c r="E82" s="148">
        <f t="shared" si="6"/>
        <v>1.8170321450600073E-3</v>
      </c>
      <c r="F82" s="132">
        <v>0.59162531000000007</v>
      </c>
      <c r="G82" s="148">
        <f t="shared" si="7"/>
        <v>3.7352725885368872E-3</v>
      </c>
      <c r="H82" s="148">
        <f t="shared" si="8"/>
        <v>187.09586471045441</v>
      </c>
      <c r="I82" s="150" t="s">
        <v>314</v>
      </c>
    </row>
    <row r="83" spans="1:9" x14ac:dyDescent="0.25">
      <c r="A83" s="128" t="s">
        <v>444</v>
      </c>
      <c r="B83" s="132">
        <v>0.40338940999999995</v>
      </c>
      <c r="C83" s="148">
        <f t="shared" si="5"/>
        <v>3.2123073581313355E-3</v>
      </c>
      <c r="D83" s="132">
        <v>9.6396289999999996E-2</v>
      </c>
      <c r="E83" s="148">
        <f t="shared" si="6"/>
        <v>8.4996906958048342E-4</v>
      </c>
      <c r="F83" s="132">
        <v>0.55691745999999998</v>
      </c>
      <c r="G83" s="148">
        <f t="shared" si="7"/>
        <v>3.5161418675877616E-3</v>
      </c>
      <c r="H83" s="148">
        <f t="shared" si="8"/>
        <v>477.7374419700177</v>
      </c>
      <c r="I83" s="150">
        <f t="shared" si="9"/>
        <v>38.059514254476845</v>
      </c>
    </row>
    <row r="84" spans="1:9" x14ac:dyDescent="0.25">
      <c r="A84" s="128" t="s">
        <v>458</v>
      </c>
      <c r="B84" s="132">
        <v>2.5172220000000002E-2</v>
      </c>
      <c r="C84" s="148">
        <f t="shared" si="5"/>
        <v>2.0045371921513947E-4</v>
      </c>
      <c r="D84" s="132">
        <v>7.7657660000000003E-2</v>
      </c>
      <c r="E84" s="148">
        <f t="shared" si="6"/>
        <v>6.8474221379264202E-4</v>
      </c>
      <c r="F84" s="132">
        <v>0.52032053</v>
      </c>
      <c r="G84" s="148">
        <f t="shared" si="7"/>
        <v>3.2850842925600749E-3</v>
      </c>
      <c r="H84" s="148">
        <f t="shared" si="8"/>
        <v>570.01829568390292</v>
      </c>
      <c r="I84" s="150">
        <f t="shared" si="9"/>
        <v>1967.0426764107415</v>
      </c>
    </row>
    <row r="85" spans="1:9" x14ac:dyDescent="0.25">
      <c r="A85" s="128" t="s">
        <v>370</v>
      </c>
      <c r="B85" s="132">
        <v>0.76632845999999999</v>
      </c>
      <c r="C85" s="148">
        <f t="shared" si="5"/>
        <v>6.1024967185019929E-3</v>
      </c>
      <c r="D85" s="132">
        <v>0.63230184</v>
      </c>
      <c r="E85" s="148">
        <f t="shared" si="6"/>
        <v>5.575287250565635E-3</v>
      </c>
      <c r="F85" s="132">
        <v>0.44833442000000001</v>
      </c>
      <c r="G85" s="148">
        <f t="shared" si="7"/>
        <v>2.8305943664303067E-3</v>
      </c>
      <c r="H85" s="148">
        <f t="shared" si="8"/>
        <v>-29.094873423110712</v>
      </c>
      <c r="I85" s="150">
        <f t="shared" si="9"/>
        <v>-41.495788894490495</v>
      </c>
    </row>
    <row r="86" spans="1:9" x14ac:dyDescent="0.25">
      <c r="A86" s="128" t="s">
        <v>425</v>
      </c>
      <c r="B86" s="132">
        <v>4.9891539999999998E-2</v>
      </c>
      <c r="C86" s="148">
        <f t="shared" si="5"/>
        <v>3.9730086382412438E-4</v>
      </c>
      <c r="D86" s="132">
        <v>0.27058103999999999</v>
      </c>
      <c r="E86" s="148">
        <f t="shared" si="6"/>
        <v>2.3858336748739969E-3</v>
      </c>
      <c r="F86" s="132">
        <v>0.43383373999999997</v>
      </c>
      <c r="G86" s="148">
        <f t="shared" si="7"/>
        <v>2.7390431910433964E-3</v>
      </c>
      <c r="H86" s="148">
        <f t="shared" si="8"/>
        <v>60.334123928269314</v>
      </c>
      <c r="I86" s="150">
        <f t="shared" si="9"/>
        <v>769.55371592057486</v>
      </c>
    </row>
    <row r="87" spans="1:9" x14ac:dyDescent="0.25">
      <c r="A87" s="128" t="s">
        <v>518</v>
      </c>
      <c r="B87" s="132">
        <v>0</v>
      </c>
      <c r="C87" s="148">
        <f t="shared" si="5"/>
        <v>0</v>
      </c>
      <c r="D87" s="132">
        <v>0.11145495</v>
      </c>
      <c r="E87" s="148">
        <f t="shared" si="6"/>
        <v>9.8274798907343097E-4</v>
      </c>
      <c r="F87" s="132">
        <v>0.41460196000000005</v>
      </c>
      <c r="G87" s="148">
        <f t="shared" si="7"/>
        <v>2.6176218464042168E-3</v>
      </c>
      <c r="H87" s="148">
        <f t="shared" si="8"/>
        <v>271.9906204255621</v>
      </c>
      <c r="I87" s="150" t="s">
        <v>314</v>
      </c>
    </row>
    <row r="88" spans="1:9" x14ac:dyDescent="0.25">
      <c r="A88" s="128" t="s">
        <v>449</v>
      </c>
      <c r="B88" s="132">
        <v>0.10942051</v>
      </c>
      <c r="C88" s="148">
        <f t="shared" si="5"/>
        <v>8.7134738961908652E-4</v>
      </c>
      <c r="D88" s="132">
        <v>0.10435512</v>
      </c>
      <c r="E88" s="148">
        <f t="shared" si="6"/>
        <v>9.2014562233006783E-4</v>
      </c>
      <c r="F88" s="132">
        <v>0.34452155000000001</v>
      </c>
      <c r="G88" s="148">
        <f t="shared" si="7"/>
        <v>2.1751637060206915E-3</v>
      </c>
      <c r="H88" s="148">
        <f t="shared" si="8"/>
        <v>230.14340839242004</v>
      </c>
      <c r="I88" s="150">
        <f t="shared" si="9"/>
        <v>214.86012083109466</v>
      </c>
    </row>
    <row r="89" spans="1:9" x14ac:dyDescent="0.25">
      <c r="A89" s="128" t="s">
        <v>414</v>
      </c>
      <c r="B89" s="132">
        <v>7.5873840199999991</v>
      </c>
      <c r="C89" s="148">
        <f t="shared" si="5"/>
        <v>6.042054876059863E-2</v>
      </c>
      <c r="D89" s="132">
        <v>3.9906124300000001</v>
      </c>
      <c r="E89" s="148">
        <f t="shared" si="6"/>
        <v>3.5187009107751056E-2</v>
      </c>
      <c r="F89" s="132">
        <v>0.31014025000000001</v>
      </c>
      <c r="G89" s="148">
        <f t="shared" si="7"/>
        <v>1.9580946839934505E-3</v>
      </c>
      <c r="H89" s="148">
        <f t="shared" si="8"/>
        <v>-92.228254298300769</v>
      </c>
      <c r="I89" s="150">
        <f t="shared" si="9"/>
        <v>-95.912421867899596</v>
      </c>
    </row>
    <row r="90" spans="1:9" x14ac:dyDescent="0.25">
      <c r="A90" s="128" t="s">
        <v>443</v>
      </c>
      <c r="B90" s="132">
        <v>0.95988780000000007</v>
      </c>
      <c r="C90" s="148">
        <f t="shared" si="5"/>
        <v>7.6438661166650362E-3</v>
      </c>
      <c r="D90" s="132">
        <v>0.49396741999999999</v>
      </c>
      <c r="E90" s="148">
        <f t="shared" si="6"/>
        <v>4.3555309896311555E-3</v>
      </c>
      <c r="F90" s="132">
        <v>0.30999696999999998</v>
      </c>
      <c r="G90" s="148">
        <f t="shared" si="7"/>
        <v>1.9571900745262091E-3</v>
      </c>
      <c r="H90" s="148">
        <f t="shared" si="8"/>
        <v>-37.243438038889288</v>
      </c>
      <c r="I90" s="150">
        <f t="shared" si="9"/>
        <v>-67.704874465536506</v>
      </c>
    </row>
    <row r="91" spans="1:9" x14ac:dyDescent="0.25">
      <c r="A91" s="128" t="s">
        <v>438</v>
      </c>
      <c r="B91" s="132">
        <v>0.21666385000000002</v>
      </c>
      <c r="C91" s="148">
        <f t="shared" si="5"/>
        <v>1.7253573404320756E-3</v>
      </c>
      <c r="D91" s="132">
        <v>0.11361113</v>
      </c>
      <c r="E91" s="148">
        <f t="shared" si="6"/>
        <v>1.0017599895191748E-3</v>
      </c>
      <c r="F91" s="132">
        <v>0.30960427000000001</v>
      </c>
      <c r="G91" s="148">
        <f t="shared" si="7"/>
        <v>1.9547107324143611E-3</v>
      </c>
      <c r="H91" s="148">
        <f t="shared" si="8"/>
        <v>172.51227058475695</v>
      </c>
      <c r="I91" s="150">
        <f t="shared" si="9"/>
        <v>42.896136111307889</v>
      </c>
    </row>
    <row r="92" spans="1:9" x14ac:dyDescent="0.25">
      <c r="A92" s="128" t="s">
        <v>445</v>
      </c>
      <c r="B92" s="132">
        <v>3.6851149999999999E-2</v>
      </c>
      <c r="C92" s="148">
        <f t="shared" si="5"/>
        <v>2.9345644026847797E-4</v>
      </c>
      <c r="D92" s="132">
        <v>0.15616660999999998</v>
      </c>
      <c r="E92" s="148">
        <f t="shared" si="6"/>
        <v>1.3769906310838124E-3</v>
      </c>
      <c r="F92" s="132">
        <v>0.28380525000000001</v>
      </c>
      <c r="G92" s="148">
        <f t="shared" si="7"/>
        <v>1.7918266052678823E-3</v>
      </c>
      <c r="H92" s="148">
        <f t="shared" si="8"/>
        <v>81.732349828173923</v>
      </c>
      <c r="I92" s="150">
        <f t="shared" si="9"/>
        <v>670.13946647526609</v>
      </c>
    </row>
    <row r="93" spans="1:9" x14ac:dyDescent="0.25">
      <c r="A93" s="128" t="s">
        <v>426</v>
      </c>
      <c r="B93" s="132">
        <v>2.0298600000000001E-3</v>
      </c>
      <c r="C93" s="148">
        <f t="shared" si="5"/>
        <v>1.6164366372375698E-5</v>
      </c>
      <c r="D93" s="132">
        <v>3.5443300099999999</v>
      </c>
      <c r="E93" s="148">
        <f t="shared" si="6"/>
        <v>3.1251938024646854E-2</v>
      </c>
      <c r="F93" s="132">
        <v>0.28105357000000003</v>
      </c>
      <c r="G93" s="148">
        <f t="shared" si="7"/>
        <v>1.7744536587378814E-3</v>
      </c>
      <c r="H93" s="148">
        <f t="shared" si="8"/>
        <v>-92.070332920268896</v>
      </c>
      <c r="I93" s="150">
        <f t="shared" si="9"/>
        <v>13745.95834195462</v>
      </c>
    </row>
    <row r="94" spans="1:9" x14ac:dyDescent="0.25">
      <c r="A94" s="128" t="s">
        <v>447</v>
      </c>
      <c r="B94" s="132">
        <v>0.83037759999999994</v>
      </c>
      <c r="C94" s="148">
        <f t="shared" si="5"/>
        <v>6.6125386744967816E-3</v>
      </c>
      <c r="D94" s="132">
        <v>0.15047141</v>
      </c>
      <c r="E94" s="148">
        <f t="shared" si="6"/>
        <v>1.3267735133391902E-3</v>
      </c>
      <c r="F94" s="132">
        <v>0.25780717000000003</v>
      </c>
      <c r="G94" s="148">
        <f t="shared" si="7"/>
        <v>1.6276856972688837E-3</v>
      </c>
      <c r="H94" s="148">
        <f t="shared" si="8"/>
        <v>71.33299275922252</v>
      </c>
      <c r="I94" s="150">
        <f t="shared" si="9"/>
        <v>-68.953019686465524</v>
      </c>
    </row>
    <row r="95" spans="1:9" x14ac:dyDescent="0.25">
      <c r="A95" s="128" t="s">
        <v>454</v>
      </c>
      <c r="B95" s="132">
        <v>1.4219569999999999E-2</v>
      </c>
      <c r="C95" s="148">
        <f t="shared" si="5"/>
        <v>1.1323457732929477E-4</v>
      </c>
      <c r="D95" s="132">
        <v>8.034906E-2</v>
      </c>
      <c r="E95" s="148">
        <f t="shared" si="6"/>
        <v>7.0847348761935163E-4</v>
      </c>
      <c r="F95" s="132">
        <v>0.25603988</v>
      </c>
      <c r="G95" s="148">
        <f t="shared" si="7"/>
        <v>1.616527773864634E-3</v>
      </c>
      <c r="H95" s="148">
        <f t="shared" si="8"/>
        <v>218.65945911501638</v>
      </c>
      <c r="I95" s="150">
        <f t="shared" si="9"/>
        <v>1700.616193035373</v>
      </c>
    </row>
    <row r="96" spans="1:9" x14ac:dyDescent="0.25">
      <c r="A96" s="128" t="s">
        <v>309</v>
      </c>
      <c r="B96" s="132">
        <v>8.4699999999999999E-4</v>
      </c>
      <c r="C96" s="148">
        <f t="shared" si="5"/>
        <v>6.7449076869351664E-6</v>
      </c>
      <c r="D96" s="132">
        <v>129.20098999999999</v>
      </c>
      <c r="E96" s="148">
        <f t="shared" si="6"/>
        <v>1.1392227362606726</v>
      </c>
      <c r="F96" s="132">
        <v>0.22912807999999998</v>
      </c>
      <c r="G96" s="148">
        <f t="shared" si="7"/>
        <v>1.4466180233027673E-3</v>
      </c>
      <c r="H96" s="148">
        <f t="shared" si="8"/>
        <v>-99.822657643722394</v>
      </c>
      <c r="I96" s="150">
        <f t="shared" si="9"/>
        <v>26951.721369539551</v>
      </c>
    </row>
    <row r="97" spans="1:9" x14ac:dyDescent="0.25">
      <c r="A97" s="128" t="s">
        <v>388</v>
      </c>
      <c r="B97" s="132">
        <v>9.8857270000000011E-2</v>
      </c>
      <c r="C97" s="148">
        <f t="shared" si="5"/>
        <v>7.8722923297806996E-4</v>
      </c>
      <c r="D97" s="132">
        <v>0.27163606000000001</v>
      </c>
      <c r="E97" s="148">
        <f t="shared" si="6"/>
        <v>2.3951362566205438E-3</v>
      </c>
      <c r="F97" s="132">
        <v>0.22124152999999999</v>
      </c>
      <c r="G97" s="148">
        <f t="shared" si="7"/>
        <v>1.3968256740993067E-3</v>
      </c>
      <c r="H97" s="148">
        <f t="shared" si="8"/>
        <v>-18.552223883677311</v>
      </c>
      <c r="I97" s="150">
        <f t="shared" si="9"/>
        <v>123.79894771522619</v>
      </c>
    </row>
    <row r="98" spans="1:9" x14ac:dyDescent="0.25">
      <c r="A98" s="128" t="s">
        <v>456</v>
      </c>
      <c r="B98" s="132">
        <v>0</v>
      </c>
      <c r="C98" s="148">
        <f t="shared" si="5"/>
        <v>0</v>
      </c>
      <c r="D98" s="132">
        <v>0</v>
      </c>
      <c r="E98" s="148">
        <f t="shared" si="6"/>
        <v>0</v>
      </c>
      <c r="F98" s="132">
        <v>0.15955121</v>
      </c>
      <c r="G98" s="148">
        <f t="shared" si="7"/>
        <v>1.0073390220254311E-3</v>
      </c>
      <c r="H98" s="148" t="s">
        <v>314</v>
      </c>
      <c r="I98" s="150" t="s">
        <v>314</v>
      </c>
    </row>
    <row r="99" spans="1:9" x14ac:dyDescent="0.25">
      <c r="A99" s="128" t="s">
        <v>416</v>
      </c>
      <c r="B99" s="132">
        <v>2.2992137599999998</v>
      </c>
      <c r="C99" s="148">
        <f t="shared" si="5"/>
        <v>1.8309308811961161E-2</v>
      </c>
      <c r="D99" s="132">
        <v>0.43326795000000001</v>
      </c>
      <c r="E99" s="148">
        <f t="shared" si="6"/>
        <v>3.8203166982935066E-3</v>
      </c>
      <c r="F99" s="132">
        <v>0.15671395000000002</v>
      </c>
      <c r="G99" s="148">
        <f t="shared" si="7"/>
        <v>9.8942575948338042E-4</v>
      </c>
      <c r="H99" s="148">
        <f t="shared" si="8"/>
        <v>-63.829784778680256</v>
      </c>
      <c r="I99" s="150">
        <f t="shared" si="9"/>
        <v>-93.184020001689618</v>
      </c>
    </row>
    <row r="100" spans="1:9" x14ac:dyDescent="0.25">
      <c r="A100" s="128" t="s">
        <v>427</v>
      </c>
      <c r="B100" s="132">
        <v>1.147711E-2</v>
      </c>
      <c r="C100" s="148">
        <f t="shared" si="5"/>
        <v>9.1395569613695948E-5</v>
      </c>
      <c r="D100" s="132">
        <v>0.24514900000000001</v>
      </c>
      <c r="E100" s="148">
        <f t="shared" si="6"/>
        <v>2.161588038695119E-3</v>
      </c>
      <c r="F100" s="132">
        <v>0.15142062000000001</v>
      </c>
      <c r="G100" s="148">
        <f t="shared" si="7"/>
        <v>9.5600590722743142E-4</v>
      </c>
      <c r="H100" s="148">
        <f t="shared" si="8"/>
        <v>-38.233229586904294</v>
      </c>
      <c r="I100" s="150">
        <f t="shared" si="9"/>
        <v>1219.3270779839177</v>
      </c>
    </row>
    <row r="101" spans="1:9" x14ac:dyDescent="0.25">
      <c r="A101" s="128" t="s">
        <v>380</v>
      </c>
      <c r="B101" s="132">
        <v>13.17423511</v>
      </c>
      <c r="C101" s="148">
        <f t="shared" si="5"/>
        <v>0.10491027114867786</v>
      </c>
      <c r="D101" s="132">
        <v>36.344048520000001</v>
      </c>
      <c r="E101" s="148">
        <f t="shared" si="6"/>
        <v>0.32046168068638681</v>
      </c>
      <c r="F101" s="132">
        <v>0.11185228999999999</v>
      </c>
      <c r="G101" s="148">
        <f t="shared" si="7"/>
        <v>7.0618816629410019E-4</v>
      </c>
      <c r="H101" s="148">
        <f t="shared" si="8"/>
        <v>-99.692240422972006</v>
      </c>
      <c r="I101" s="150">
        <f t="shared" si="9"/>
        <v>-99.150976970836822</v>
      </c>
    </row>
    <row r="102" spans="1:9" x14ac:dyDescent="0.25">
      <c r="A102" s="128" t="s">
        <v>439</v>
      </c>
      <c r="B102" s="132">
        <v>11.6207718</v>
      </c>
      <c r="C102" s="148">
        <f t="shared" si="5"/>
        <v>9.2539590368287378E-2</v>
      </c>
      <c r="D102" s="132">
        <v>24.31578412</v>
      </c>
      <c r="E102" s="148">
        <f t="shared" si="6"/>
        <v>0.21440311037485252</v>
      </c>
      <c r="F102" s="132">
        <v>9.4247190000000008E-2</v>
      </c>
      <c r="G102" s="148">
        <f t="shared" si="7"/>
        <v>5.9503699284540058E-4</v>
      </c>
      <c r="H102" s="148">
        <f t="shared" si="8"/>
        <v>-99.612403245830421</v>
      </c>
      <c r="I102" s="150">
        <f t="shared" si="9"/>
        <v>-99.188976501543564</v>
      </c>
    </row>
    <row r="103" spans="1:9" x14ac:dyDescent="0.25">
      <c r="A103" s="128" t="s">
        <v>308</v>
      </c>
      <c r="B103" s="132">
        <v>1.303407E-2</v>
      </c>
      <c r="C103" s="148">
        <f t="shared" si="5"/>
        <v>1.037940955549599E-4</v>
      </c>
      <c r="D103" s="132">
        <v>2.0653020000000001E-2</v>
      </c>
      <c r="E103" s="148">
        <f t="shared" si="6"/>
        <v>1.8210688599558256E-4</v>
      </c>
      <c r="F103" s="132">
        <v>9.0484100000000012E-2</v>
      </c>
      <c r="G103" s="148">
        <f t="shared" si="7"/>
        <v>5.7127843030993822E-4</v>
      </c>
      <c r="H103" s="148">
        <f t="shared" si="8"/>
        <v>338.11558793822894</v>
      </c>
      <c r="I103" s="150">
        <f t="shared" si="9"/>
        <v>594.21216857052332</v>
      </c>
    </row>
    <row r="104" spans="1:9" x14ac:dyDescent="0.25">
      <c r="A104" s="128" t="s">
        <v>409</v>
      </c>
      <c r="B104" s="132">
        <v>5.5223379999999996E-2</v>
      </c>
      <c r="C104" s="148">
        <f t="shared" si="5"/>
        <v>4.3975985863109999E-4</v>
      </c>
      <c r="D104" s="132">
        <v>0.11149931</v>
      </c>
      <c r="E104" s="148">
        <f t="shared" si="6"/>
        <v>9.8313913097242524E-4</v>
      </c>
      <c r="F104" s="132">
        <v>8.4234589999999998E-2</v>
      </c>
      <c r="G104" s="148">
        <f t="shared" si="7"/>
        <v>5.3182166096586258E-4</v>
      </c>
      <c r="H104" s="148">
        <f t="shared" si="8"/>
        <v>-24.452814999482964</v>
      </c>
      <c r="I104" s="150">
        <f t="shared" si="9"/>
        <v>52.534288918932525</v>
      </c>
    </row>
    <row r="105" spans="1:9" x14ac:dyDescent="0.25">
      <c r="A105" s="128" t="s">
        <v>440</v>
      </c>
      <c r="B105" s="132">
        <v>4.4508650000000004E-2</v>
      </c>
      <c r="C105" s="148">
        <f t="shared" si="5"/>
        <v>3.544353429989456E-4</v>
      </c>
      <c r="D105" s="132">
        <v>0.13057913000000002</v>
      </c>
      <c r="E105" s="148">
        <f t="shared" si="6"/>
        <v>1.1513744111181976E-3</v>
      </c>
      <c r="F105" s="132">
        <v>7.5758570000000011E-2</v>
      </c>
      <c r="G105" s="148">
        <f t="shared" si="7"/>
        <v>4.7830764689183597E-4</v>
      </c>
      <c r="H105" s="148">
        <f t="shared" si="8"/>
        <v>-41.982635356813915</v>
      </c>
      <c r="I105" s="150">
        <f t="shared" si="9"/>
        <v>70.210891590735741</v>
      </c>
    </row>
    <row r="106" spans="1:9" x14ac:dyDescent="0.25">
      <c r="A106" s="128" t="s">
        <v>306</v>
      </c>
      <c r="B106" s="132">
        <v>2.6863109999999999E-2</v>
      </c>
      <c r="C106" s="148">
        <f t="shared" si="5"/>
        <v>2.1391876875322897E-4</v>
      </c>
      <c r="D106" s="132">
        <v>7.8470089999999992E-2</v>
      </c>
      <c r="E106" s="148">
        <f t="shared" si="6"/>
        <v>6.9190577134448626E-4</v>
      </c>
      <c r="F106" s="132">
        <v>7.0112339999999995E-2</v>
      </c>
      <c r="G106" s="148">
        <f t="shared" si="7"/>
        <v>4.4265973293160552E-4</v>
      </c>
      <c r="H106" s="148">
        <f t="shared" si="8"/>
        <v>-10.650873472937262</v>
      </c>
      <c r="I106" s="150">
        <f t="shared" si="9"/>
        <v>160.99859621614917</v>
      </c>
    </row>
    <row r="107" spans="1:9" x14ac:dyDescent="0.25">
      <c r="A107" s="128" t="s">
        <v>381</v>
      </c>
      <c r="B107" s="132">
        <v>0.40995379999999998</v>
      </c>
      <c r="C107" s="148">
        <f t="shared" si="5"/>
        <v>3.2645815075658582E-3</v>
      </c>
      <c r="D107" s="132">
        <v>3.5773720000000002E-2</v>
      </c>
      <c r="E107" s="148">
        <f t="shared" si="6"/>
        <v>3.1543283983058614E-4</v>
      </c>
      <c r="F107" s="132">
        <v>6.5440010000000007E-2</v>
      </c>
      <c r="G107" s="148">
        <f t="shared" si="7"/>
        <v>4.1316061266307184E-4</v>
      </c>
      <c r="H107" s="148">
        <f t="shared" si="8"/>
        <v>82.927607193213348</v>
      </c>
      <c r="I107" s="150">
        <f t="shared" si="9"/>
        <v>-84.037223218811491</v>
      </c>
    </row>
    <row r="108" spans="1:9" x14ac:dyDescent="0.25">
      <c r="A108" s="128" t="s">
        <v>415</v>
      </c>
      <c r="B108" s="132">
        <v>6.4872899999999997E-3</v>
      </c>
      <c r="C108" s="148">
        <f t="shared" si="5"/>
        <v>5.1660179679312441E-5</v>
      </c>
      <c r="D108" s="132">
        <v>1.0835610000000001E-2</v>
      </c>
      <c r="E108" s="148">
        <f t="shared" si="6"/>
        <v>9.5542404692514445E-5</v>
      </c>
      <c r="F108" s="132">
        <v>5.5514580000000001E-2</v>
      </c>
      <c r="G108" s="148">
        <f t="shared" si="7"/>
        <v>3.5049563538473044E-4</v>
      </c>
      <c r="H108" s="148">
        <f t="shared" si="8"/>
        <v>412.3346078347227</v>
      </c>
      <c r="I108" s="150">
        <f t="shared" si="9"/>
        <v>755.74376974052348</v>
      </c>
    </row>
    <row r="109" spans="1:9" x14ac:dyDescent="0.25">
      <c r="A109" s="128" t="s">
        <v>406</v>
      </c>
      <c r="B109" s="132">
        <v>0.25858160999999996</v>
      </c>
      <c r="C109" s="148">
        <f t="shared" si="5"/>
        <v>2.0591606717698598E-3</v>
      </c>
      <c r="D109" s="132">
        <v>4.2754660000000007E-2</v>
      </c>
      <c r="E109" s="148">
        <f t="shared" si="6"/>
        <v>3.7698690043392658E-4</v>
      </c>
      <c r="F109" s="132">
        <v>5.335761E-2</v>
      </c>
      <c r="G109" s="148">
        <f t="shared" si="7"/>
        <v>3.368774368744327E-4</v>
      </c>
      <c r="H109" s="148">
        <f t="shared" si="8"/>
        <v>24.799518929632434</v>
      </c>
      <c r="I109" s="150">
        <f t="shared" si="9"/>
        <v>-79.365272727631321</v>
      </c>
    </row>
    <row r="110" spans="1:9" x14ac:dyDescent="0.25">
      <c r="A110" s="128" t="s">
        <v>516</v>
      </c>
      <c r="B110" s="132">
        <v>0</v>
      </c>
      <c r="C110" s="148">
        <f t="shared" si="5"/>
        <v>0</v>
      </c>
      <c r="D110" s="132">
        <v>0</v>
      </c>
      <c r="E110" s="148">
        <f t="shared" si="6"/>
        <v>0</v>
      </c>
      <c r="F110" s="132">
        <v>5.1149180000000002E-2</v>
      </c>
      <c r="G110" s="148">
        <f t="shared" si="7"/>
        <v>3.2293434163616021E-4</v>
      </c>
      <c r="H110" s="148" t="s">
        <v>314</v>
      </c>
      <c r="I110" s="150" t="s">
        <v>314</v>
      </c>
    </row>
    <row r="111" spans="1:9" x14ac:dyDescent="0.25">
      <c r="A111" s="128" t="s">
        <v>442</v>
      </c>
      <c r="B111" s="132">
        <v>2.8956820000000001E-2</v>
      </c>
      <c r="C111" s="148">
        <f t="shared" si="5"/>
        <v>2.3059159127178036E-4</v>
      </c>
      <c r="D111" s="132">
        <v>1.86622E-2</v>
      </c>
      <c r="E111" s="148">
        <f t="shared" si="6"/>
        <v>1.6455293839965103E-4</v>
      </c>
      <c r="F111" s="132">
        <v>4.8205110000000002E-2</v>
      </c>
      <c r="G111" s="148">
        <f t="shared" si="7"/>
        <v>3.0434672581943021E-4</v>
      </c>
      <c r="H111" s="148">
        <f t="shared" si="8"/>
        <v>158.30346904437849</v>
      </c>
      <c r="I111" s="150">
        <f t="shared" si="9"/>
        <v>66.47238888800635</v>
      </c>
    </row>
    <row r="112" spans="1:9" x14ac:dyDescent="0.25">
      <c r="A112" s="128" t="s">
        <v>637</v>
      </c>
      <c r="B112" s="132">
        <v>5.0337220000000002E-2</v>
      </c>
      <c r="C112" s="148">
        <f t="shared" si="5"/>
        <v>4.008499434674694E-4</v>
      </c>
      <c r="D112" s="132">
        <v>0</v>
      </c>
      <c r="E112" s="148">
        <f t="shared" si="6"/>
        <v>0</v>
      </c>
      <c r="F112" s="132">
        <v>4.6774499999999997E-2</v>
      </c>
      <c r="G112" s="148">
        <f t="shared" si="7"/>
        <v>2.9531445788301148E-4</v>
      </c>
      <c r="H112" s="148" t="s">
        <v>314</v>
      </c>
      <c r="I112" s="150">
        <f t="shared" si="9"/>
        <v>-7.0777051255512475</v>
      </c>
    </row>
    <row r="113" spans="1:12" x14ac:dyDescent="0.25">
      <c r="A113" s="128" t="s">
        <v>399</v>
      </c>
      <c r="B113" s="132">
        <v>1.1433606299999999</v>
      </c>
      <c r="C113" s="148">
        <f t="shared" si="5"/>
        <v>9.104913698023652E-3</v>
      </c>
      <c r="D113" s="132">
        <v>6.4887E-2</v>
      </c>
      <c r="E113" s="148">
        <f t="shared" si="6"/>
        <v>5.7213761046061859E-4</v>
      </c>
      <c r="F113" s="132">
        <v>4.549624E-2</v>
      </c>
      <c r="G113" s="148">
        <f t="shared" si="7"/>
        <v>2.8724406356701588E-4</v>
      </c>
      <c r="H113" s="148">
        <f t="shared" si="8"/>
        <v>-29.883890455715324</v>
      </c>
      <c r="I113" s="150">
        <f t="shared" si="9"/>
        <v>-96.020832027424277</v>
      </c>
    </row>
    <row r="114" spans="1:12" x14ac:dyDescent="0.25">
      <c r="A114" s="128" t="s">
        <v>585</v>
      </c>
      <c r="B114" s="132">
        <v>0</v>
      </c>
      <c r="C114" s="148">
        <f t="shared" si="5"/>
        <v>0</v>
      </c>
      <c r="D114" s="132">
        <v>4.8946835199999992</v>
      </c>
      <c r="E114" s="148">
        <f t="shared" si="6"/>
        <v>4.3158607010553254E-2</v>
      </c>
      <c r="F114" s="132">
        <v>4.0916269999999998E-2</v>
      </c>
      <c r="G114" s="148">
        <f t="shared" si="7"/>
        <v>2.5832806536991152E-4</v>
      </c>
      <c r="H114" s="148">
        <f t="shared" si="8"/>
        <v>-99.164067097845788</v>
      </c>
      <c r="I114" s="150" t="s">
        <v>314</v>
      </c>
    </row>
    <row r="115" spans="1:12" x14ac:dyDescent="0.25">
      <c r="A115" s="128" t="s">
        <v>441</v>
      </c>
      <c r="B115" s="132">
        <v>4.4070559999999995E-2</v>
      </c>
      <c r="C115" s="148">
        <f t="shared" si="5"/>
        <v>3.5094670473617169E-4</v>
      </c>
      <c r="D115" s="132">
        <v>3.9781919999999998E-2</v>
      </c>
      <c r="E115" s="148">
        <f t="shared" si="6"/>
        <v>3.5077492638487662E-4</v>
      </c>
      <c r="F115" s="132">
        <v>3.8550129999999995E-2</v>
      </c>
      <c r="G115" s="148">
        <f t="shared" si="7"/>
        <v>2.4338925573270942E-4</v>
      </c>
      <c r="H115" s="148">
        <f t="shared" si="8"/>
        <v>-3.0963563347369938</v>
      </c>
      <c r="I115" s="150">
        <f t="shared" si="9"/>
        <v>-12.526344117251975</v>
      </c>
    </row>
    <row r="116" spans="1:12" x14ac:dyDescent="0.25">
      <c r="A116" s="128" t="s">
        <v>461</v>
      </c>
      <c r="B116" s="132">
        <v>0</v>
      </c>
      <c r="C116" s="148">
        <f t="shared" si="5"/>
        <v>0</v>
      </c>
      <c r="D116" s="132">
        <v>1.6266289999999999E-2</v>
      </c>
      <c r="E116" s="148">
        <f t="shared" si="6"/>
        <v>1.4342713165440622E-4</v>
      </c>
      <c r="F116" s="132">
        <v>3.4101550000000001E-2</v>
      </c>
      <c r="G116" s="148">
        <f t="shared" si="7"/>
        <v>2.1530279855948032E-4</v>
      </c>
      <c r="H116" s="148">
        <f t="shared" si="8"/>
        <v>109.6455307264287</v>
      </c>
      <c r="I116" s="150" t="s">
        <v>314</v>
      </c>
    </row>
    <row r="117" spans="1:12" x14ac:dyDescent="0.25">
      <c r="A117" s="128" t="s">
        <v>404</v>
      </c>
      <c r="B117" s="132">
        <v>9.4022800000000007E-3</v>
      </c>
      <c r="C117" s="148">
        <f t="shared" si="5"/>
        <v>7.4873094033904103E-5</v>
      </c>
      <c r="D117" s="132">
        <v>0.44756075000000001</v>
      </c>
      <c r="E117" s="148">
        <f t="shared" si="6"/>
        <v>3.9463426886889872E-3</v>
      </c>
      <c r="F117" s="132">
        <v>3.2243470000000003E-2</v>
      </c>
      <c r="G117" s="148">
        <f t="shared" si="7"/>
        <v>2.0357166540138638E-4</v>
      </c>
      <c r="H117" s="148">
        <f t="shared" si="8"/>
        <v>-92.795733316650313</v>
      </c>
      <c r="I117" s="150">
        <f t="shared" si="9"/>
        <v>242.93245893549224</v>
      </c>
      <c r="L117" s="351"/>
    </row>
    <row r="118" spans="1:12" x14ac:dyDescent="0.25">
      <c r="A118" s="128" t="s">
        <v>417</v>
      </c>
      <c r="B118" s="132">
        <v>1.1668E-2</v>
      </c>
      <c r="C118" s="148">
        <f t="shared" si="5"/>
        <v>9.2915682279999425E-5</v>
      </c>
      <c r="D118" s="132">
        <v>1.8101358600000002</v>
      </c>
      <c r="E118" s="148">
        <f t="shared" si="6"/>
        <v>1.5960774971095548E-2</v>
      </c>
      <c r="F118" s="132">
        <v>3.1829219999999998E-2</v>
      </c>
      <c r="G118" s="148">
        <f t="shared" si="7"/>
        <v>2.0095626568192299E-4</v>
      </c>
      <c r="H118" s="148">
        <f t="shared" si="8"/>
        <v>-98.241611544008634</v>
      </c>
      <c r="I118" s="150">
        <f t="shared" si="9"/>
        <v>172.7907096331848</v>
      </c>
    </row>
    <row r="119" spans="1:12" x14ac:dyDescent="0.25">
      <c r="A119" s="128" t="s">
        <v>431</v>
      </c>
      <c r="B119" s="132">
        <v>1.3593330000000001E-2</v>
      </c>
      <c r="C119" s="148">
        <f t="shared" si="5"/>
        <v>1.0824764581823661E-4</v>
      </c>
      <c r="D119" s="132">
        <v>7.0451159999999999E-2</v>
      </c>
      <c r="E119" s="148">
        <f t="shared" si="6"/>
        <v>6.2119929009784268E-4</v>
      </c>
      <c r="F119" s="132">
        <v>3.0458599999999999E-2</v>
      </c>
      <c r="G119" s="148">
        <f t="shared" si="7"/>
        <v>1.9230274929449794E-4</v>
      </c>
      <c r="H119" s="148">
        <f t="shared" si="8"/>
        <v>-56.766361263604459</v>
      </c>
      <c r="I119" s="150">
        <f t="shared" si="9"/>
        <v>124.07018736394981</v>
      </c>
    </row>
    <row r="120" spans="1:12" x14ac:dyDescent="0.25">
      <c r="A120" s="128" t="s">
        <v>519</v>
      </c>
      <c r="B120" s="132">
        <v>0</v>
      </c>
      <c r="C120" s="148">
        <f t="shared" si="5"/>
        <v>0</v>
      </c>
      <c r="D120" s="132">
        <v>0.23982491</v>
      </c>
      <c r="E120" s="148">
        <f t="shared" si="6"/>
        <v>2.1146431632889933E-3</v>
      </c>
      <c r="F120" s="132">
        <v>2.2589339999999999E-2</v>
      </c>
      <c r="G120" s="148">
        <f t="shared" si="7"/>
        <v>1.4261956185603324E-4</v>
      </c>
      <c r="H120" s="148">
        <f t="shared" si="8"/>
        <v>-90.580903376550836</v>
      </c>
      <c r="I120" s="150" t="s">
        <v>314</v>
      </c>
    </row>
    <row r="121" spans="1:12" x14ac:dyDescent="0.25">
      <c r="A121" s="128" t="s">
        <v>460</v>
      </c>
      <c r="B121" s="132">
        <v>0</v>
      </c>
      <c r="C121" s="148">
        <f t="shared" si="5"/>
        <v>0</v>
      </c>
      <c r="D121" s="132">
        <v>0</v>
      </c>
      <c r="E121" s="148">
        <f t="shared" si="6"/>
        <v>0</v>
      </c>
      <c r="F121" s="132">
        <v>2.12771E-2</v>
      </c>
      <c r="G121" s="148">
        <f t="shared" si="7"/>
        <v>1.3433463215689368E-4</v>
      </c>
      <c r="H121" s="148" t="s">
        <v>314</v>
      </c>
      <c r="I121" s="150" t="s">
        <v>314</v>
      </c>
    </row>
    <row r="122" spans="1:12" x14ac:dyDescent="0.25">
      <c r="A122" s="128" t="s">
        <v>423</v>
      </c>
      <c r="B122" s="132">
        <v>0</v>
      </c>
      <c r="C122" s="148">
        <f t="shared" si="5"/>
        <v>0</v>
      </c>
      <c r="D122" s="132">
        <v>3.8300000000000001E-3</v>
      </c>
      <c r="E122" s="148">
        <f t="shared" si="6"/>
        <v>3.377081769944934E-5</v>
      </c>
      <c r="F122" s="132">
        <v>2.0747130000000003E-2</v>
      </c>
      <c r="G122" s="148">
        <f t="shared" si="7"/>
        <v>1.3098862518206214E-4</v>
      </c>
      <c r="H122" s="148">
        <f t="shared" si="8"/>
        <v>441.70052219321161</v>
      </c>
      <c r="I122" s="150" t="s">
        <v>314</v>
      </c>
    </row>
    <row r="123" spans="1:12" x14ac:dyDescent="0.25">
      <c r="A123" s="128" t="s">
        <v>312</v>
      </c>
      <c r="B123" s="132">
        <v>0</v>
      </c>
      <c r="C123" s="148">
        <f t="shared" si="5"/>
        <v>0</v>
      </c>
      <c r="D123" s="132">
        <v>0</v>
      </c>
      <c r="E123" s="148">
        <f t="shared" si="6"/>
        <v>0</v>
      </c>
      <c r="F123" s="132">
        <v>2.0386390000000001E-2</v>
      </c>
      <c r="G123" s="148">
        <f t="shared" si="7"/>
        <v>1.2871106502563678E-4</v>
      </c>
      <c r="H123" s="148" t="s">
        <v>314</v>
      </c>
      <c r="I123" s="150" t="s">
        <v>314</v>
      </c>
    </row>
    <row r="124" spans="1:12" x14ac:dyDescent="0.25">
      <c r="A124" s="128" t="s">
        <v>302</v>
      </c>
      <c r="B124" s="132">
        <v>1.6939000000000001E-3</v>
      </c>
      <c r="C124" s="148">
        <f t="shared" si="5"/>
        <v>1.3489019044745547E-5</v>
      </c>
      <c r="D124" s="132">
        <v>4.2005649999999999E-2</v>
      </c>
      <c r="E124" s="148">
        <f t="shared" si="6"/>
        <v>3.7038254529944491E-4</v>
      </c>
      <c r="F124" s="132">
        <v>1.9801050000000001E-2</v>
      </c>
      <c r="G124" s="148">
        <f t="shared" si="7"/>
        <v>1.2501547523253922E-4</v>
      </c>
      <c r="H124" s="148">
        <f t="shared" si="8"/>
        <v>-52.860984177128543</v>
      </c>
      <c r="I124" s="150">
        <f t="shared" si="9"/>
        <v>1068.9621583328415</v>
      </c>
    </row>
    <row r="125" spans="1:12" x14ac:dyDescent="0.25">
      <c r="A125" s="128" t="s">
        <v>560</v>
      </c>
      <c r="B125" s="132">
        <v>0</v>
      </c>
      <c r="C125" s="148">
        <f t="shared" si="5"/>
        <v>0</v>
      </c>
      <c r="D125" s="132">
        <v>0</v>
      </c>
      <c r="E125" s="148">
        <f t="shared" si="6"/>
        <v>0</v>
      </c>
      <c r="F125" s="132">
        <v>1.972869E-2</v>
      </c>
      <c r="G125" s="148">
        <f t="shared" si="7"/>
        <v>1.2455862472270126E-4</v>
      </c>
      <c r="H125" s="148" t="s">
        <v>314</v>
      </c>
      <c r="I125" s="150" t="s">
        <v>314</v>
      </c>
    </row>
    <row r="126" spans="1:12" x14ac:dyDescent="0.25">
      <c r="A126" s="128" t="s">
        <v>517</v>
      </c>
      <c r="B126" s="132">
        <v>0</v>
      </c>
      <c r="C126" s="148">
        <f t="shared" si="5"/>
        <v>0</v>
      </c>
      <c r="D126" s="132">
        <v>0</v>
      </c>
      <c r="E126" s="148">
        <f t="shared" si="6"/>
        <v>0</v>
      </c>
      <c r="F126" s="132">
        <v>1.9010450000000002E-2</v>
      </c>
      <c r="G126" s="148">
        <f t="shared" si="7"/>
        <v>1.2002396040282839E-4</v>
      </c>
      <c r="H126" s="148" t="s">
        <v>314</v>
      </c>
      <c r="I126" s="150" t="s">
        <v>314</v>
      </c>
    </row>
    <row r="127" spans="1:12" x14ac:dyDescent="0.25">
      <c r="A127" s="128" t="s">
        <v>446</v>
      </c>
      <c r="B127" s="132">
        <v>3.84713E-2</v>
      </c>
      <c r="C127" s="148">
        <f t="shared" si="5"/>
        <v>3.0635816658369406E-4</v>
      </c>
      <c r="D127" s="132">
        <v>1.2369420000000001E-2</v>
      </c>
      <c r="E127" s="148">
        <f t="shared" si="6"/>
        <v>1.0906669134932706E-4</v>
      </c>
      <c r="F127" s="132">
        <v>1.734078E-2</v>
      </c>
      <c r="G127" s="148">
        <f t="shared" si="7"/>
        <v>1.0948236849070688E-4</v>
      </c>
      <c r="H127" s="148">
        <f t="shared" si="8"/>
        <v>40.19072842542333</v>
      </c>
      <c r="I127" s="150">
        <f t="shared" si="9"/>
        <v>-54.92541193045205</v>
      </c>
    </row>
    <row r="128" spans="1:12" x14ac:dyDescent="0.25">
      <c r="A128" s="128" t="s">
        <v>459</v>
      </c>
      <c r="B128" s="132">
        <v>2.258516E-2</v>
      </c>
      <c r="C128" s="148">
        <f t="shared" si="5"/>
        <v>1.7985220695945767E-4</v>
      </c>
      <c r="D128" s="132">
        <v>7.8834769999999998E-2</v>
      </c>
      <c r="E128" s="148">
        <f t="shared" si="6"/>
        <v>6.9512131750600981E-4</v>
      </c>
      <c r="F128" s="132">
        <v>1.6324169999999999E-2</v>
      </c>
      <c r="G128" s="148">
        <f t="shared" si="7"/>
        <v>1.0306392187923162E-4</v>
      </c>
      <c r="H128" s="148">
        <f t="shared" si="8"/>
        <v>-79.293184974092014</v>
      </c>
      <c r="I128" s="150">
        <f t="shared" si="9"/>
        <v>-27.721698672933915</v>
      </c>
    </row>
    <row r="129" spans="1:9" x14ac:dyDescent="0.25">
      <c r="A129" s="128" t="s">
        <v>524</v>
      </c>
      <c r="B129" s="132">
        <v>0</v>
      </c>
      <c r="C129" s="148">
        <f t="shared" si="5"/>
        <v>0</v>
      </c>
      <c r="D129" s="132">
        <v>0</v>
      </c>
      <c r="E129" s="148">
        <f t="shared" si="6"/>
        <v>0</v>
      </c>
      <c r="F129" s="132">
        <v>1.3737909999999999E-2</v>
      </c>
      <c r="G129" s="148">
        <f t="shared" si="7"/>
        <v>8.6735367435153825E-5</v>
      </c>
      <c r="H129" s="148" t="s">
        <v>314</v>
      </c>
      <c r="I129" s="150" t="s">
        <v>314</v>
      </c>
    </row>
    <row r="130" spans="1:9" x14ac:dyDescent="0.25">
      <c r="A130" s="128" t="s">
        <v>600</v>
      </c>
      <c r="B130" s="132">
        <v>7.9881759999999996E-2</v>
      </c>
      <c r="C130" s="148">
        <f t="shared" si="5"/>
        <v>6.3612172027144038E-4</v>
      </c>
      <c r="D130" s="132">
        <v>0</v>
      </c>
      <c r="E130" s="148">
        <f t="shared" si="6"/>
        <v>0</v>
      </c>
      <c r="F130" s="132">
        <v>1.342088E-2</v>
      </c>
      <c r="G130" s="148">
        <f t="shared" si="7"/>
        <v>8.4733773776586631E-5</v>
      </c>
      <c r="H130" s="148" t="s">
        <v>314</v>
      </c>
      <c r="I130" s="150">
        <f t="shared" si="9"/>
        <v>-83.199068222833347</v>
      </c>
    </row>
    <row r="131" spans="1:9" x14ac:dyDescent="0.25">
      <c r="A131" s="128" t="s">
        <v>450</v>
      </c>
      <c r="B131" s="132">
        <v>7.5394360000000007E-2</v>
      </c>
      <c r="C131" s="148">
        <f t="shared" si="5"/>
        <v>6.0038724712580557E-4</v>
      </c>
      <c r="D131" s="132">
        <v>3.84345E-3</v>
      </c>
      <c r="E131" s="148">
        <f t="shared" si="6"/>
        <v>3.3889412346461765E-5</v>
      </c>
      <c r="F131" s="132">
        <v>9.2075799999999999E-3</v>
      </c>
      <c r="G131" s="148">
        <f t="shared" si="7"/>
        <v>5.8132775253919524E-5</v>
      </c>
      <c r="H131" s="148">
        <f t="shared" si="8"/>
        <v>139.56549454266346</v>
      </c>
      <c r="I131" s="150">
        <f t="shared" si="9"/>
        <v>-87.787441925364192</v>
      </c>
    </row>
    <row r="132" spans="1:9" x14ac:dyDescent="0.25">
      <c r="A132" s="128" t="s">
        <v>300</v>
      </c>
      <c r="B132" s="132">
        <v>0.27577282000000003</v>
      </c>
      <c r="C132" s="148">
        <f t="shared" si="5"/>
        <v>2.1960592839029378E-3</v>
      </c>
      <c r="D132" s="132">
        <v>1.2759999999999998E-4</v>
      </c>
      <c r="E132" s="148">
        <f t="shared" si="6"/>
        <v>1.1251060935900091E-6</v>
      </c>
      <c r="F132" s="132">
        <v>9.1238899999999991E-3</v>
      </c>
      <c r="G132" s="148">
        <f t="shared" si="7"/>
        <v>5.7604391904440011E-5</v>
      </c>
      <c r="H132" s="148">
        <f t="shared" si="8"/>
        <v>7050.3840125391844</v>
      </c>
      <c r="I132" s="150">
        <f t="shared" si="9"/>
        <v>-96.691519490571991</v>
      </c>
    </row>
    <row r="133" spans="1:9" x14ac:dyDescent="0.25">
      <c r="A133" s="128" t="s">
        <v>462</v>
      </c>
      <c r="B133" s="132">
        <v>1.109748E-2</v>
      </c>
      <c r="C133" s="148">
        <f t="shared" ref="C133:C182" si="10">(B133/$B$183)*100</f>
        <v>8.8372465357271869E-5</v>
      </c>
      <c r="D133" s="132">
        <v>5.7074000000000003E-4</v>
      </c>
      <c r="E133" s="148">
        <f t="shared" ref="E133:E183" si="11">(D133/$D$183)*100</f>
        <v>5.0324690584291686E-6</v>
      </c>
      <c r="F133" s="132">
        <v>8.9843500000000003E-3</v>
      </c>
      <c r="G133" s="148">
        <f t="shared" ref="G133:G182" si="12">(F133/$F$183)*100</f>
        <v>5.6723395219216334E-5</v>
      </c>
      <c r="H133" s="148">
        <f t="shared" ref="H133:H183" si="13">((F133/D133)-1)*100</f>
        <v>1474.1581105231803</v>
      </c>
      <c r="I133" s="150">
        <f t="shared" ref="I133:I183" si="14">((F133/B133)-1)*100</f>
        <v>-19.041530149187015</v>
      </c>
    </row>
    <row r="134" spans="1:9" x14ac:dyDescent="0.25">
      <c r="A134" s="128" t="s">
        <v>311</v>
      </c>
      <c r="B134" s="132">
        <v>3.9800300000000004E-2</v>
      </c>
      <c r="C134" s="148">
        <f t="shared" si="10"/>
        <v>3.1694138065209649E-4</v>
      </c>
      <c r="D134" s="132">
        <v>1.9630300000000002E-3</v>
      </c>
      <c r="E134" s="148">
        <f t="shared" si="11"/>
        <v>1.7308910775078339E-5</v>
      </c>
      <c r="F134" s="132">
        <v>8.5378399999999997E-3</v>
      </c>
      <c r="G134" s="148">
        <f t="shared" si="12"/>
        <v>5.3904319470905958E-5</v>
      </c>
      <c r="H134" s="148">
        <f t="shared" si="13"/>
        <v>334.9317127094339</v>
      </c>
      <c r="I134" s="150">
        <f t="shared" si="14"/>
        <v>-78.548302399730659</v>
      </c>
    </row>
    <row r="135" spans="1:9" x14ac:dyDescent="0.25">
      <c r="A135" s="128" t="s">
        <v>451</v>
      </c>
      <c r="B135" s="132">
        <v>3.0361810000000003E-2</v>
      </c>
      <c r="C135" s="148">
        <f t="shared" si="10"/>
        <v>2.4177993584210744E-4</v>
      </c>
      <c r="D135" s="132">
        <v>7.4868699999999996E-3</v>
      </c>
      <c r="E135" s="148">
        <f t="shared" si="11"/>
        <v>6.6015070994641315E-5</v>
      </c>
      <c r="F135" s="132">
        <v>8.2576100000000003E-3</v>
      </c>
      <c r="G135" s="148">
        <f t="shared" si="12"/>
        <v>5.2135065485667075E-5</v>
      </c>
      <c r="H135" s="148">
        <f t="shared" si="13"/>
        <v>10.294555668790849</v>
      </c>
      <c r="I135" s="150">
        <f t="shared" si="14"/>
        <v>-72.802642530204892</v>
      </c>
    </row>
    <row r="136" spans="1:9" x14ac:dyDescent="0.25">
      <c r="A136" s="128" t="s">
        <v>453</v>
      </c>
      <c r="B136" s="132">
        <v>5.3110000000000006E-4</v>
      </c>
      <c r="C136" s="148">
        <f t="shared" si="10"/>
        <v>4.2293039817370333E-6</v>
      </c>
      <c r="D136" s="132">
        <v>2.0537659999999999E-2</v>
      </c>
      <c r="E136" s="148">
        <f t="shared" si="11"/>
        <v>1.8108970543949678E-4</v>
      </c>
      <c r="F136" s="132">
        <v>7.7933100000000003E-3</v>
      </c>
      <c r="G136" s="148">
        <f t="shared" si="12"/>
        <v>4.9203671183321096E-5</v>
      </c>
      <c r="H136" s="148">
        <f t="shared" si="13"/>
        <v>-62.053564037967327</v>
      </c>
      <c r="I136" s="150">
        <f t="shared" si="14"/>
        <v>1367.3903219732629</v>
      </c>
    </row>
    <row r="137" spans="1:9" x14ac:dyDescent="0.25">
      <c r="A137" s="128" t="s">
        <v>650</v>
      </c>
      <c r="B137" s="132">
        <v>0</v>
      </c>
      <c r="C137" s="148">
        <f t="shared" si="10"/>
        <v>0</v>
      </c>
      <c r="D137" s="132">
        <v>0</v>
      </c>
      <c r="E137" s="148">
        <f t="shared" si="11"/>
        <v>0</v>
      </c>
      <c r="F137" s="132">
        <v>6.2051000000000007E-3</v>
      </c>
      <c r="G137" s="148">
        <f t="shared" si="12"/>
        <v>3.9176383341561638E-5</v>
      </c>
      <c r="H137" s="148" t="s">
        <v>314</v>
      </c>
      <c r="I137" s="150" t="s">
        <v>314</v>
      </c>
    </row>
    <row r="138" spans="1:9" x14ac:dyDescent="0.25">
      <c r="A138" s="128" t="s">
        <v>649</v>
      </c>
      <c r="B138" s="132">
        <v>1.91051E-3</v>
      </c>
      <c r="C138" s="148">
        <f t="shared" si="10"/>
        <v>1.5213947561943926E-5</v>
      </c>
      <c r="D138" s="132">
        <v>0</v>
      </c>
      <c r="E138" s="148">
        <f t="shared" si="11"/>
        <v>0</v>
      </c>
      <c r="F138" s="132">
        <v>6.14972E-3</v>
      </c>
      <c r="G138" s="148">
        <f t="shared" si="12"/>
        <v>3.8826737387514856E-5</v>
      </c>
      <c r="H138" s="148" t="s">
        <v>314</v>
      </c>
      <c r="I138" s="150">
        <f t="shared" si="14"/>
        <v>221.8889197125375</v>
      </c>
    </row>
    <row r="139" spans="1:9" x14ac:dyDescent="0.25">
      <c r="A139" s="128" t="s">
        <v>596</v>
      </c>
      <c r="B139" s="132">
        <v>0</v>
      </c>
      <c r="C139" s="148">
        <f t="shared" si="10"/>
        <v>0</v>
      </c>
      <c r="D139" s="132">
        <v>0</v>
      </c>
      <c r="E139" s="148">
        <f t="shared" si="11"/>
        <v>0</v>
      </c>
      <c r="F139" s="132">
        <v>5.2895699999999995E-3</v>
      </c>
      <c r="G139" s="148">
        <f t="shared" si="12"/>
        <v>3.3396113202369689E-5</v>
      </c>
      <c r="H139" s="148" t="s">
        <v>314</v>
      </c>
      <c r="I139" s="150" t="s">
        <v>314</v>
      </c>
    </row>
    <row r="140" spans="1:9" x14ac:dyDescent="0.25">
      <c r="A140" s="128" t="s">
        <v>452</v>
      </c>
      <c r="B140" s="132">
        <v>0.2327313</v>
      </c>
      <c r="C140" s="148">
        <f t="shared" si="10"/>
        <v>1.853307124392461E-3</v>
      </c>
      <c r="D140" s="132">
        <v>3.4978519999999999E-2</v>
      </c>
      <c r="E140" s="148">
        <f t="shared" si="11"/>
        <v>3.0842120687115998E-4</v>
      </c>
      <c r="F140" s="132">
        <v>5.2881099999999995E-3</v>
      </c>
      <c r="G140" s="148">
        <f t="shared" si="12"/>
        <v>3.3386895378373511E-5</v>
      </c>
      <c r="H140" s="148">
        <f t="shared" si="13"/>
        <v>-84.881836052525955</v>
      </c>
      <c r="I140" s="150">
        <f t="shared" si="14"/>
        <v>-97.727804554007136</v>
      </c>
    </row>
    <row r="141" spans="1:9" x14ac:dyDescent="0.25">
      <c r="A141" s="128" t="s">
        <v>648</v>
      </c>
      <c r="B141" s="132">
        <v>0</v>
      </c>
      <c r="C141" s="148">
        <f t="shared" si="10"/>
        <v>0</v>
      </c>
      <c r="D141" s="132">
        <v>0</v>
      </c>
      <c r="E141" s="148">
        <f t="shared" si="11"/>
        <v>0</v>
      </c>
      <c r="F141" s="132">
        <v>4.9759499999999998E-3</v>
      </c>
      <c r="G141" s="148">
        <f t="shared" si="12"/>
        <v>3.1416048845053841E-5</v>
      </c>
      <c r="H141" s="148" t="s">
        <v>314</v>
      </c>
      <c r="I141" s="150" t="s">
        <v>314</v>
      </c>
    </row>
    <row r="142" spans="1:9" x14ac:dyDescent="0.25">
      <c r="A142" s="128" t="s">
        <v>523</v>
      </c>
      <c r="B142" s="132">
        <v>9.7930999999999995E-4</v>
      </c>
      <c r="C142" s="148">
        <f t="shared" si="10"/>
        <v>7.7985307519391709E-6</v>
      </c>
      <c r="D142" s="132">
        <v>0</v>
      </c>
      <c r="E142" s="148">
        <f t="shared" si="11"/>
        <v>0</v>
      </c>
      <c r="F142" s="132">
        <v>4.81146E-3</v>
      </c>
      <c r="G142" s="148">
        <f t="shared" si="12"/>
        <v>3.03775283867448E-5</v>
      </c>
      <c r="H142" s="148" t="s">
        <v>314</v>
      </c>
      <c r="I142" s="150">
        <f t="shared" si="14"/>
        <v>391.31122933493998</v>
      </c>
    </row>
    <row r="143" spans="1:9" x14ac:dyDescent="0.25">
      <c r="A143" s="128" t="s">
        <v>522</v>
      </c>
      <c r="B143" s="132">
        <v>0</v>
      </c>
      <c r="C143" s="148">
        <f t="shared" si="10"/>
        <v>0</v>
      </c>
      <c r="D143" s="132">
        <v>0</v>
      </c>
      <c r="E143" s="148">
        <f t="shared" si="11"/>
        <v>0</v>
      </c>
      <c r="F143" s="132">
        <v>4.6231099999999997E-3</v>
      </c>
      <c r="G143" s="148">
        <f t="shared" si="12"/>
        <v>2.9188365955457123E-5</v>
      </c>
      <c r="H143" s="148" t="s">
        <v>314</v>
      </c>
      <c r="I143" s="150" t="s">
        <v>314</v>
      </c>
    </row>
    <row r="144" spans="1:9" x14ac:dyDescent="0.25">
      <c r="A144" s="128" t="s">
        <v>647</v>
      </c>
      <c r="B144" s="132">
        <v>0</v>
      </c>
      <c r="C144" s="148">
        <f t="shared" si="10"/>
        <v>0</v>
      </c>
      <c r="D144" s="132">
        <v>0</v>
      </c>
      <c r="E144" s="148">
        <f t="shared" si="11"/>
        <v>0</v>
      </c>
      <c r="F144" s="132">
        <v>4.1925299999999999E-3</v>
      </c>
      <c r="G144" s="148">
        <f t="shared" si="12"/>
        <v>2.6469865505954358E-5</v>
      </c>
      <c r="H144" s="148" t="s">
        <v>314</v>
      </c>
      <c r="I144" s="150" t="s">
        <v>314</v>
      </c>
    </row>
    <row r="145" spans="1:9" x14ac:dyDescent="0.25">
      <c r="A145" s="128" t="s">
        <v>603</v>
      </c>
      <c r="B145" s="132">
        <v>0</v>
      </c>
      <c r="C145" s="148">
        <f t="shared" si="10"/>
        <v>0</v>
      </c>
      <c r="D145" s="132">
        <v>0</v>
      </c>
      <c r="E145" s="148">
        <f t="shared" si="11"/>
        <v>0</v>
      </c>
      <c r="F145" s="132">
        <v>3.9161600000000001E-3</v>
      </c>
      <c r="G145" s="148">
        <f t="shared" si="12"/>
        <v>2.472498193210263E-5</v>
      </c>
      <c r="H145" s="148" t="s">
        <v>314</v>
      </c>
      <c r="I145" s="150" t="s">
        <v>314</v>
      </c>
    </row>
    <row r="146" spans="1:9" x14ac:dyDescent="0.25">
      <c r="A146" s="128" t="s">
        <v>595</v>
      </c>
      <c r="B146" s="132">
        <v>3.5130000000000004E-5</v>
      </c>
      <c r="C146" s="148">
        <f t="shared" si="10"/>
        <v>2.7975042153722836E-7</v>
      </c>
      <c r="D146" s="132">
        <v>0</v>
      </c>
      <c r="E146" s="148">
        <f t="shared" si="11"/>
        <v>0</v>
      </c>
      <c r="F146" s="132">
        <v>3.5677399999999998E-3</v>
      </c>
      <c r="G146" s="148">
        <f t="shared" si="12"/>
        <v>2.2525205057617623E-5</v>
      </c>
      <c r="H146" s="148" t="s">
        <v>314</v>
      </c>
      <c r="I146" s="150">
        <f t="shared" si="14"/>
        <v>10055.821235411328</v>
      </c>
    </row>
    <row r="147" spans="1:9" x14ac:dyDescent="0.25">
      <c r="A147" s="128" t="s">
        <v>378</v>
      </c>
      <c r="B147" s="132">
        <v>8.9893600000000004E-2</v>
      </c>
      <c r="C147" s="148">
        <f t="shared" si="10"/>
        <v>7.1584891811838855E-4</v>
      </c>
      <c r="D147" s="132">
        <v>0.10457080000000001</v>
      </c>
      <c r="E147" s="148">
        <f t="shared" si="11"/>
        <v>9.2204736905628635E-4</v>
      </c>
      <c r="F147" s="132">
        <v>2.7750100000000001E-3</v>
      </c>
      <c r="G147" s="148">
        <f t="shared" si="12"/>
        <v>1.7520242306597308E-5</v>
      </c>
      <c r="H147" s="148">
        <f t="shared" si="13"/>
        <v>-97.346285961281737</v>
      </c>
      <c r="I147" s="150">
        <f t="shared" si="14"/>
        <v>-96.913006042699365</v>
      </c>
    </row>
    <row r="148" spans="1:9" x14ac:dyDescent="0.25">
      <c r="A148" s="128" t="s">
        <v>507</v>
      </c>
      <c r="B148" s="132">
        <v>4.5800000000000002E-4</v>
      </c>
      <c r="C148" s="148">
        <f t="shared" si="10"/>
        <v>3.6471873915186612E-6</v>
      </c>
      <c r="D148" s="132">
        <v>2.1157600000000004E-3</v>
      </c>
      <c r="E148" s="148">
        <f t="shared" si="11"/>
        <v>1.8655599283495289E-5</v>
      </c>
      <c r="F148" s="132">
        <v>2.4510500000000002E-3</v>
      </c>
      <c r="G148" s="148">
        <f t="shared" si="12"/>
        <v>1.5474895551938672E-5</v>
      </c>
      <c r="H148" s="148">
        <f t="shared" si="13"/>
        <v>15.847260558853549</v>
      </c>
      <c r="I148" s="150">
        <f t="shared" si="14"/>
        <v>435.16375545851531</v>
      </c>
    </row>
    <row r="149" spans="1:9" x14ac:dyDescent="0.25">
      <c r="A149" s="128" t="s">
        <v>424</v>
      </c>
      <c r="B149" s="132">
        <v>0</v>
      </c>
      <c r="C149" s="148">
        <f t="shared" si="10"/>
        <v>0</v>
      </c>
      <c r="D149" s="132">
        <v>5.2758299999999996E-3</v>
      </c>
      <c r="E149" s="148">
        <f t="shared" si="11"/>
        <v>4.651934546822083E-5</v>
      </c>
      <c r="F149" s="132">
        <v>2.36857E-3</v>
      </c>
      <c r="G149" s="148">
        <f t="shared" si="12"/>
        <v>1.4954151631935447E-5</v>
      </c>
      <c r="H149" s="148">
        <f t="shared" si="13"/>
        <v>-55.105263058134923</v>
      </c>
      <c r="I149" s="150" t="s">
        <v>314</v>
      </c>
    </row>
    <row r="150" spans="1:9" x14ac:dyDescent="0.25">
      <c r="A150" s="128" t="s">
        <v>500</v>
      </c>
      <c r="B150" s="132">
        <v>0</v>
      </c>
      <c r="C150" s="148">
        <f t="shared" si="10"/>
        <v>0</v>
      </c>
      <c r="D150" s="132">
        <v>1.4388000000000001E-3</v>
      </c>
      <c r="E150" s="148">
        <f t="shared" si="11"/>
        <v>1.2686541124273554E-5</v>
      </c>
      <c r="F150" s="132">
        <v>2.09932E-3</v>
      </c>
      <c r="G150" s="148">
        <f t="shared" si="12"/>
        <v>1.3254220734010277E-5</v>
      </c>
      <c r="H150" s="148">
        <f t="shared" si="13"/>
        <v>45.907700861829291</v>
      </c>
      <c r="I150" s="150" t="s">
        <v>314</v>
      </c>
    </row>
    <row r="151" spans="1:9" x14ac:dyDescent="0.25">
      <c r="A151" s="128" t="s">
        <v>646</v>
      </c>
      <c r="B151" s="132">
        <v>0</v>
      </c>
      <c r="C151" s="148">
        <f t="shared" si="10"/>
        <v>0</v>
      </c>
      <c r="D151" s="132">
        <v>0</v>
      </c>
      <c r="E151" s="148">
        <f t="shared" si="11"/>
        <v>0</v>
      </c>
      <c r="F151" s="132">
        <v>1.13185E-3</v>
      </c>
      <c r="G151" s="148">
        <f t="shared" si="12"/>
        <v>7.1460233493652861E-6</v>
      </c>
      <c r="H151" s="148" t="s">
        <v>314</v>
      </c>
      <c r="I151" s="150" t="s">
        <v>314</v>
      </c>
    </row>
    <row r="152" spans="1:9" x14ac:dyDescent="0.25">
      <c r="A152" s="128" t="s">
        <v>557</v>
      </c>
      <c r="B152" s="132">
        <v>0</v>
      </c>
      <c r="C152" s="148">
        <f t="shared" si="10"/>
        <v>0</v>
      </c>
      <c r="D152" s="132">
        <v>0</v>
      </c>
      <c r="E152" s="148">
        <f t="shared" si="11"/>
        <v>0</v>
      </c>
      <c r="F152" s="132">
        <v>1.0319800000000001E-3</v>
      </c>
      <c r="G152" s="148">
        <f t="shared" si="12"/>
        <v>6.5154863065582792E-6</v>
      </c>
      <c r="H152" s="148" t="s">
        <v>314</v>
      </c>
      <c r="I152" s="150" t="s">
        <v>314</v>
      </c>
    </row>
    <row r="153" spans="1:9" x14ac:dyDescent="0.25">
      <c r="A153" s="128" t="s">
        <v>645</v>
      </c>
      <c r="B153" s="132">
        <v>0</v>
      </c>
      <c r="C153" s="148">
        <f t="shared" si="10"/>
        <v>0</v>
      </c>
      <c r="D153" s="132">
        <v>0</v>
      </c>
      <c r="E153" s="148">
        <f t="shared" si="11"/>
        <v>0</v>
      </c>
      <c r="F153" s="132">
        <v>1.02337E-3</v>
      </c>
      <c r="G153" s="148">
        <f t="shared" si="12"/>
        <v>6.4611263992931509E-6</v>
      </c>
      <c r="H153" s="148" t="s">
        <v>314</v>
      </c>
      <c r="I153" s="150" t="s">
        <v>314</v>
      </c>
    </row>
    <row r="154" spans="1:9" x14ac:dyDescent="0.25">
      <c r="A154" s="128" t="s">
        <v>521</v>
      </c>
      <c r="B154" s="132">
        <v>2.3738000000000001E-3</v>
      </c>
      <c r="C154" s="148">
        <f t="shared" si="10"/>
        <v>1.8903260764163753E-5</v>
      </c>
      <c r="D154" s="132">
        <v>7.3141999999999999E-4</v>
      </c>
      <c r="E154" s="148">
        <f t="shared" si="11"/>
        <v>6.4492562615486256E-6</v>
      </c>
      <c r="F154" s="132">
        <v>9.1870999999999999E-4</v>
      </c>
      <c r="G154" s="148">
        <f t="shared" si="12"/>
        <v>5.8003473174849863E-6</v>
      </c>
      <c r="H154" s="148">
        <f t="shared" si="13"/>
        <v>25.606354761969861</v>
      </c>
      <c r="I154" s="150">
        <f t="shared" si="14"/>
        <v>-61.297918948521371</v>
      </c>
    </row>
    <row r="155" spans="1:9" x14ac:dyDescent="0.25">
      <c r="A155" s="128" t="s">
        <v>584</v>
      </c>
      <c r="B155" s="132">
        <v>0</v>
      </c>
      <c r="C155" s="148">
        <f t="shared" si="10"/>
        <v>0</v>
      </c>
      <c r="D155" s="132">
        <v>0</v>
      </c>
      <c r="E155" s="148">
        <f t="shared" si="11"/>
        <v>0</v>
      </c>
      <c r="F155" s="132">
        <v>9.0153E-4</v>
      </c>
      <c r="G155" s="148">
        <f t="shared" si="12"/>
        <v>5.6918800460779138E-6</v>
      </c>
      <c r="H155" s="148" t="s">
        <v>314</v>
      </c>
      <c r="I155" s="150" t="s">
        <v>314</v>
      </c>
    </row>
    <row r="156" spans="1:9" x14ac:dyDescent="0.25">
      <c r="A156" s="128" t="s">
        <v>457</v>
      </c>
      <c r="B156" s="132">
        <v>0</v>
      </c>
      <c r="C156" s="148">
        <f t="shared" si="10"/>
        <v>0</v>
      </c>
      <c r="D156" s="132">
        <v>5.6790500000000006E-3</v>
      </c>
      <c r="E156" s="148">
        <f t="shared" si="11"/>
        <v>5.0074715993748769E-5</v>
      </c>
      <c r="F156" s="132">
        <v>5.4673000000000005E-4</v>
      </c>
      <c r="G156" s="148">
        <f t="shared" si="12"/>
        <v>3.45182254344523E-6</v>
      </c>
      <c r="H156" s="148">
        <f t="shared" si="13"/>
        <v>-90.372861658199881</v>
      </c>
      <c r="I156" s="150" t="s">
        <v>314</v>
      </c>
    </row>
    <row r="157" spans="1:9" x14ac:dyDescent="0.25">
      <c r="A157" s="128" t="s">
        <v>505</v>
      </c>
      <c r="B157" s="132">
        <v>0</v>
      </c>
      <c r="C157" s="148">
        <f t="shared" si="10"/>
        <v>0</v>
      </c>
      <c r="D157" s="132">
        <v>0.46221853999999996</v>
      </c>
      <c r="E157" s="148">
        <f t="shared" si="11"/>
        <v>4.0755869586542115E-3</v>
      </c>
      <c r="F157" s="132">
        <v>3.9145E-4</v>
      </c>
      <c r="G157" s="148">
        <f t="shared" si="12"/>
        <v>2.4714501392490536E-6</v>
      </c>
      <c r="H157" s="148">
        <f t="shared" si="13"/>
        <v>-99.91531062341204</v>
      </c>
      <c r="I157" s="150" t="s">
        <v>314</v>
      </c>
    </row>
    <row r="158" spans="1:9" x14ac:dyDescent="0.25">
      <c r="A158" s="128" t="s">
        <v>613</v>
      </c>
      <c r="B158" s="132">
        <v>0</v>
      </c>
      <c r="C158" s="148">
        <f t="shared" si="10"/>
        <v>0</v>
      </c>
      <c r="D158" s="132">
        <v>2.053E-4</v>
      </c>
      <c r="E158" s="148">
        <f t="shared" si="11"/>
        <v>1.810221638040979E-6</v>
      </c>
      <c r="F158" s="132">
        <v>2.0722000000000001E-4</v>
      </c>
      <c r="G158" s="148">
        <f t="shared" si="12"/>
        <v>1.3082996496492244E-6</v>
      </c>
      <c r="H158" s="148">
        <f t="shared" si="13"/>
        <v>0.93521675596688336</v>
      </c>
      <c r="I158" s="150" t="s">
        <v>314</v>
      </c>
    </row>
    <row r="159" spans="1:9" x14ac:dyDescent="0.25">
      <c r="A159" s="128" t="s">
        <v>400</v>
      </c>
      <c r="B159" s="132">
        <v>0</v>
      </c>
      <c r="C159" s="148">
        <f t="shared" si="10"/>
        <v>0</v>
      </c>
      <c r="D159" s="132">
        <v>2.4740970000000001E-2</v>
      </c>
      <c r="E159" s="148">
        <f t="shared" si="11"/>
        <v>2.1815216385836689E-4</v>
      </c>
      <c r="F159" s="132">
        <v>7.4800000000000002E-5</v>
      </c>
      <c r="G159" s="148">
        <f t="shared" si="12"/>
        <v>4.7225564035209914E-7</v>
      </c>
      <c r="H159" s="148">
        <f t="shared" si="13"/>
        <v>-99.697667472213098</v>
      </c>
      <c r="I159" s="150" t="s">
        <v>314</v>
      </c>
    </row>
    <row r="160" spans="1:9" x14ac:dyDescent="0.25">
      <c r="A160" s="128" t="s">
        <v>612</v>
      </c>
      <c r="B160" s="132">
        <v>0</v>
      </c>
      <c r="C160" s="148">
        <f t="shared" si="10"/>
        <v>0</v>
      </c>
      <c r="D160" s="132">
        <v>2.7935000000000004E-4</v>
      </c>
      <c r="E160" s="148">
        <f t="shared" si="11"/>
        <v>2.463153505049915E-6</v>
      </c>
      <c r="F160" s="132">
        <v>0</v>
      </c>
      <c r="G160" s="148">
        <f t="shared" si="12"/>
        <v>0</v>
      </c>
      <c r="H160" s="148">
        <f t="shared" si="13"/>
        <v>-100</v>
      </c>
      <c r="I160" s="150" t="s">
        <v>314</v>
      </c>
    </row>
    <row r="161" spans="1:9" x14ac:dyDescent="0.25">
      <c r="A161" s="128" t="s">
        <v>601</v>
      </c>
      <c r="B161" s="132">
        <v>0</v>
      </c>
      <c r="C161" s="148">
        <f t="shared" si="10"/>
        <v>0</v>
      </c>
      <c r="D161" s="132">
        <v>1.6799999999999999E-2</v>
      </c>
      <c r="E161" s="148">
        <f t="shared" si="11"/>
        <v>1.4813309069210153E-4</v>
      </c>
      <c r="F161" s="132">
        <v>0</v>
      </c>
      <c r="G161" s="148">
        <f t="shared" si="12"/>
        <v>0</v>
      </c>
      <c r="H161" s="148">
        <f t="shared" si="13"/>
        <v>-100</v>
      </c>
      <c r="I161" s="150" t="s">
        <v>314</v>
      </c>
    </row>
    <row r="162" spans="1:9" x14ac:dyDescent="0.25">
      <c r="A162" s="128" t="s">
        <v>530</v>
      </c>
      <c r="B162" s="132">
        <v>2.6840000000000002E-3</v>
      </c>
      <c r="C162" s="148">
        <f t="shared" si="10"/>
        <v>2.13734737092491E-5</v>
      </c>
      <c r="D162" s="132">
        <v>0.19457437</v>
      </c>
      <c r="E162" s="148">
        <f t="shared" si="11"/>
        <v>1.7156489760457453E-3</v>
      </c>
      <c r="F162" s="132">
        <v>0</v>
      </c>
      <c r="G162" s="148">
        <f t="shared" si="12"/>
        <v>0</v>
      </c>
      <c r="H162" s="148">
        <f t="shared" si="13"/>
        <v>-100</v>
      </c>
      <c r="I162" s="150">
        <f t="shared" si="14"/>
        <v>-100</v>
      </c>
    </row>
    <row r="163" spans="1:9" x14ac:dyDescent="0.25">
      <c r="A163" s="128" t="s">
        <v>653</v>
      </c>
      <c r="B163" s="132">
        <v>8.4005199999999999E-3</v>
      </c>
      <c r="C163" s="148">
        <f t="shared" si="10"/>
        <v>6.6895787393450533E-5</v>
      </c>
      <c r="D163" s="132">
        <v>0</v>
      </c>
      <c r="E163" s="148">
        <f t="shared" si="11"/>
        <v>0</v>
      </c>
      <c r="F163" s="132">
        <v>0</v>
      </c>
      <c r="G163" s="148">
        <f t="shared" si="12"/>
        <v>0</v>
      </c>
      <c r="H163" s="148" t="s">
        <v>314</v>
      </c>
      <c r="I163" s="150">
        <f t="shared" si="14"/>
        <v>-100</v>
      </c>
    </row>
    <row r="164" spans="1:9" x14ac:dyDescent="0.25">
      <c r="A164" s="128" t="s">
        <v>558</v>
      </c>
      <c r="B164" s="132">
        <v>0</v>
      </c>
      <c r="C164" s="148">
        <f t="shared" si="10"/>
        <v>0</v>
      </c>
      <c r="D164" s="132">
        <v>0.1348</v>
      </c>
      <c r="E164" s="148">
        <f t="shared" si="11"/>
        <v>1.1885917038866242E-3</v>
      </c>
      <c r="F164" s="132">
        <v>0</v>
      </c>
      <c r="G164" s="148">
        <f t="shared" si="12"/>
        <v>0</v>
      </c>
      <c r="H164" s="148">
        <f t="shared" si="13"/>
        <v>-100</v>
      </c>
      <c r="I164" s="150" t="s">
        <v>314</v>
      </c>
    </row>
    <row r="165" spans="1:9" x14ac:dyDescent="0.25">
      <c r="A165" s="128" t="s">
        <v>559</v>
      </c>
      <c r="B165" s="132">
        <v>0.12658844999999999</v>
      </c>
      <c r="C165" s="148">
        <f t="shared" si="10"/>
        <v>1.0080606959648262E-3</v>
      </c>
      <c r="D165" s="132">
        <v>0</v>
      </c>
      <c r="E165" s="148">
        <f t="shared" si="11"/>
        <v>0</v>
      </c>
      <c r="F165" s="132">
        <v>0</v>
      </c>
      <c r="G165" s="148">
        <f t="shared" si="12"/>
        <v>0</v>
      </c>
      <c r="H165" s="148" t="s">
        <v>314</v>
      </c>
      <c r="I165" s="150">
        <f t="shared" si="14"/>
        <v>-100</v>
      </c>
    </row>
    <row r="166" spans="1:9" x14ac:dyDescent="0.25">
      <c r="A166" s="128" t="s">
        <v>611</v>
      </c>
      <c r="B166" s="132">
        <v>8.0502123000000001</v>
      </c>
      <c r="C166" s="148">
        <f t="shared" si="10"/>
        <v>6.4106185151983491E-2</v>
      </c>
      <c r="D166" s="132">
        <v>5.9231800000000001E-3</v>
      </c>
      <c r="E166" s="148">
        <f t="shared" si="11"/>
        <v>5.2227319055097737E-5</v>
      </c>
      <c r="F166" s="132">
        <v>0</v>
      </c>
      <c r="G166" s="148">
        <f t="shared" si="12"/>
        <v>0</v>
      </c>
      <c r="H166" s="148">
        <f t="shared" si="13"/>
        <v>-100</v>
      </c>
      <c r="I166" s="150">
        <f t="shared" si="14"/>
        <v>-100</v>
      </c>
    </row>
    <row r="167" spans="1:9" x14ac:dyDescent="0.25">
      <c r="A167" s="128" t="s">
        <v>526</v>
      </c>
      <c r="B167" s="132">
        <v>1.286585E-2</v>
      </c>
      <c r="C167" s="148">
        <f t="shared" si="10"/>
        <v>1.0245451070124535E-4</v>
      </c>
      <c r="D167" s="132">
        <v>0</v>
      </c>
      <c r="E167" s="148">
        <f t="shared" si="11"/>
        <v>0</v>
      </c>
      <c r="F167" s="132">
        <v>0</v>
      </c>
      <c r="G167" s="148">
        <f t="shared" si="12"/>
        <v>0</v>
      </c>
      <c r="H167" s="148" t="s">
        <v>314</v>
      </c>
      <c r="I167" s="150">
        <f t="shared" si="14"/>
        <v>-100</v>
      </c>
    </row>
    <row r="168" spans="1:9" x14ac:dyDescent="0.25">
      <c r="A168" s="128" t="s">
        <v>428</v>
      </c>
      <c r="B168" s="132">
        <v>3.1136E-4</v>
      </c>
      <c r="C168" s="148">
        <f t="shared" si="10"/>
        <v>2.479450362932861E-6</v>
      </c>
      <c r="D168" s="132">
        <v>1.2813099999999999E-3</v>
      </c>
      <c r="E168" s="148">
        <f t="shared" si="11"/>
        <v>1.1297881573493845E-5</v>
      </c>
      <c r="F168" s="132">
        <v>0</v>
      </c>
      <c r="G168" s="148">
        <f t="shared" si="12"/>
        <v>0</v>
      </c>
      <c r="H168" s="148">
        <f t="shared" si="13"/>
        <v>-100</v>
      </c>
      <c r="I168" s="150">
        <f t="shared" si="14"/>
        <v>-100</v>
      </c>
    </row>
    <row r="169" spans="1:9" s="92" customFormat="1" ht="13" x14ac:dyDescent="0.3">
      <c r="A169" s="128" t="s">
        <v>299</v>
      </c>
      <c r="B169" s="132">
        <v>0</v>
      </c>
      <c r="C169" s="148">
        <f t="shared" si="10"/>
        <v>0</v>
      </c>
      <c r="D169" s="132">
        <v>8.782725999999999E-2</v>
      </c>
      <c r="E169" s="148">
        <f t="shared" si="11"/>
        <v>7.7441211135826065E-4</v>
      </c>
      <c r="F169" s="132">
        <v>0</v>
      </c>
      <c r="G169" s="148">
        <f t="shared" si="12"/>
        <v>0</v>
      </c>
      <c r="H169" s="148">
        <f t="shared" si="13"/>
        <v>-100</v>
      </c>
      <c r="I169" s="150" t="s">
        <v>314</v>
      </c>
    </row>
    <row r="170" spans="1:9" x14ac:dyDescent="0.25">
      <c r="A170" s="128" t="s">
        <v>503</v>
      </c>
      <c r="B170" s="132">
        <v>0</v>
      </c>
      <c r="C170" s="148">
        <f t="shared" si="10"/>
        <v>0</v>
      </c>
      <c r="D170" s="132">
        <v>1.093622E-2</v>
      </c>
      <c r="E170" s="148">
        <f t="shared" si="11"/>
        <v>9.6429527921950873E-5</v>
      </c>
      <c r="F170" s="132">
        <v>0</v>
      </c>
      <c r="G170" s="148">
        <f t="shared" si="12"/>
        <v>0</v>
      </c>
      <c r="H170" s="148">
        <f t="shared" si="13"/>
        <v>-100</v>
      </c>
      <c r="I170" s="150" t="s">
        <v>314</v>
      </c>
    </row>
    <row r="171" spans="1:9" x14ac:dyDescent="0.25">
      <c r="A171" s="128" t="s">
        <v>582</v>
      </c>
      <c r="B171" s="132">
        <v>0</v>
      </c>
      <c r="C171" s="148">
        <f t="shared" si="10"/>
        <v>0</v>
      </c>
      <c r="D171" s="132">
        <v>1.4890000000000001E-3</v>
      </c>
      <c r="E171" s="148">
        <f t="shared" si="11"/>
        <v>1.3129176907174954E-5</v>
      </c>
      <c r="F171" s="132">
        <v>0</v>
      </c>
      <c r="G171" s="148">
        <f t="shared" si="12"/>
        <v>0</v>
      </c>
      <c r="H171" s="148">
        <f t="shared" si="13"/>
        <v>-100</v>
      </c>
      <c r="I171" s="150" t="s">
        <v>314</v>
      </c>
    </row>
    <row r="172" spans="1:9" x14ac:dyDescent="0.25">
      <c r="A172" s="128" t="s">
        <v>405</v>
      </c>
      <c r="B172" s="132">
        <v>0</v>
      </c>
      <c r="C172" s="148">
        <f t="shared" si="10"/>
        <v>0</v>
      </c>
      <c r="D172" s="132">
        <v>3.045523E-2</v>
      </c>
      <c r="E172" s="148">
        <f t="shared" si="11"/>
        <v>2.6853734212135784E-4</v>
      </c>
      <c r="F172" s="132">
        <v>0</v>
      </c>
      <c r="G172" s="148">
        <f t="shared" si="12"/>
        <v>0</v>
      </c>
      <c r="H172" s="148">
        <f t="shared" si="13"/>
        <v>-100</v>
      </c>
      <c r="I172" s="150" t="s">
        <v>314</v>
      </c>
    </row>
    <row r="173" spans="1:9" x14ac:dyDescent="0.25">
      <c r="A173" s="128" t="s">
        <v>432</v>
      </c>
      <c r="B173" s="132">
        <v>4.4182591900000006</v>
      </c>
      <c r="C173" s="148">
        <f t="shared" si="10"/>
        <v>3.5183884738492259E-2</v>
      </c>
      <c r="D173" s="132">
        <v>1.7115799999999999E-3</v>
      </c>
      <c r="E173" s="148">
        <f t="shared" si="11"/>
        <v>1.5091764009927805E-5</v>
      </c>
      <c r="F173" s="132">
        <v>0</v>
      </c>
      <c r="G173" s="148">
        <f t="shared" si="12"/>
        <v>0</v>
      </c>
      <c r="H173" s="148">
        <f t="shared" si="13"/>
        <v>-100</v>
      </c>
      <c r="I173" s="150">
        <f t="shared" si="14"/>
        <v>-100</v>
      </c>
    </row>
    <row r="174" spans="1:9" x14ac:dyDescent="0.25">
      <c r="A174" s="128" t="s">
        <v>455</v>
      </c>
      <c r="B174" s="132">
        <v>0.10150000000000001</v>
      </c>
      <c r="C174" s="148">
        <f t="shared" si="10"/>
        <v>8.0827406165752001E-4</v>
      </c>
      <c r="D174" s="132">
        <v>0</v>
      </c>
      <c r="E174" s="148">
        <f t="shared" si="11"/>
        <v>0</v>
      </c>
      <c r="F174" s="132">
        <v>0</v>
      </c>
      <c r="G174" s="148">
        <f t="shared" si="12"/>
        <v>0</v>
      </c>
      <c r="H174" s="148" t="s">
        <v>314</v>
      </c>
      <c r="I174" s="150">
        <f t="shared" si="14"/>
        <v>-100</v>
      </c>
    </row>
    <row r="175" spans="1:9" x14ac:dyDescent="0.25">
      <c r="A175" s="128" t="s">
        <v>527</v>
      </c>
      <c r="B175" s="132">
        <v>0</v>
      </c>
      <c r="C175" s="148">
        <f t="shared" si="10"/>
        <v>0</v>
      </c>
      <c r="D175" s="132">
        <v>1.9780000000000002E-3</v>
      </c>
      <c r="E175" s="148">
        <f t="shared" si="11"/>
        <v>1.744090793982005E-5</v>
      </c>
      <c r="F175" s="132">
        <v>0</v>
      </c>
      <c r="G175" s="148">
        <f t="shared" si="12"/>
        <v>0</v>
      </c>
      <c r="H175" s="148">
        <f t="shared" si="13"/>
        <v>-100</v>
      </c>
      <c r="I175" s="150" t="s">
        <v>314</v>
      </c>
    </row>
    <row r="176" spans="1:9" x14ac:dyDescent="0.25">
      <c r="A176" s="128" t="s">
        <v>437</v>
      </c>
      <c r="B176" s="132">
        <v>1.536E-3</v>
      </c>
      <c r="C176" s="148">
        <f t="shared" si="10"/>
        <v>1.2231615356708874E-5</v>
      </c>
      <c r="D176" s="132">
        <v>5.3760000000000006E-4</v>
      </c>
      <c r="E176" s="148">
        <f t="shared" si="11"/>
        <v>4.7402589021472503E-6</v>
      </c>
      <c r="F176" s="132">
        <v>0</v>
      </c>
      <c r="G176" s="148">
        <f t="shared" si="12"/>
        <v>0</v>
      </c>
      <c r="H176" s="148">
        <f t="shared" si="13"/>
        <v>-100</v>
      </c>
      <c r="I176" s="150">
        <f t="shared" si="14"/>
        <v>-100</v>
      </c>
    </row>
    <row r="177" spans="1:9" x14ac:dyDescent="0.25">
      <c r="A177" s="128" t="s">
        <v>397</v>
      </c>
      <c r="B177" s="132">
        <v>0.16306616000000002</v>
      </c>
      <c r="C177" s="148">
        <f t="shared" si="10"/>
        <v>1.2985433247497047E-3</v>
      </c>
      <c r="D177" s="132">
        <v>2.5773999999999998E-2</v>
      </c>
      <c r="E177" s="148">
        <f t="shared" si="11"/>
        <v>2.2726084997013243E-4</v>
      </c>
      <c r="F177" s="132">
        <v>0</v>
      </c>
      <c r="G177" s="148">
        <f t="shared" si="12"/>
        <v>0</v>
      </c>
      <c r="H177" s="148">
        <f t="shared" si="13"/>
        <v>-100</v>
      </c>
      <c r="I177" s="150">
        <f t="shared" si="14"/>
        <v>-100</v>
      </c>
    </row>
    <row r="178" spans="1:9" x14ac:dyDescent="0.25">
      <c r="A178" s="128" t="s">
        <v>597</v>
      </c>
      <c r="B178" s="132">
        <v>1.2597000000000001E-2</v>
      </c>
      <c r="C178" s="148">
        <f t="shared" si="10"/>
        <v>1.0031357984925891E-4</v>
      </c>
      <c r="D178" s="132">
        <v>0</v>
      </c>
      <c r="E178" s="148">
        <f t="shared" si="11"/>
        <v>0</v>
      </c>
      <c r="F178" s="132">
        <v>0</v>
      </c>
      <c r="G178" s="148">
        <f t="shared" si="12"/>
        <v>0</v>
      </c>
      <c r="H178" s="148" t="s">
        <v>314</v>
      </c>
      <c r="I178" s="150">
        <f t="shared" si="14"/>
        <v>-100</v>
      </c>
    </row>
    <row r="179" spans="1:9" x14ac:dyDescent="0.25">
      <c r="A179" s="128" t="s">
        <v>556</v>
      </c>
      <c r="B179" s="132">
        <v>0</v>
      </c>
      <c r="C179" s="148">
        <f t="shared" si="10"/>
        <v>0</v>
      </c>
      <c r="D179" s="132">
        <v>1.54583E-3</v>
      </c>
      <c r="E179" s="148">
        <f t="shared" si="11"/>
        <v>1.3630272356224482E-5</v>
      </c>
      <c r="F179" s="132">
        <v>0</v>
      </c>
      <c r="G179" s="148">
        <f t="shared" si="12"/>
        <v>0</v>
      </c>
      <c r="H179" s="148">
        <f t="shared" si="13"/>
        <v>-100</v>
      </c>
      <c r="I179" s="150" t="s">
        <v>314</v>
      </c>
    </row>
    <row r="180" spans="1:9" x14ac:dyDescent="0.25">
      <c r="A180" s="128" t="s">
        <v>525</v>
      </c>
      <c r="B180" s="132">
        <v>1.8508699999999999E-3</v>
      </c>
      <c r="C180" s="148">
        <f t="shared" si="10"/>
        <v>1.4739016871921712E-5</v>
      </c>
      <c r="D180" s="132">
        <v>2.3501999999999998E-3</v>
      </c>
      <c r="E180" s="148">
        <f t="shared" si="11"/>
        <v>2.072276129432006E-5</v>
      </c>
      <c r="F180" s="132">
        <v>0</v>
      </c>
      <c r="G180" s="148">
        <f t="shared" si="12"/>
        <v>0</v>
      </c>
      <c r="H180" s="148">
        <f t="shared" si="13"/>
        <v>-100</v>
      </c>
      <c r="I180" s="150">
        <f t="shared" si="14"/>
        <v>-100</v>
      </c>
    </row>
    <row r="181" spans="1:9" x14ac:dyDescent="0.25">
      <c r="A181" s="128" t="s">
        <v>393</v>
      </c>
      <c r="B181" s="132">
        <v>0.14000000000000001</v>
      </c>
      <c r="C181" s="148">
        <f t="shared" si="10"/>
        <v>1.1148607747000275E-3</v>
      </c>
      <c r="D181" s="132">
        <v>0</v>
      </c>
      <c r="E181" s="148">
        <f t="shared" si="11"/>
        <v>0</v>
      </c>
      <c r="F181" s="132">
        <v>0</v>
      </c>
      <c r="G181" s="148">
        <f t="shared" si="12"/>
        <v>0</v>
      </c>
      <c r="H181" s="148" t="s">
        <v>314</v>
      </c>
      <c r="I181" s="150">
        <f t="shared" si="14"/>
        <v>-100</v>
      </c>
    </row>
    <row r="182" spans="1:9" x14ac:dyDescent="0.25">
      <c r="A182" s="128" t="s">
        <v>654</v>
      </c>
      <c r="B182" s="132">
        <v>7.5323999999999996E-4</v>
      </c>
      <c r="C182" s="148">
        <f t="shared" si="10"/>
        <v>5.998269499536062E-6</v>
      </c>
      <c r="D182" s="132">
        <v>0</v>
      </c>
      <c r="E182" s="148">
        <f t="shared" si="11"/>
        <v>0</v>
      </c>
      <c r="F182" s="132">
        <v>0</v>
      </c>
      <c r="G182" s="148">
        <f t="shared" si="12"/>
        <v>0</v>
      </c>
      <c r="H182" s="148" t="s">
        <v>314</v>
      </c>
      <c r="I182" s="150">
        <f t="shared" si="14"/>
        <v>-100</v>
      </c>
    </row>
    <row r="183" spans="1:9" s="92" customFormat="1" ht="13" x14ac:dyDescent="0.3">
      <c r="A183" s="195" t="s">
        <v>262</v>
      </c>
      <c r="B183" s="304">
        <f t="shared" ref="B183:G183" si="15">SUM(B4:B182)</f>
        <v>12557.621828400001</v>
      </c>
      <c r="C183" s="153">
        <f t="shared" si="15"/>
        <v>99.999999999999986</v>
      </c>
      <c r="D183" s="304">
        <f t="shared" si="15"/>
        <v>11341.152690130009</v>
      </c>
      <c r="E183" s="153">
        <f t="shared" si="11"/>
        <v>100</v>
      </c>
      <c r="F183" s="304">
        <f t="shared" si="15"/>
        <v>15838.879117299995</v>
      </c>
      <c r="G183" s="153">
        <f t="shared" si="15"/>
        <v>100.00000000000003</v>
      </c>
      <c r="H183" s="153">
        <f t="shared" si="13"/>
        <v>39.658459330013883</v>
      </c>
      <c r="I183" s="154">
        <f t="shared" si="14"/>
        <v>26.129607450665439</v>
      </c>
    </row>
  </sheetData>
  <sortState xmlns:xlrd2="http://schemas.microsoft.com/office/spreadsheetml/2017/richdata2" ref="A4:I169">
    <sortCondition descending="1" ref="G4:G169"/>
  </sortState>
  <mergeCells count="7">
    <mergeCell ref="Q1:R1"/>
    <mergeCell ref="A2:A3"/>
    <mergeCell ref="B2:C2"/>
    <mergeCell ref="D2:E2"/>
    <mergeCell ref="F2:G2"/>
    <mergeCell ref="H2:H3"/>
    <mergeCell ref="I2:I3"/>
  </mergeCells>
  <hyperlinks>
    <hyperlink ref="K1" location="'Table of Content'!A1" display="Table of Content" xr:uid="{00000000-0004-0000-0B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Q268"/>
  <sheetViews>
    <sheetView zoomScaleNormal="100" workbookViewId="0">
      <selection activeCell="O18" sqref="O18"/>
    </sheetView>
  </sheetViews>
  <sheetFormatPr defaultColWidth="9.1796875" defaultRowHeight="11.5" x14ac:dyDescent="0.25"/>
  <cols>
    <col min="1" max="1" width="38.1796875" style="6" customWidth="1"/>
    <col min="2" max="2" width="15.6328125" style="6" bestFit="1" customWidth="1"/>
    <col min="3" max="3" width="10.36328125" style="6" bestFit="1" customWidth="1"/>
    <col min="4" max="4" width="15.90625" style="6" customWidth="1"/>
    <col min="5" max="5" width="10.7265625" style="7" bestFit="1" customWidth="1"/>
    <col min="6" max="6" width="21.54296875" style="7" bestFit="1" customWidth="1"/>
    <col min="7" max="7" width="16.08984375" style="7" bestFit="1" customWidth="1"/>
    <col min="8" max="8" width="15.81640625" style="6" bestFit="1" customWidth="1"/>
    <col min="9" max="9" width="23" style="6" bestFit="1" customWidth="1"/>
    <col min="10" max="10" width="17.1796875" style="6" bestFit="1" customWidth="1"/>
    <col min="11" max="12" width="14.26953125" style="6" bestFit="1" customWidth="1"/>
    <col min="13" max="13" width="8.1796875" style="6" customWidth="1"/>
    <col min="14" max="16384" width="9.1796875" style="6"/>
  </cols>
  <sheetData>
    <row r="1" spans="1:17" x14ac:dyDescent="0.25">
      <c r="A1" s="9" t="s">
        <v>471</v>
      </c>
      <c r="E1" s="6"/>
      <c r="F1" s="352"/>
      <c r="G1" s="439"/>
      <c r="N1" s="376" t="s">
        <v>313</v>
      </c>
      <c r="O1" s="376"/>
    </row>
    <row r="2" spans="1:17" ht="14" customHeight="1" x14ac:dyDescent="0.25">
      <c r="A2" s="396" t="s">
        <v>506</v>
      </c>
      <c r="B2" s="385">
        <v>44866</v>
      </c>
      <c r="C2" s="385"/>
      <c r="D2" s="385">
        <v>45200</v>
      </c>
      <c r="E2" s="385"/>
      <c r="F2" s="398">
        <v>45231</v>
      </c>
      <c r="G2" s="399"/>
      <c r="H2" s="399"/>
      <c r="I2" s="399"/>
      <c r="J2" s="400"/>
      <c r="K2" s="396" t="s">
        <v>293</v>
      </c>
      <c r="L2" s="396" t="s">
        <v>590</v>
      </c>
    </row>
    <row r="3" spans="1:17" ht="18.5" customHeight="1" x14ac:dyDescent="0.25">
      <c r="A3" s="397"/>
      <c r="B3" s="35" t="s">
        <v>294</v>
      </c>
      <c r="C3" s="102" t="s">
        <v>295</v>
      </c>
      <c r="D3" s="35" t="s">
        <v>294</v>
      </c>
      <c r="E3" s="102" t="s">
        <v>295</v>
      </c>
      <c r="F3" s="35" t="s">
        <v>570</v>
      </c>
      <c r="G3" s="35" t="s">
        <v>569</v>
      </c>
      <c r="H3" s="35" t="s">
        <v>591</v>
      </c>
      <c r="I3" s="35" t="s">
        <v>568</v>
      </c>
      <c r="J3" s="35" t="s">
        <v>567</v>
      </c>
      <c r="K3" s="397"/>
      <c r="L3" s="397"/>
      <c r="M3" s="32"/>
      <c r="N3" s="8"/>
    </row>
    <row r="4" spans="1:17" ht="12.5" x14ac:dyDescent="0.25">
      <c r="A4" s="128" t="s">
        <v>70</v>
      </c>
      <c r="B4" s="217">
        <v>1561.7434801400002</v>
      </c>
      <c r="C4" s="217">
        <f>(Table24[[#This Row],[Column2]]/$B$268)*100</f>
        <v>16.01946182985829</v>
      </c>
      <c r="D4" s="341">
        <v>1295.0490186900001</v>
      </c>
      <c r="E4" s="218">
        <f>(D4/$D$268)*100</f>
        <v>18.963793913872276</v>
      </c>
      <c r="F4" s="217">
        <v>2751.79113723</v>
      </c>
      <c r="G4" s="219">
        <v>0</v>
      </c>
      <c r="H4" s="217">
        <f>F4+G4</f>
        <v>2751.79113723</v>
      </c>
      <c r="I4" s="220">
        <f>(F4/$H$268)*100</f>
        <v>23.298081118700832</v>
      </c>
      <c r="J4" s="218">
        <f t="shared" ref="J4:J7" si="0">(G4/$H$268)*100</f>
        <v>0</v>
      </c>
      <c r="K4" s="218">
        <f>((H4/D4)-1)*100</f>
        <v>112.48548105256737</v>
      </c>
      <c r="L4" s="221">
        <f>((H4/B4)-1)*100</f>
        <v>76.199943987172574</v>
      </c>
      <c r="N4" s="33"/>
      <c r="P4" s="12"/>
    </row>
    <row r="5" spans="1:17" ht="12.5" x14ac:dyDescent="0.25">
      <c r="A5" s="128" t="s">
        <v>151</v>
      </c>
      <c r="B5" s="217">
        <v>2783.8703981500003</v>
      </c>
      <c r="C5" s="217">
        <f>(Table24[[#This Row],[Column2]]/$B$268)*100</f>
        <v>28.555333285872642</v>
      </c>
      <c r="D5" s="342">
        <v>541.08372882000003</v>
      </c>
      <c r="E5" s="218">
        <f t="shared" ref="E5:E67" si="1">(D5/$D$268)*100</f>
        <v>7.9232524602593752</v>
      </c>
      <c r="F5" s="217">
        <v>2082.5367072600002</v>
      </c>
      <c r="G5" s="219">
        <v>389.34775474999998</v>
      </c>
      <c r="H5" s="217">
        <f t="shared" ref="H5:H68" si="2">F5+G5</f>
        <v>2471.8844620100003</v>
      </c>
      <c r="I5" s="220">
        <f t="shared" ref="I5:J68" si="3">(F5/$H$268)*100</f>
        <v>17.631828405136801</v>
      </c>
      <c r="J5" s="218">
        <f t="shared" si="0"/>
        <v>3.2964186310595571</v>
      </c>
      <c r="K5" s="218">
        <f t="shared" ref="K5:K68" si="4">((H5/D5)-1)*100</f>
        <v>356.83954817874621</v>
      </c>
      <c r="L5" s="221">
        <f t="shared" ref="L5:L68" si="5">((H5/B5)-1)*100</f>
        <v>-11.20691309291294</v>
      </c>
      <c r="N5" s="33"/>
    </row>
    <row r="6" spans="1:17" ht="12.5" x14ac:dyDescent="0.25">
      <c r="A6" s="128" t="s">
        <v>260</v>
      </c>
      <c r="B6" s="217">
        <v>785.21360384000002</v>
      </c>
      <c r="C6" s="217">
        <f>(Table24[[#This Row],[Column2]]/$B$268)*100</f>
        <v>8.0542672436018421</v>
      </c>
      <c r="D6" s="342">
        <v>1006.65584935</v>
      </c>
      <c r="E6" s="218">
        <f t="shared" si="1"/>
        <v>14.740765634167161</v>
      </c>
      <c r="F6" s="217">
        <v>1450.9756507300001</v>
      </c>
      <c r="G6" s="219">
        <v>4.1999999999999997E-3</v>
      </c>
      <c r="H6" s="217">
        <f t="shared" si="2"/>
        <v>1450.9798507300002</v>
      </c>
      <c r="I6" s="220">
        <f t="shared" si="3"/>
        <v>12.284707205647848</v>
      </c>
      <c r="J6" s="218">
        <f t="shared" si="0"/>
        <v>3.555936327240407E-5</v>
      </c>
      <c r="K6" s="218">
        <f t="shared" si="4"/>
        <v>44.138620131885297</v>
      </c>
      <c r="L6" s="221">
        <f t="shared" si="5"/>
        <v>84.787915496387754</v>
      </c>
      <c r="N6" s="33"/>
      <c r="Q6" s="33"/>
    </row>
    <row r="7" spans="1:17" ht="12.5" x14ac:dyDescent="0.25">
      <c r="A7" s="128" t="s">
        <v>9</v>
      </c>
      <c r="B7" s="217">
        <v>567.28923666999992</v>
      </c>
      <c r="C7" s="217">
        <f>(Table24[[#This Row],[Column2]]/$B$268)*100</f>
        <v>5.8189250596454283</v>
      </c>
      <c r="D7" s="342">
        <v>1098.8627248399998</v>
      </c>
      <c r="E7" s="218">
        <f t="shared" si="1"/>
        <v>16.090978760465045</v>
      </c>
      <c r="F7" s="217">
        <v>652.36409419000006</v>
      </c>
      <c r="G7" s="219">
        <v>7.2074734400000002</v>
      </c>
      <c r="H7" s="217">
        <f t="shared" si="2"/>
        <v>659.57156763</v>
      </c>
      <c r="I7" s="220">
        <f t="shared" si="3"/>
        <v>5.5232504312321522</v>
      </c>
      <c r="J7" s="218">
        <f t="shared" si="0"/>
        <v>6.1022182459324732E-2</v>
      </c>
      <c r="K7" s="218">
        <f t="shared" si="4"/>
        <v>-39.976891314969563</v>
      </c>
      <c r="L7" s="221">
        <f t="shared" si="5"/>
        <v>16.267245171387245</v>
      </c>
      <c r="N7" s="33"/>
    </row>
    <row r="8" spans="1:17" ht="12.5" x14ac:dyDescent="0.25">
      <c r="A8" s="128" t="s">
        <v>575</v>
      </c>
      <c r="B8" s="217">
        <v>1.9410798300000001</v>
      </c>
      <c r="C8" s="217">
        <f>(Table24[[#This Row],[Column2]]/$B$268)*100</f>
        <v>1.9910474825613068E-2</v>
      </c>
      <c r="D8" s="342">
        <v>249.92503335000001</v>
      </c>
      <c r="E8" s="218">
        <f t="shared" si="1"/>
        <v>3.659727746183151</v>
      </c>
      <c r="F8" s="217">
        <v>2.6333827599999999</v>
      </c>
      <c r="G8" s="219">
        <v>612.80510810999999</v>
      </c>
      <c r="H8" s="217">
        <f t="shared" si="2"/>
        <v>615.43849087000001</v>
      </c>
      <c r="I8" s="220">
        <f t="shared" si="3"/>
        <v>2.2295574809077637E-2</v>
      </c>
      <c r="J8" s="218">
        <f>(G8/$H$268)*100</f>
        <v>5.1883236796353192</v>
      </c>
      <c r="K8" s="218">
        <f t="shared" si="4"/>
        <v>146.24923826983257</v>
      </c>
      <c r="L8" s="221">
        <f t="shared" si="5"/>
        <v>31605.985573504204</v>
      </c>
      <c r="N8" s="33"/>
    </row>
    <row r="9" spans="1:17" ht="12.5" x14ac:dyDescent="0.25">
      <c r="A9" s="128" t="s">
        <v>80</v>
      </c>
      <c r="B9" s="217">
        <v>597.52077278999991</v>
      </c>
      <c r="C9" s="217">
        <f>(Table24[[#This Row],[Column2]]/$B$268)*100</f>
        <v>6.1290226813681121</v>
      </c>
      <c r="D9" s="342">
        <v>573.50711086000001</v>
      </c>
      <c r="E9" s="218">
        <f t="shared" si="1"/>
        <v>8.3980378360432795</v>
      </c>
      <c r="F9" s="217">
        <v>119.67417587</v>
      </c>
      <c r="G9" s="219">
        <v>351.94244099000002</v>
      </c>
      <c r="H9" s="217">
        <f t="shared" si="2"/>
        <v>471.61661686000002</v>
      </c>
      <c r="I9" s="220">
        <f t="shared" si="3"/>
        <v>1.0132232128778342</v>
      </c>
      <c r="J9" s="218">
        <f>(G9/$H$268)*100</f>
        <v>2.9797259786047725</v>
      </c>
      <c r="K9" s="218">
        <f t="shared" si="4"/>
        <v>-17.766212845593245</v>
      </c>
      <c r="L9" s="221">
        <f t="shared" si="5"/>
        <v>-21.071092698939388</v>
      </c>
      <c r="N9" s="33"/>
    </row>
    <row r="10" spans="1:17" ht="12.5" x14ac:dyDescent="0.25">
      <c r="A10" s="128" t="s">
        <v>23</v>
      </c>
      <c r="B10" s="217">
        <v>451.67271500999999</v>
      </c>
      <c r="C10" s="217">
        <f>(Table24[[#This Row],[Column2]]/$B$268)*100</f>
        <v>4.6329976143345482</v>
      </c>
      <c r="D10" s="342">
        <v>13.164967689999999</v>
      </c>
      <c r="E10" s="218">
        <f t="shared" si="1"/>
        <v>0.1927785979935239</v>
      </c>
      <c r="F10" s="217">
        <v>471.09165322000001</v>
      </c>
      <c r="G10" s="219">
        <v>0.23057</v>
      </c>
      <c r="H10" s="217">
        <f>F10+G10</f>
        <v>471.32222322000001</v>
      </c>
      <c r="I10" s="220">
        <f t="shared" si="3"/>
        <v>3.9885045789160438</v>
      </c>
      <c r="J10" s="218">
        <f t="shared" si="3"/>
        <v>1.9521243785043348E-3</v>
      </c>
      <c r="K10" s="218">
        <f t="shared" si="4"/>
        <v>3480.1244204952545</v>
      </c>
      <c r="L10" s="221">
        <f t="shared" si="5"/>
        <v>4.3503863653940211</v>
      </c>
      <c r="N10" s="33"/>
    </row>
    <row r="11" spans="1:17" ht="12.5" x14ac:dyDescent="0.25">
      <c r="A11" s="128" t="s">
        <v>68</v>
      </c>
      <c r="B11" s="217">
        <v>0</v>
      </c>
      <c r="C11" s="217">
        <f>(Table24[[#This Row],[Column2]]/$B$268)*100</f>
        <v>0</v>
      </c>
      <c r="D11" s="342">
        <v>15.543013890000001</v>
      </c>
      <c r="E11" s="218">
        <f t="shared" si="1"/>
        <v>0.22760104672220949</v>
      </c>
      <c r="F11" s="217">
        <v>0</v>
      </c>
      <c r="G11" s="219">
        <v>248.21632344999998</v>
      </c>
      <c r="H11" s="217">
        <f t="shared" si="2"/>
        <v>248.21632344999998</v>
      </c>
      <c r="I11" s="220">
        <f t="shared" si="3"/>
        <v>0</v>
      </c>
      <c r="J11" s="218">
        <f t="shared" si="3"/>
        <v>2.1015272418331188</v>
      </c>
      <c r="K11" s="218">
        <f t="shared" si="4"/>
        <v>1496.9639170797909</v>
      </c>
      <c r="L11" s="221" t="s">
        <v>314</v>
      </c>
      <c r="N11" s="33"/>
    </row>
    <row r="12" spans="1:17" ht="12.5" x14ac:dyDescent="0.25">
      <c r="A12" s="128" t="s">
        <v>64</v>
      </c>
      <c r="B12" s="217">
        <v>127.45018151000001</v>
      </c>
      <c r="C12" s="217">
        <f>(Table24[[#This Row],[Column2]]/$B$268)*100</f>
        <v>1.3073102874262883</v>
      </c>
      <c r="D12" s="342">
        <v>92.975771760000001</v>
      </c>
      <c r="E12" s="218">
        <f t="shared" si="1"/>
        <v>1.3614723066030308</v>
      </c>
      <c r="F12" s="217">
        <v>205.36789347000001</v>
      </c>
      <c r="G12" s="219">
        <v>0.24557999999999999</v>
      </c>
      <c r="H12" s="217">
        <f t="shared" si="2"/>
        <v>205.61347347</v>
      </c>
      <c r="I12" s="220">
        <f t="shared" si="3"/>
        <v>1.7387503639019313</v>
      </c>
      <c r="J12" s="218">
        <f t="shared" si="3"/>
        <v>2.079206769627855E-3</v>
      </c>
      <c r="K12" s="218">
        <f t="shared" si="4"/>
        <v>121.14736944669167</v>
      </c>
      <c r="L12" s="221">
        <f t="shared" si="5"/>
        <v>61.328505800415158</v>
      </c>
      <c r="N12" s="33"/>
    </row>
    <row r="13" spans="1:17" ht="12.5" x14ac:dyDescent="0.25">
      <c r="A13" s="128" t="s">
        <v>0</v>
      </c>
      <c r="B13" s="217">
        <v>151.79142308000002</v>
      </c>
      <c r="C13" s="217">
        <f>(Table24[[#This Row],[Column2]]/$B$268)*100</f>
        <v>1.5569886726288442</v>
      </c>
      <c r="D13" s="342">
        <v>119.6997851</v>
      </c>
      <c r="E13" s="218">
        <f t="shared" si="1"/>
        <v>1.7528001051785413</v>
      </c>
      <c r="F13" s="217">
        <v>172.31551059999998</v>
      </c>
      <c r="G13" s="219">
        <v>0.71924999999999994</v>
      </c>
      <c r="H13" s="217">
        <f t="shared" si="2"/>
        <v>173.03476059999997</v>
      </c>
      <c r="I13" s="220">
        <f t="shared" si="3"/>
        <v>1.4589118664036176</v>
      </c>
      <c r="J13" s="218">
        <f>(G13/$H$268)*100</f>
        <v>6.0895409603991969E-3</v>
      </c>
      <c r="K13" s="218">
        <f t="shared" si="4"/>
        <v>44.557285926154911</v>
      </c>
      <c r="L13" s="221">
        <f t="shared" si="5"/>
        <v>13.995084233978016</v>
      </c>
      <c r="N13" s="33"/>
    </row>
    <row r="14" spans="1:17" ht="12.5" x14ac:dyDescent="0.25">
      <c r="A14" s="128" t="s">
        <v>71</v>
      </c>
      <c r="B14" s="217">
        <v>132.67960185999999</v>
      </c>
      <c r="C14" s="217">
        <f>(Table24[[#This Row],[Column2]]/$B$268)*100</f>
        <v>1.3609506584311344</v>
      </c>
      <c r="D14" s="342">
        <v>33.852274479999998</v>
      </c>
      <c r="E14" s="218">
        <f t="shared" si="1"/>
        <v>0.4957090793396659</v>
      </c>
      <c r="F14" s="217">
        <v>159.28114002999999</v>
      </c>
      <c r="G14" s="219">
        <v>4.2977006200000005</v>
      </c>
      <c r="H14" s="217">
        <f t="shared" si="2"/>
        <v>163.57884064999999</v>
      </c>
      <c r="I14" s="220">
        <f t="shared" si="3"/>
        <v>1.3485561716117695</v>
      </c>
      <c r="J14" s="218">
        <f t="shared" ref="J14:J77" si="6">(G14/$H$268)*100</f>
        <v>3.6386547043480051E-2</v>
      </c>
      <c r="K14" s="218">
        <f t="shared" si="4"/>
        <v>383.21373722360289</v>
      </c>
      <c r="L14" s="221">
        <f t="shared" si="5"/>
        <v>23.288612836360521</v>
      </c>
      <c r="N14" s="8"/>
    </row>
    <row r="15" spans="1:17" ht="12.5" x14ac:dyDescent="0.25">
      <c r="A15" s="128" t="s">
        <v>129</v>
      </c>
      <c r="B15" s="217">
        <v>129.93075506</v>
      </c>
      <c r="C15" s="217">
        <f>(Table24[[#This Row],[Column2]]/$B$268)*100</f>
        <v>1.3327545769691644</v>
      </c>
      <c r="D15" s="342">
        <v>80.106043</v>
      </c>
      <c r="E15" s="218">
        <f t="shared" si="1"/>
        <v>1.1730169814301261</v>
      </c>
      <c r="F15" s="217">
        <v>3.9530000000000003E-2</v>
      </c>
      <c r="G15" s="219">
        <v>152.94241618999999</v>
      </c>
      <c r="H15" s="217">
        <f t="shared" si="2"/>
        <v>152.98194619</v>
      </c>
      <c r="I15" s="220">
        <f t="shared" si="3"/>
        <v>3.3468134051384122E-4</v>
      </c>
      <c r="J15" s="218">
        <f t="shared" si="6"/>
        <v>1.2948892707284343</v>
      </c>
      <c r="K15" s="218">
        <f t="shared" si="4"/>
        <v>90.974289155688297</v>
      </c>
      <c r="L15" s="221">
        <f t="shared" si="5"/>
        <v>17.741135360412041</v>
      </c>
      <c r="N15" s="8"/>
    </row>
    <row r="16" spans="1:17" ht="12.5" x14ac:dyDescent="0.25">
      <c r="A16" s="128" t="s">
        <v>47</v>
      </c>
      <c r="B16" s="217">
        <v>140.11180796000002</v>
      </c>
      <c r="C16" s="217">
        <f>(Table24[[#This Row],[Column2]]/$B$268)*100</f>
        <v>1.4371859323058924</v>
      </c>
      <c r="D16" s="342">
        <v>107.49234250000001</v>
      </c>
      <c r="E16" s="218">
        <f t="shared" si="1"/>
        <v>1.5740428362714565</v>
      </c>
      <c r="F16" s="217">
        <v>127.25988673000001</v>
      </c>
      <c r="G16" s="219">
        <v>0</v>
      </c>
      <c r="H16" s="217">
        <f t="shared" si="2"/>
        <v>127.25988673000001</v>
      </c>
      <c r="I16" s="220">
        <f t="shared" si="3"/>
        <v>1.077447748151682</v>
      </c>
      <c r="J16" s="218">
        <f t="shared" si="6"/>
        <v>0</v>
      </c>
      <c r="K16" s="218">
        <f t="shared" si="4"/>
        <v>18.389723184235194</v>
      </c>
      <c r="L16" s="221">
        <f t="shared" si="5"/>
        <v>-9.1726182233470723</v>
      </c>
      <c r="N16" s="8"/>
    </row>
    <row r="17" spans="1:14" ht="12.5" x14ac:dyDescent="0.25">
      <c r="A17" s="128" t="s">
        <v>249</v>
      </c>
      <c r="B17" s="217">
        <v>48.481357989999999</v>
      </c>
      <c r="C17" s="217">
        <f>(Table24[[#This Row],[Column2]]/$B$268)*100</f>
        <v>0.49729374487984346</v>
      </c>
      <c r="D17" s="342">
        <v>48.662672869999994</v>
      </c>
      <c r="E17" s="218">
        <f t="shared" si="1"/>
        <v>0.71258221602943339</v>
      </c>
      <c r="F17" s="217">
        <v>0.24399089999999998</v>
      </c>
      <c r="G17" s="219">
        <v>108.41270473</v>
      </c>
      <c r="H17" s="217">
        <f t="shared" si="2"/>
        <v>108.65669563</v>
      </c>
      <c r="I17" s="220">
        <f t="shared" si="3"/>
        <v>2.0657526305382888E-3</v>
      </c>
      <c r="J17" s="218">
        <f t="shared" si="6"/>
        <v>0.91787779781855938</v>
      </c>
      <c r="K17" s="218">
        <f t="shared" si="4"/>
        <v>123.28550657353156</v>
      </c>
      <c r="L17" s="221">
        <f t="shared" si="5"/>
        <v>124.12056950304913</v>
      </c>
      <c r="N17" s="8"/>
    </row>
    <row r="18" spans="1:14" ht="12.5" x14ac:dyDescent="0.25">
      <c r="A18" s="128" t="s">
        <v>1</v>
      </c>
      <c r="B18" s="217">
        <v>59.66912043</v>
      </c>
      <c r="C18" s="217">
        <f>(Table24[[#This Row],[Column2]]/$B$268)*100</f>
        <v>0.6120513447342294</v>
      </c>
      <c r="D18" s="342">
        <v>76.037163329999998</v>
      </c>
      <c r="E18" s="218">
        <f t="shared" si="1"/>
        <v>1.1134351475314548</v>
      </c>
      <c r="F18" s="217">
        <v>91.026746590000002</v>
      </c>
      <c r="G18" s="219">
        <v>0</v>
      </c>
      <c r="H18" s="217">
        <f t="shared" si="2"/>
        <v>91.026746590000002</v>
      </c>
      <c r="I18" s="220">
        <f t="shared" si="3"/>
        <v>0.77067932130925687</v>
      </c>
      <c r="J18" s="218">
        <f t="shared" si="6"/>
        <v>0</v>
      </c>
      <c r="K18" s="218">
        <f t="shared" si="4"/>
        <v>19.713496142597364</v>
      </c>
      <c r="L18" s="221">
        <f t="shared" si="5"/>
        <v>52.552519517673744</v>
      </c>
      <c r="N18" s="8"/>
    </row>
    <row r="19" spans="1:14" ht="12.5" x14ac:dyDescent="0.25">
      <c r="A19" s="128" t="s">
        <v>37</v>
      </c>
      <c r="B19" s="217">
        <v>130.20277449</v>
      </c>
      <c r="C19" s="217">
        <f>(Table24[[#This Row],[Column2]]/$B$268)*100</f>
        <v>1.3355447950371624</v>
      </c>
      <c r="D19" s="342">
        <v>90.158733299999994</v>
      </c>
      <c r="E19" s="218">
        <f t="shared" si="1"/>
        <v>1.3202215616258786</v>
      </c>
      <c r="F19" s="217">
        <v>70.174109529999996</v>
      </c>
      <c r="G19" s="219">
        <v>20.200236719999999</v>
      </c>
      <c r="H19" s="217">
        <f t="shared" si="2"/>
        <v>90.374346250000002</v>
      </c>
      <c r="I19" s="220">
        <f t="shared" si="3"/>
        <v>0.59413015549874826</v>
      </c>
      <c r="J19" s="218">
        <f t="shared" si="6"/>
        <v>0.17102560850358003</v>
      </c>
      <c r="K19" s="218">
        <f t="shared" si="4"/>
        <v>0.23914815804095824</v>
      </c>
      <c r="L19" s="221">
        <f t="shared" si="5"/>
        <v>-30.589538814366012</v>
      </c>
      <c r="N19" s="8"/>
    </row>
    <row r="20" spans="1:14" ht="12.5" x14ac:dyDescent="0.25">
      <c r="A20" s="128" t="s">
        <v>248</v>
      </c>
      <c r="B20" s="217">
        <v>0.369917</v>
      </c>
      <c r="C20" s="217">
        <f>(Table24[[#This Row],[Column2]]/$B$268)*100</f>
        <v>3.7943947498884209E-3</v>
      </c>
      <c r="D20" s="342">
        <v>4.7739999999999998E-2</v>
      </c>
      <c r="E20" s="218">
        <f t="shared" si="1"/>
        <v>6.9907123852658922E-4</v>
      </c>
      <c r="F20" s="217">
        <v>0</v>
      </c>
      <c r="G20" s="219">
        <v>89.017601260000006</v>
      </c>
      <c r="H20" s="217">
        <f t="shared" si="2"/>
        <v>89.017601260000006</v>
      </c>
      <c r="I20" s="220">
        <f t="shared" si="3"/>
        <v>0</v>
      </c>
      <c r="J20" s="218">
        <f t="shared" si="3"/>
        <v>0.75366886210532258</v>
      </c>
      <c r="K20" s="218">
        <f t="shared" si="4"/>
        <v>186363.3457478006</v>
      </c>
      <c r="L20" s="221">
        <f t="shared" si="5"/>
        <v>23964.209338851691</v>
      </c>
      <c r="N20" s="8"/>
    </row>
    <row r="21" spans="1:14" ht="12.5" x14ac:dyDescent="0.25">
      <c r="A21" s="128" t="s">
        <v>123</v>
      </c>
      <c r="B21" s="217">
        <v>48.486390990000004</v>
      </c>
      <c r="C21" s="217">
        <f>(Table24[[#This Row],[Column2]]/$B$268)*100</f>
        <v>0.49734537048444183</v>
      </c>
      <c r="D21" s="342">
        <v>68.737379310000009</v>
      </c>
      <c r="E21" s="218">
        <f t="shared" si="1"/>
        <v>1.0065422054317901</v>
      </c>
      <c r="F21" s="217">
        <v>4.6871309999999999E-2</v>
      </c>
      <c r="G21" s="219">
        <v>88.330074109999998</v>
      </c>
      <c r="H21" s="217">
        <f t="shared" si="2"/>
        <v>88.376945419999998</v>
      </c>
      <c r="I21" s="220">
        <f t="shared" si="3"/>
        <v>3.9683665222463473E-4</v>
      </c>
      <c r="J21" s="218">
        <f t="shared" si="3"/>
        <v>0.7478479031323485</v>
      </c>
      <c r="K21" s="218">
        <f t="shared" si="4"/>
        <v>28.571886660716483</v>
      </c>
      <c r="L21" s="221">
        <f t="shared" si="5"/>
        <v>82.271651107683311</v>
      </c>
      <c r="N21" s="8"/>
    </row>
    <row r="22" spans="1:14" ht="12.5" x14ac:dyDescent="0.25">
      <c r="A22" s="128" t="s">
        <v>61</v>
      </c>
      <c r="B22" s="217">
        <v>65.564398879999999</v>
      </c>
      <c r="C22" s="217">
        <f>(Table24[[#This Row],[Column2]]/$B$268)*100</f>
        <v>0.67252170321953919</v>
      </c>
      <c r="D22" s="342">
        <v>49.823849500000001</v>
      </c>
      <c r="E22" s="218">
        <f t="shared" si="1"/>
        <v>0.72958567612332192</v>
      </c>
      <c r="F22" s="217">
        <v>85.60812159000001</v>
      </c>
      <c r="G22" s="219">
        <v>1.1247799999999999E-3</v>
      </c>
      <c r="H22" s="217">
        <f t="shared" si="2"/>
        <v>85.609246370000008</v>
      </c>
      <c r="I22" s="220">
        <f t="shared" si="3"/>
        <v>0.72480245111594022</v>
      </c>
      <c r="J22" s="218">
        <f t="shared" si="3"/>
        <v>9.5229668146511085E-6</v>
      </c>
      <c r="K22" s="218">
        <f t="shared" si="4"/>
        <v>71.823829810661266</v>
      </c>
      <c r="L22" s="221">
        <f t="shared" si="5"/>
        <v>30.572761792092873</v>
      </c>
      <c r="N22" s="8"/>
    </row>
    <row r="23" spans="1:14" ht="12.5" x14ac:dyDescent="0.25">
      <c r="A23" s="128" t="s">
        <v>184</v>
      </c>
      <c r="B23" s="217">
        <v>34.979447490000005</v>
      </c>
      <c r="C23" s="217">
        <f>(Table24[[#This Row],[Column2]]/$B$268)*100</f>
        <v>0.35879895195423228</v>
      </c>
      <c r="D23" s="342">
        <v>62.19036715</v>
      </c>
      <c r="E23" s="218">
        <f t="shared" si="1"/>
        <v>0.91067232903170958</v>
      </c>
      <c r="F23" s="217">
        <v>0</v>
      </c>
      <c r="G23" s="219">
        <v>78.740420010000008</v>
      </c>
      <c r="H23" s="217">
        <f t="shared" si="2"/>
        <v>78.740420010000008</v>
      </c>
      <c r="I23" s="220">
        <f t="shared" si="3"/>
        <v>0</v>
      </c>
      <c r="J23" s="218">
        <f t="shared" si="3"/>
        <v>0.66665695222792021</v>
      </c>
      <c r="K23" s="218">
        <f t="shared" si="4"/>
        <v>26.611923386916381</v>
      </c>
      <c r="L23" s="221">
        <f t="shared" si="5"/>
        <v>125.10481342654276</v>
      </c>
      <c r="N23" s="8"/>
    </row>
    <row r="24" spans="1:14" ht="12.5" x14ac:dyDescent="0.25">
      <c r="A24" s="128" t="s">
        <v>109</v>
      </c>
      <c r="B24" s="217">
        <v>3.7055087599999998</v>
      </c>
      <c r="C24" s="217">
        <f>(Table24[[#This Row],[Column2]]/$B$268)*100</f>
        <v>3.8008966834748206E-2</v>
      </c>
      <c r="D24" s="342">
        <v>51.534630069999999</v>
      </c>
      <c r="E24" s="218">
        <f t="shared" si="1"/>
        <v>0.75463715270306886</v>
      </c>
      <c r="F24" s="217">
        <v>0.12509200000000001</v>
      </c>
      <c r="G24" s="219">
        <v>73.681587680000007</v>
      </c>
      <c r="H24" s="217">
        <f t="shared" si="2"/>
        <v>73.806679680000002</v>
      </c>
      <c r="I24" s="220">
        <f t="shared" si="3"/>
        <v>1.0590933024932311E-3</v>
      </c>
      <c r="J24" s="218">
        <f t="shared" si="3"/>
        <v>0.62382627209538399</v>
      </c>
      <c r="K24" s="218">
        <f t="shared" si="4"/>
        <v>43.217637498799654</v>
      </c>
      <c r="L24" s="221">
        <f t="shared" si="5"/>
        <v>1891.8096126697594</v>
      </c>
      <c r="N24" s="8"/>
    </row>
    <row r="25" spans="1:14" ht="12.5" x14ac:dyDescent="0.25">
      <c r="A25" s="128" t="s">
        <v>145</v>
      </c>
      <c r="B25" s="217">
        <v>50.035333009999995</v>
      </c>
      <c r="C25" s="217">
        <f>(Table24[[#This Row],[Column2]]/$B$268)*100</f>
        <v>0.51323352233626129</v>
      </c>
      <c r="D25" s="342">
        <v>53.012914889999998</v>
      </c>
      <c r="E25" s="218">
        <f t="shared" si="1"/>
        <v>0.77628412379675249</v>
      </c>
      <c r="F25" s="217">
        <v>71.431379120000003</v>
      </c>
      <c r="G25" s="219">
        <v>2.749507E-2</v>
      </c>
      <c r="H25" s="217">
        <f t="shared" si="2"/>
        <v>71.458874190000003</v>
      </c>
      <c r="I25" s="220">
        <f t="shared" si="3"/>
        <v>0.60477484742307119</v>
      </c>
      <c r="J25" s="218">
        <f t="shared" si="6"/>
        <v>2.3278742436432835E-4</v>
      </c>
      <c r="K25" s="218">
        <f t="shared" si="4"/>
        <v>34.79521799220953</v>
      </c>
      <c r="L25" s="221">
        <f t="shared" si="5"/>
        <v>42.816825413589889</v>
      </c>
      <c r="N25" s="8"/>
    </row>
    <row r="26" spans="1:14" ht="12.5" x14ac:dyDescent="0.25">
      <c r="A26" s="128" t="s">
        <v>183</v>
      </c>
      <c r="B26" s="217">
        <v>8.4108554200000007</v>
      </c>
      <c r="C26" s="217">
        <f>(Table24[[#This Row],[Column2]]/$B$268)*100</f>
        <v>8.6273692876290012E-2</v>
      </c>
      <c r="D26" s="342">
        <v>17.815849420000003</v>
      </c>
      <c r="E26" s="218">
        <f t="shared" si="1"/>
        <v>0.26088286383415626</v>
      </c>
      <c r="F26" s="217">
        <v>0</v>
      </c>
      <c r="G26" s="219">
        <v>67.695389150000011</v>
      </c>
      <c r="H26" s="217">
        <f t="shared" si="2"/>
        <v>67.695389150000011</v>
      </c>
      <c r="I26" s="220">
        <f t="shared" si="3"/>
        <v>0</v>
      </c>
      <c r="J26" s="218">
        <f t="shared" si="6"/>
        <v>0.57314403205990749</v>
      </c>
      <c r="K26" s="218">
        <f t="shared" si="4"/>
        <v>279.97284077853413</v>
      </c>
      <c r="L26" s="221">
        <f t="shared" si="5"/>
        <v>704.85736312894551</v>
      </c>
      <c r="N26" s="8"/>
    </row>
    <row r="27" spans="1:14" ht="12.5" x14ac:dyDescent="0.25">
      <c r="A27" s="128" t="s">
        <v>11</v>
      </c>
      <c r="B27" s="217">
        <v>92.174473379999995</v>
      </c>
      <c r="C27" s="217">
        <f>(Table24[[#This Row],[Column2]]/$B$268)*100</f>
        <v>0.94547246508487581</v>
      </c>
      <c r="D27" s="342">
        <v>67.370978840000006</v>
      </c>
      <c r="E27" s="218">
        <f t="shared" si="1"/>
        <v>0.986533590666683</v>
      </c>
      <c r="F27" s="217">
        <v>50.386699340000007</v>
      </c>
      <c r="G27" s="219">
        <v>5.2148603499999995</v>
      </c>
      <c r="H27" s="217">
        <f t="shared" si="2"/>
        <v>55.601559690000009</v>
      </c>
      <c r="I27" s="220">
        <f t="shared" si="3"/>
        <v>0.42659974903058639</v>
      </c>
      <c r="J27" s="218">
        <f t="shared" si="6"/>
        <v>4.4151693714406248E-2</v>
      </c>
      <c r="K27" s="218">
        <f t="shared" si="4"/>
        <v>-17.469568280952696</v>
      </c>
      <c r="L27" s="221">
        <f t="shared" si="5"/>
        <v>-39.677919871832515</v>
      </c>
      <c r="N27" s="8"/>
    </row>
    <row r="28" spans="1:14" ht="12.5" x14ac:dyDescent="0.25">
      <c r="A28" s="128" t="s">
        <v>215</v>
      </c>
      <c r="B28" s="217">
        <v>72.522351099999995</v>
      </c>
      <c r="C28" s="217">
        <f>(Table24[[#This Row],[Column2]]/$B$268)*100</f>
        <v>0.74389235494287842</v>
      </c>
      <c r="D28" s="342">
        <v>70.807578730000003</v>
      </c>
      <c r="E28" s="218">
        <f t="shared" si="1"/>
        <v>1.0368567607844592</v>
      </c>
      <c r="F28" s="217">
        <v>0</v>
      </c>
      <c r="G28" s="219">
        <v>54.085954700000002</v>
      </c>
      <c r="H28" s="217">
        <f t="shared" si="2"/>
        <v>54.085954700000002</v>
      </c>
      <c r="I28" s="220">
        <f t="shared" si="3"/>
        <v>0</v>
      </c>
      <c r="J28" s="218">
        <f t="shared" si="6"/>
        <v>0.45791955026478343</v>
      </c>
      <c r="K28" s="218">
        <f t="shared" si="4"/>
        <v>-23.615585125092441</v>
      </c>
      <c r="L28" s="221">
        <f t="shared" si="5"/>
        <v>-25.421675001377597</v>
      </c>
      <c r="N28" s="8"/>
    </row>
    <row r="29" spans="1:14" ht="12.5" x14ac:dyDescent="0.25">
      <c r="A29" s="128" t="s">
        <v>66</v>
      </c>
      <c r="B29" s="217">
        <v>37.535207450000001</v>
      </c>
      <c r="C29" s="217">
        <f>(Table24[[#This Row],[Column2]]/$B$268)*100</f>
        <v>0.38501446022824787</v>
      </c>
      <c r="D29" s="342">
        <v>38.182589270000001</v>
      </c>
      <c r="E29" s="218">
        <f t="shared" si="1"/>
        <v>0.55911918665963467</v>
      </c>
      <c r="F29" s="217">
        <v>49.484974909999998</v>
      </c>
      <c r="G29" s="219">
        <v>0.114576</v>
      </c>
      <c r="H29" s="217">
        <f t="shared" si="2"/>
        <v>49.599550909999998</v>
      </c>
      <c r="I29" s="220">
        <f t="shared" si="3"/>
        <v>0.41896528555964074</v>
      </c>
      <c r="J29" s="218">
        <f t="shared" si="6"/>
        <v>9.700594300711831E-4</v>
      </c>
      <c r="K29" s="218">
        <f t="shared" si="4"/>
        <v>29.900962345081929</v>
      </c>
      <c r="L29" s="221">
        <f t="shared" si="5"/>
        <v>32.14140610804057</v>
      </c>
      <c r="N29" s="8"/>
    </row>
    <row r="30" spans="1:14" ht="12.5" x14ac:dyDescent="0.25">
      <c r="A30" s="128" t="s">
        <v>157</v>
      </c>
      <c r="B30" s="217">
        <v>103.67886642000001</v>
      </c>
      <c r="C30" s="217">
        <f>(Table24[[#This Row],[Column2]]/$B$268)*100</f>
        <v>1.0634778786009591</v>
      </c>
      <c r="D30" s="342">
        <v>22.289701280000003</v>
      </c>
      <c r="E30" s="218">
        <f t="shared" si="1"/>
        <v>0.32639482782147683</v>
      </c>
      <c r="F30" s="217">
        <v>5.6823529999999997E-2</v>
      </c>
      <c r="G30" s="219">
        <v>46.575234610000003</v>
      </c>
      <c r="H30" s="217">
        <f t="shared" si="2"/>
        <v>46.632058140000005</v>
      </c>
      <c r="I30" s="220">
        <f t="shared" si="3"/>
        <v>4.8109727278341689E-4</v>
      </c>
      <c r="J30" s="218">
        <f t="shared" si="3"/>
        <v>0.39432992547486595</v>
      </c>
      <c r="K30" s="218">
        <f t="shared" si="4"/>
        <v>109.20898649207919</v>
      </c>
      <c r="L30" s="221">
        <f t="shared" si="5"/>
        <v>-55.022600313650294</v>
      </c>
      <c r="N30" s="8"/>
    </row>
    <row r="31" spans="1:14" ht="12.5" x14ac:dyDescent="0.25">
      <c r="A31" s="128" t="s">
        <v>62</v>
      </c>
      <c r="B31" s="217">
        <v>82.475263349999992</v>
      </c>
      <c r="C31" s="217">
        <f>(Table24[[#This Row],[Column2]]/$B$268)*100</f>
        <v>0.84598357537205604</v>
      </c>
      <c r="D31" s="342">
        <v>64.25190216</v>
      </c>
      <c r="E31" s="218">
        <f t="shared" si="1"/>
        <v>0.9408600088119069</v>
      </c>
      <c r="F31" s="217">
        <v>0</v>
      </c>
      <c r="G31" s="219">
        <v>42.83072568</v>
      </c>
      <c r="H31" s="217">
        <f t="shared" si="2"/>
        <v>42.83072568</v>
      </c>
      <c r="I31" s="220">
        <f t="shared" si="3"/>
        <v>0</v>
      </c>
      <c r="J31" s="218">
        <f t="shared" si="3"/>
        <v>0.36262698420852524</v>
      </c>
      <c r="K31" s="218">
        <f t="shared" si="4"/>
        <v>-33.339365466032454</v>
      </c>
      <c r="L31" s="221">
        <f t="shared" si="5"/>
        <v>-48.068397795543383</v>
      </c>
      <c r="N31" s="8"/>
    </row>
    <row r="32" spans="1:14" ht="12.5" x14ac:dyDescent="0.25">
      <c r="A32" s="128" t="s">
        <v>35</v>
      </c>
      <c r="B32" s="217">
        <v>21.383147809999997</v>
      </c>
      <c r="C32" s="217">
        <f>(Table24[[#This Row],[Column2]]/$B$268)*100</f>
        <v>0.21933596938327268</v>
      </c>
      <c r="D32" s="342">
        <v>44.070982350000001</v>
      </c>
      <c r="E32" s="218">
        <f t="shared" si="1"/>
        <v>0.64534470495387419</v>
      </c>
      <c r="F32" s="217">
        <v>38.116037710000001</v>
      </c>
      <c r="G32" s="219">
        <v>2.827352E-2</v>
      </c>
      <c r="H32" s="217">
        <f t="shared" si="2"/>
        <v>38.14431123</v>
      </c>
      <c r="I32" s="220">
        <f t="shared" si="3"/>
        <v>0.32271000748441492</v>
      </c>
      <c r="J32" s="218">
        <f t="shared" si="3"/>
        <v>2.3937818301656715E-4</v>
      </c>
      <c r="K32" s="218">
        <f t="shared" si="4"/>
        <v>-13.448012283756139</v>
      </c>
      <c r="L32" s="221">
        <f t="shared" si="5"/>
        <v>78.384920540845314</v>
      </c>
      <c r="N32" s="8"/>
    </row>
    <row r="33" spans="1:14" ht="12.5" x14ac:dyDescent="0.25">
      <c r="A33" s="128" t="s">
        <v>224</v>
      </c>
      <c r="B33" s="217">
        <v>0.59380500000000003</v>
      </c>
      <c r="C33" s="217">
        <f>(Table24[[#This Row],[Column2]]/$B$268)*100</f>
        <v>6.0909084320469025E-3</v>
      </c>
      <c r="D33" s="342">
        <v>49.659111780000003</v>
      </c>
      <c r="E33" s="218">
        <f t="shared" si="1"/>
        <v>0.7271733719349589</v>
      </c>
      <c r="F33" s="217">
        <v>0</v>
      </c>
      <c r="G33" s="219">
        <v>37.503337330000001</v>
      </c>
      <c r="H33" s="217">
        <f t="shared" si="2"/>
        <v>37.503337330000001</v>
      </c>
      <c r="I33" s="220">
        <f t="shared" si="3"/>
        <v>0</v>
      </c>
      <c r="J33" s="218">
        <f t="shared" si="3"/>
        <v>0.31752257048690063</v>
      </c>
      <c r="K33" s="218">
        <f t="shared" si="4"/>
        <v>-24.478437117144914</v>
      </c>
      <c r="L33" s="221">
        <f t="shared" si="5"/>
        <v>6215.7665108916226</v>
      </c>
      <c r="N33" s="8"/>
    </row>
    <row r="34" spans="1:14" ht="12.5" x14ac:dyDescent="0.25">
      <c r="A34" s="128" t="s">
        <v>20</v>
      </c>
      <c r="B34" s="217">
        <v>28.611652850000002</v>
      </c>
      <c r="C34" s="217">
        <f>(Table24[[#This Row],[Column2]]/$B$268)*100</f>
        <v>0.29348179553702614</v>
      </c>
      <c r="D34" s="342">
        <v>21.013635539999999</v>
      </c>
      <c r="E34" s="218">
        <f t="shared" si="1"/>
        <v>0.30770901179082849</v>
      </c>
      <c r="F34" s="217">
        <v>20.009988579999998</v>
      </c>
      <c r="G34" s="219">
        <v>16.887622499999999</v>
      </c>
      <c r="H34" s="217">
        <f t="shared" si="2"/>
        <v>36.897611079999997</v>
      </c>
      <c r="I34" s="220">
        <f t="shared" si="3"/>
        <v>0.16941486976020878</v>
      </c>
      <c r="J34" s="218">
        <f t="shared" si="3"/>
        <v>0.14297931030588681</v>
      </c>
      <c r="K34" s="218">
        <f t="shared" si="4"/>
        <v>75.588898026543006</v>
      </c>
      <c r="L34" s="221">
        <f t="shared" si="5"/>
        <v>28.960082360289064</v>
      </c>
      <c r="N34" s="8"/>
    </row>
    <row r="35" spans="1:14" ht="12.5" x14ac:dyDescent="0.25">
      <c r="A35" s="128" t="s">
        <v>77</v>
      </c>
      <c r="B35" s="217">
        <v>0.29881000000000002</v>
      </c>
      <c r="C35" s="217">
        <f>(Table24[[#This Row],[Column2]]/$B$268)*100</f>
        <v>3.0650202483642522E-3</v>
      </c>
      <c r="D35" s="342">
        <v>30.8166093</v>
      </c>
      <c r="E35" s="218">
        <f t="shared" si="1"/>
        <v>0.45125691727149164</v>
      </c>
      <c r="F35" s="217">
        <v>36.746342200000001</v>
      </c>
      <c r="G35" s="219">
        <v>0</v>
      </c>
      <c r="H35" s="217">
        <f t="shared" si="2"/>
        <v>36.746342200000001</v>
      </c>
      <c r="I35" s="220">
        <f t="shared" si="3"/>
        <v>0.31111345981473137</v>
      </c>
      <c r="J35" s="218">
        <f t="shared" si="6"/>
        <v>0</v>
      </c>
      <c r="K35" s="218">
        <f t="shared" si="4"/>
        <v>19.242003045416169</v>
      </c>
      <c r="L35" s="221">
        <f t="shared" si="5"/>
        <v>12197.561058866837</v>
      </c>
      <c r="N35" s="8"/>
    </row>
    <row r="36" spans="1:14" ht="12.5" x14ac:dyDescent="0.25">
      <c r="A36" s="128" t="s">
        <v>114</v>
      </c>
      <c r="B36" s="217">
        <v>22.779740950000001</v>
      </c>
      <c r="C36" s="217">
        <f>(Table24[[#This Row],[Column2]]/$B$268)*100</f>
        <v>0.23366141449162456</v>
      </c>
      <c r="D36" s="342">
        <v>10.879688210000001</v>
      </c>
      <c r="E36" s="218">
        <f t="shared" si="1"/>
        <v>0.15931456036338149</v>
      </c>
      <c r="F36" s="217">
        <v>8.1460000000000005E-3</v>
      </c>
      <c r="G36" s="219">
        <v>33.124536559999996</v>
      </c>
      <c r="H36" s="217">
        <f t="shared" si="2"/>
        <v>33.132682559999999</v>
      </c>
      <c r="I36" s="220">
        <f t="shared" si="3"/>
        <v>6.8968231718334198E-5</v>
      </c>
      <c r="J36" s="218">
        <f t="shared" si="6"/>
        <v>0.28044938780168327</v>
      </c>
      <c r="K36" s="218">
        <f t="shared" si="4"/>
        <v>204.53705952295849</v>
      </c>
      <c r="L36" s="221">
        <f t="shared" si="5"/>
        <v>45.448021699298558</v>
      </c>
      <c r="N36" s="8"/>
    </row>
    <row r="37" spans="1:14" ht="12.5" x14ac:dyDescent="0.25">
      <c r="A37" s="128" t="s">
        <v>218</v>
      </c>
      <c r="B37" s="217">
        <v>8.9485575600000011</v>
      </c>
      <c r="C37" s="217">
        <f>(Table24[[#This Row],[Column2]]/$B$268)*100</f>
        <v>9.1789130601562907E-2</v>
      </c>
      <c r="D37" s="342">
        <v>38.514567720000002</v>
      </c>
      <c r="E37" s="218">
        <f t="shared" si="1"/>
        <v>0.56398044736775443</v>
      </c>
      <c r="F37" s="217">
        <v>0</v>
      </c>
      <c r="G37" s="219">
        <v>30.490292960000001</v>
      </c>
      <c r="H37" s="217">
        <f t="shared" si="2"/>
        <v>30.490292960000001</v>
      </c>
      <c r="I37" s="220">
        <f t="shared" si="3"/>
        <v>0</v>
      </c>
      <c r="J37" s="218">
        <f t="shared" si="6"/>
        <v>0.25814652467777727</v>
      </c>
      <c r="K37" s="218">
        <f t="shared" si="4"/>
        <v>-20.834388739181207</v>
      </c>
      <c r="L37" s="221">
        <f t="shared" si="5"/>
        <v>240.72857838330762</v>
      </c>
      <c r="N37" s="8"/>
    </row>
    <row r="38" spans="1:14" ht="12.5" x14ac:dyDescent="0.25">
      <c r="A38" s="128" t="s">
        <v>21</v>
      </c>
      <c r="B38" s="217">
        <v>23.797308269999998</v>
      </c>
      <c r="C38" s="217">
        <f>(Table24[[#This Row],[Column2]]/$B$268)*100</f>
        <v>0.24409903184001897</v>
      </c>
      <c r="D38" s="342">
        <v>39.603172100000002</v>
      </c>
      <c r="E38" s="218">
        <f t="shared" si="1"/>
        <v>0.57992121008648234</v>
      </c>
      <c r="F38" s="217">
        <v>29.478661379999998</v>
      </c>
      <c r="G38" s="219">
        <v>4.1255200000000006E-3</v>
      </c>
      <c r="H38" s="217">
        <f t="shared" si="2"/>
        <v>29.482786899999997</v>
      </c>
      <c r="I38" s="220">
        <f t="shared" si="3"/>
        <v>0.24958153066562103</v>
      </c>
      <c r="J38" s="218">
        <f t="shared" si="6"/>
        <v>3.4928777230373446E-5</v>
      </c>
      <c r="K38" s="218">
        <f t="shared" si="4"/>
        <v>-25.554481278533757</v>
      </c>
      <c r="L38" s="221">
        <f t="shared" si="5"/>
        <v>23.891267724456799</v>
      </c>
      <c r="N38" s="8"/>
    </row>
    <row r="39" spans="1:14" ht="12.5" x14ac:dyDescent="0.25">
      <c r="A39" s="128" t="s">
        <v>175</v>
      </c>
      <c r="B39" s="217">
        <v>42.848680819999998</v>
      </c>
      <c r="C39" s="217">
        <f>(Table24[[#This Row],[Column2]]/$B$268)*100</f>
        <v>0.43951699852413562</v>
      </c>
      <c r="D39" s="342">
        <v>21.2549603</v>
      </c>
      <c r="E39" s="218">
        <f t="shared" si="1"/>
        <v>0.31124280313687652</v>
      </c>
      <c r="F39" s="217">
        <v>2.1471248300000001</v>
      </c>
      <c r="G39" s="219">
        <v>26.211776409999999</v>
      </c>
      <c r="H39" s="217">
        <f t="shared" si="2"/>
        <v>28.358901239999998</v>
      </c>
      <c r="I39" s="220">
        <f t="shared" si="3"/>
        <v>1.8178664719325915E-2</v>
      </c>
      <c r="J39" s="218">
        <f t="shared" si="6"/>
        <v>0.2219223998519575</v>
      </c>
      <c r="K39" s="218">
        <f t="shared" si="4"/>
        <v>33.422508627315551</v>
      </c>
      <c r="L39" s="221">
        <f t="shared" si="5"/>
        <v>-33.816162604559743</v>
      </c>
      <c r="N39" s="8"/>
    </row>
    <row r="40" spans="1:14" ht="12.5" x14ac:dyDescent="0.25">
      <c r="A40" s="128" t="s">
        <v>2</v>
      </c>
      <c r="B40" s="217">
        <v>95.938496689999994</v>
      </c>
      <c r="C40" s="217">
        <f>(Table24[[#This Row],[Column2]]/$B$268)*100</f>
        <v>0.98408164034830425</v>
      </c>
      <c r="D40" s="342">
        <v>23.62287362</v>
      </c>
      <c r="E40" s="218">
        <f t="shared" si="1"/>
        <v>0.34591687304337021</v>
      </c>
      <c r="F40" s="217">
        <v>3.9280001900000001</v>
      </c>
      <c r="G40" s="219">
        <v>21.479794039999998</v>
      </c>
      <c r="H40" s="217">
        <f t="shared" si="2"/>
        <v>25.407794229999997</v>
      </c>
      <c r="I40" s="220">
        <f t="shared" si="3"/>
        <v>3.3256472783400527E-2</v>
      </c>
      <c r="J40" s="218">
        <f t="shared" si="3"/>
        <v>0.18185899982970949</v>
      </c>
      <c r="K40" s="218">
        <f t="shared" si="4"/>
        <v>7.5558995857676559</v>
      </c>
      <c r="L40" s="221">
        <f t="shared" si="5"/>
        <v>-73.516580823547201</v>
      </c>
      <c r="N40" s="8"/>
    </row>
    <row r="41" spans="1:14" ht="12.5" x14ac:dyDescent="0.25">
      <c r="A41" s="128" t="s">
        <v>108</v>
      </c>
      <c r="B41" s="217">
        <v>52.550463200000003</v>
      </c>
      <c r="C41" s="217">
        <f>(Table24[[#This Row],[Column2]]/$B$268)*100</f>
        <v>0.53903227391626962</v>
      </c>
      <c r="D41" s="342">
        <v>46.727543779999998</v>
      </c>
      <c r="E41" s="218">
        <f t="shared" si="1"/>
        <v>0.68424553631315499</v>
      </c>
      <c r="F41" s="217">
        <v>0.36899080000000001</v>
      </c>
      <c r="G41" s="219">
        <v>24.88021359</v>
      </c>
      <c r="H41" s="217">
        <f t="shared" si="2"/>
        <v>25.249204389999999</v>
      </c>
      <c r="I41" s="220">
        <f t="shared" si="3"/>
        <v>3.1240661669940471E-3</v>
      </c>
      <c r="J41" s="218">
        <f t="shared" si="3"/>
        <v>0.21064870317662257</v>
      </c>
      <c r="K41" s="218">
        <f t="shared" si="4"/>
        <v>-45.965051129421894</v>
      </c>
      <c r="L41" s="221">
        <f t="shared" si="5"/>
        <v>-51.952460830069334</v>
      </c>
      <c r="N41" s="8"/>
    </row>
    <row r="42" spans="1:14" ht="12.5" x14ac:dyDescent="0.25">
      <c r="A42" s="128" t="s">
        <v>96</v>
      </c>
      <c r="B42" s="217">
        <v>6.3416830000000007E-2</v>
      </c>
      <c r="C42" s="217">
        <f>(Table24[[#This Row],[Column2]]/$B$268)*100</f>
        <v>6.5049318308314178E-4</v>
      </c>
      <c r="D42" s="342">
        <v>14.57704122</v>
      </c>
      <c r="E42" s="218">
        <f t="shared" si="1"/>
        <v>0.21345601717047638</v>
      </c>
      <c r="F42" s="217">
        <v>22.956702289999999</v>
      </c>
      <c r="G42" s="219">
        <v>5.0792509999999999E-2</v>
      </c>
      <c r="H42" s="217">
        <f t="shared" si="2"/>
        <v>23.0074948</v>
      </c>
      <c r="I42" s="220">
        <f t="shared" si="3"/>
        <v>0.19436326577774773</v>
      </c>
      <c r="J42" s="218">
        <f t="shared" si="3"/>
        <v>4.3003555109695632E-4</v>
      </c>
      <c r="K42" s="218">
        <f t="shared" si="4"/>
        <v>57.833777463928996</v>
      </c>
      <c r="L42" s="221">
        <f t="shared" si="5"/>
        <v>36179.793234698103</v>
      </c>
      <c r="N42" s="8"/>
    </row>
    <row r="43" spans="1:14" ht="12.5" x14ac:dyDescent="0.25">
      <c r="A43" s="128" t="s">
        <v>72</v>
      </c>
      <c r="B43" s="217">
        <v>17.290025679999999</v>
      </c>
      <c r="C43" s="217">
        <f>(Table24[[#This Row],[Column2]]/$B$268)*100</f>
        <v>0.17735108866483015</v>
      </c>
      <c r="D43" s="342">
        <v>27.8805114</v>
      </c>
      <c r="E43" s="218">
        <f t="shared" si="1"/>
        <v>0.40826274895585868</v>
      </c>
      <c r="F43" s="217">
        <v>14.6892839</v>
      </c>
      <c r="G43" s="219">
        <v>6.0504119999999997</v>
      </c>
      <c r="H43" s="217">
        <f t="shared" si="2"/>
        <v>20.739695900000001</v>
      </c>
      <c r="I43" s="220">
        <f t="shared" si="3"/>
        <v>0.12436704343132773</v>
      </c>
      <c r="J43" s="218">
        <f t="shared" si="3"/>
        <v>5.1225904346598301E-2</v>
      </c>
      <c r="K43" s="218">
        <f t="shared" si="4"/>
        <v>-25.612211331245515</v>
      </c>
      <c r="L43" s="221">
        <f t="shared" si="5"/>
        <v>19.951793501326964</v>
      </c>
      <c r="N43" s="8"/>
    </row>
    <row r="44" spans="1:14" ht="12.5" x14ac:dyDescent="0.25">
      <c r="A44" s="128" t="s">
        <v>222</v>
      </c>
      <c r="B44" s="217">
        <v>2.8435286899999999</v>
      </c>
      <c r="C44" s="217">
        <f>(Table24[[#This Row],[Column2]]/$B$268)*100</f>
        <v>2.9167273557292851E-2</v>
      </c>
      <c r="D44" s="342">
        <v>4.11359882</v>
      </c>
      <c r="E44" s="218">
        <f t="shared" si="1"/>
        <v>6.0236669918284788E-2</v>
      </c>
      <c r="F44" s="217">
        <v>0</v>
      </c>
      <c r="G44" s="219">
        <v>18.490947540000001</v>
      </c>
      <c r="H44" s="217">
        <f t="shared" si="2"/>
        <v>18.490947540000001</v>
      </c>
      <c r="I44" s="220">
        <f t="shared" si="3"/>
        <v>0</v>
      </c>
      <c r="J44" s="218">
        <f t="shared" si="3"/>
        <v>0.15655388591091107</v>
      </c>
      <c r="K44" s="218">
        <f t="shared" si="4"/>
        <v>349.50779959626692</v>
      </c>
      <c r="L44" s="221">
        <f t="shared" si="5"/>
        <v>550.28172935367854</v>
      </c>
      <c r="N44" s="8"/>
    </row>
    <row r="45" spans="1:14" ht="12.5" x14ac:dyDescent="0.25">
      <c r="A45" s="128" t="s">
        <v>33</v>
      </c>
      <c r="B45" s="217">
        <v>21.373865469999998</v>
      </c>
      <c r="C45" s="217">
        <f>(Table24[[#This Row],[Column2]]/$B$268)*100</f>
        <v>0.21924075650534958</v>
      </c>
      <c r="D45" s="342">
        <v>36.816318029999998</v>
      </c>
      <c r="E45" s="218">
        <f t="shared" si="1"/>
        <v>0.53911246424844772</v>
      </c>
      <c r="F45" s="217">
        <v>15.32734934</v>
      </c>
      <c r="G45" s="219">
        <v>2.3814297599999996</v>
      </c>
      <c r="H45" s="217">
        <f t="shared" si="2"/>
        <v>17.708779100000001</v>
      </c>
      <c r="I45" s="220">
        <f t="shared" si="3"/>
        <v>0.12976923409145305</v>
      </c>
      <c r="J45" s="218">
        <f t="shared" si="6"/>
        <v>2.0162410938941437E-2</v>
      </c>
      <c r="K45" s="218">
        <f t="shared" si="4"/>
        <v>-51.899646549201648</v>
      </c>
      <c r="L45" s="221">
        <f t="shared" si="5"/>
        <v>-17.147513046455032</v>
      </c>
      <c r="N45" s="8"/>
    </row>
    <row r="46" spans="1:14" ht="12.5" x14ac:dyDescent="0.25">
      <c r="A46" s="128" t="s">
        <v>250</v>
      </c>
      <c r="B46" s="217">
        <v>13.230484179999999</v>
      </c>
      <c r="C46" s="217">
        <f>(Table24[[#This Row],[Column2]]/$B$268)*100</f>
        <v>0.13571065863713702</v>
      </c>
      <c r="D46" s="342">
        <v>9.6910413000000002</v>
      </c>
      <c r="E46" s="218">
        <f t="shared" si="1"/>
        <v>0.1419088446628263</v>
      </c>
      <c r="F46" s="217">
        <v>10.10009144</v>
      </c>
      <c r="G46" s="219">
        <v>7.4954744099999999</v>
      </c>
      <c r="H46" s="217">
        <f t="shared" si="2"/>
        <v>17.59556585</v>
      </c>
      <c r="I46" s="220">
        <f t="shared" si="3"/>
        <v>8.5512576333204471E-2</v>
      </c>
      <c r="J46" s="218">
        <f t="shared" si="6"/>
        <v>6.3460547010523463E-2</v>
      </c>
      <c r="K46" s="218">
        <f t="shared" si="4"/>
        <v>81.565275653092087</v>
      </c>
      <c r="L46" s="221">
        <f t="shared" si="5"/>
        <v>32.992607153398978</v>
      </c>
      <c r="N46" s="8"/>
    </row>
    <row r="47" spans="1:14" ht="12.5" x14ac:dyDescent="0.25">
      <c r="A47" s="128" t="s">
        <v>178</v>
      </c>
      <c r="B47" s="217">
        <v>24.392183210000002</v>
      </c>
      <c r="C47" s="217">
        <f>(Table24[[#This Row],[Column2]]/$B$268)*100</f>
        <v>0.25020091509809095</v>
      </c>
      <c r="D47" s="342">
        <v>11.098550679999999</v>
      </c>
      <c r="E47" s="218">
        <f t="shared" si="1"/>
        <v>0.16251942961285543</v>
      </c>
      <c r="F47" s="217">
        <v>0</v>
      </c>
      <c r="G47" s="219">
        <v>14.60255242</v>
      </c>
      <c r="H47" s="217">
        <f t="shared" si="2"/>
        <v>14.60255242</v>
      </c>
      <c r="I47" s="220">
        <f t="shared" si="3"/>
        <v>0</v>
      </c>
      <c r="J47" s="218">
        <f t="shared" si="6"/>
        <v>0.1236327300493103</v>
      </c>
      <c r="K47" s="218">
        <f t="shared" si="4"/>
        <v>31.571705540925656</v>
      </c>
      <c r="L47" s="221">
        <f t="shared" si="5"/>
        <v>-40.134295096580665</v>
      </c>
      <c r="N47" s="8"/>
    </row>
    <row r="48" spans="1:14" ht="12.5" x14ac:dyDescent="0.25">
      <c r="A48" s="128" t="s">
        <v>216</v>
      </c>
      <c r="B48" s="217">
        <v>5.0329470700000005</v>
      </c>
      <c r="C48" s="217">
        <f>(Table24[[#This Row],[Column2]]/$B$268)*100</f>
        <v>5.1625061672954511E-2</v>
      </c>
      <c r="D48" s="342">
        <v>1.1597852900000001</v>
      </c>
      <c r="E48" s="218">
        <f t="shared" si="1"/>
        <v>1.6983086282053195E-2</v>
      </c>
      <c r="F48" s="217">
        <v>0</v>
      </c>
      <c r="G48" s="219">
        <v>13.815152099999999</v>
      </c>
      <c r="H48" s="217">
        <f t="shared" si="2"/>
        <v>13.815152099999999</v>
      </c>
      <c r="I48" s="220">
        <f t="shared" si="3"/>
        <v>0</v>
      </c>
      <c r="J48" s="218">
        <f t="shared" si="6"/>
        <v>0.11696619337795619</v>
      </c>
      <c r="K48" s="218">
        <f t="shared" si="4"/>
        <v>1091.1818695337995</v>
      </c>
      <c r="L48" s="221">
        <f t="shared" si="5"/>
        <v>174.49428551212637</v>
      </c>
      <c r="N48" s="8"/>
    </row>
    <row r="49" spans="1:14" ht="12.5" x14ac:dyDescent="0.25">
      <c r="A49" s="128" t="s">
        <v>258</v>
      </c>
      <c r="B49" s="217">
        <v>11.984334039999998</v>
      </c>
      <c r="C49" s="217">
        <f>(Table24[[#This Row],[Column2]]/$B$268)*100</f>
        <v>0.12292837085693571</v>
      </c>
      <c r="D49" s="342">
        <v>16.04008984</v>
      </c>
      <c r="E49" s="218">
        <f t="shared" si="1"/>
        <v>0.2348798799858936</v>
      </c>
      <c r="F49" s="217">
        <v>12.262711210000001</v>
      </c>
      <c r="G49" s="219">
        <v>1.4006142800000001</v>
      </c>
      <c r="H49" s="217">
        <f t="shared" si="2"/>
        <v>13.663325490000002</v>
      </c>
      <c r="I49" s="220">
        <f t="shared" si="3"/>
        <v>0.10382242919546947</v>
      </c>
      <c r="J49" s="218">
        <f t="shared" si="6"/>
        <v>1.1858321901675399E-2</v>
      </c>
      <c r="K49" s="218">
        <f t="shared" si="4"/>
        <v>-14.817649861741666</v>
      </c>
      <c r="L49" s="221">
        <f t="shared" si="5"/>
        <v>14.009885275193845</v>
      </c>
      <c r="N49" s="8"/>
    </row>
    <row r="50" spans="1:14" ht="12.5" x14ac:dyDescent="0.25">
      <c r="A50" s="128" t="s">
        <v>12</v>
      </c>
      <c r="B50" s="217">
        <v>33.340094629999996</v>
      </c>
      <c r="C50" s="217">
        <f>(Table24[[#This Row],[Column2]]/$B$268)*100</f>
        <v>0.34198341796904475</v>
      </c>
      <c r="D50" s="342">
        <v>17.856418850000001</v>
      </c>
      <c r="E50" s="218">
        <f t="shared" si="1"/>
        <v>0.26147693425050345</v>
      </c>
      <c r="F50" s="217">
        <v>9.1127990000000006E-2</v>
      </c>
      <c r="G50" s="219">
        <v>13.254975960000001</v>
      </c>
      <c r="H50" s="217">
        <f t="shared" si="2"/>
        <v>13.346103950000002</v>
      </c>
      <c r="I50" s="220">
        <f t="shared" si="3"/>
        <v>7.7153650016523949E-4</v>
      </c>
      <c r="J50" s="218">
        <f t="shared" si="3"/>
        <v>0.11222345364967214</v>
      </c>
      <c r="K50" s="218">
        <f t="shared" si="4"/>
        <v>-25.25878754238563</v>
      </c>
      <c r="L50" s="221">
        <f t="shared" si="5"/>
        <v>-59.969807830146515</v>
      </c>
      <c r="N50" s="8"/>
    </row>
    <row r="51" spans="1:14" ht="12.5" x14ac:dyDescent="0.25">
      <c r="A51" s="128" t="s">
        <v>22</v>
      </c>
      <c r="B51" s="217">
        <v>26.009981109999998</v>
      </c>
      <c r="C51" s="217">
        <f>(Table24[[#This Row],[Column2]]/$B$268)*100</f>
        <v>0.26679535076376865</v>
      </c>
      <c r="D51" s="342">
        <v>24.92257051</v>
      </c>
      <c r="E51" s="218">
        <f t="shared" si="1"/>
        <v>0.36494872714059384</v>
      </c>
      <c r="F51" s="217">
        <v>12.730587079999999</v>
      </c>
      <c r="G51" s="219">
        <v>0.20821779999999998</v>
      </c>
      <c r="H51" s="217">
        <f t="shared" si="2"/>
        <v>12.938804879999999</v>
      </c>
      <c r="I51" s="220">
        <f t="shared" si="3"/>
        <v>0.10778370729730803</v>
      </c>
      <c r="J51" s="218">
        <f t="shared" si="3"/>
        <v>1.7628791404716135E-3</v>
      </c>
      <c r="K51" s="218">
        <f t="shared" si="4"/>
        <v>-48.083987264442094</v>
      </c>
      <c r="L51" s="221">
        <f t="shared" si="5"/>
        <v>-50.25446260310644</v>
      </c>
      <c r="N51" s="8"/>
    </row>
    <row r="52" spans="1:14" ht="12.5" x14ac:dyDescent="0.25">
      <c r="A52" s="128" t="s">
        <v>26</v>
      </c>
      <c r="B52" s="217">
        <v>19.52523369</v>
      </c>
      <c r="C52" s="217">
        <f>(Table24[[#This Row],[Column2]]/$B$268)*100</f>
        <v>0.20027856033564428</v>
      </c>
      <c r="D52" s="342">
        <v>14.19719508</v>
      </c>
      <c r="E52" s="218">
        <f t="shared" si="1"/>
        <v>0.2078938154205949</v>
      </c>
      <c r="F52" s="217">
        <v>5.0506834299999994</v>
      </c>
      <c r="G52" s="219">
        <v>6.89330584</v>
      </c>
      <c r="H52" s="217">
        <f t="shared" si="2"/>
        <v>11.943989269999999</v>
      </c>
      <c r="I52" s="220">
        <f t="shared" si="3"/>
        <v>4.2761687347924238E-2</v>
      </c>
      <c r="J52" s="218">
        <f t="shared" si="3"/>
        <v>5.8362277741034412E-2</v>
      </c>
      <c r="K52" s="218">
        <f t="shared" si="4"/>
        <v>-15.870781498059127</v>
      </c>
      <c r="L52" s="221">
        <f t="shared" si="5"/>
        <v>-38.827931795166137</v>
      </c>
      <c r="N52" s="8"/>
    </row>
    <row r="53" spans="1:14" ht="12.5" x14ac:dyDescent="0.25">
      <c r="A53" s="128" t="s">
        <v>32</v>
      </c>
      <c r="B53" s="217">
        <v>0.20617773</v>
      </c>
      <c r="C53" s="217">
        <f>(Table24[[#This Row],[Column2]]/$B$268)*100</f>
        <v>2.1148519701876703E-3</v>
      </c>
      <c r="D53" s="342">
        <v>1.1693618799999999</v>
      </c>
      <c r="E53" s="218">
        <f t="shared" si="1"/>
        <v>1.7123319181763318E-2</v>
      </c>
      <c r="F53" s="217">
        <v>0.26680700000000002</v>
      </c>
      <c r="G53" s="219">
        <v>11.618473869999999</v>
      </c>
      <c r="H53" s="217">
        <f t="shared" si="2"/>
        <v>11.885280869999999</v>
      </c>
      <c r="I53" s="220">
        <f t="shared" si="3"/>
        <v>2.2589254849095988E-3</v>
      </c>
      <c r="J53" s="218">
        <f t="shared" si="3"/>
        <v>9.8367984051015336E-2</v>
      </c>
      <c r="K53" s="218">
        <f t="shared" si="4"/>
        <v>916.39031280889719</v>
      </c>
      <c r="L53" s="221">
        <f t="shared" si="5"/>
        <v>5664.5803307660817</v>
      </c>
      <c r="N53" s="8"/>
    </row>
    <row r="54" spans="1:14" ht="12.5" x14ac:dyDescent="0.25">
      <c r="A54" s="128" t="s">
        <v>125</v>
      </c>
      <c r="B54" s="217">
        <v>19.74677952</v>
      </c>
      <c r="C54" s="217">
        <f>(Table24[[#This Row],[Column2]]/$B$268)*100</f>
        <v>0.20255104939186952</v>
      </c>
      <c r="D54" s="342">
        <v>25.29547917</v>
      </c>
      <c r="E54" s="218">
        <f t="shared" si="1"/>
        <v>0.3704093412755643</v>
      </c>
      <c r="F54" s="217">
        <v>11.56723912</v>
      </c>
      <c r="G54" s="219">
        <v>0</v>
      </c>
      <c r="H54" s="217">
        <f t="shared" si="2"/>
        <v>11.56723912</v>
      </c>
      <c r="I54" s="220">
        <f t="shared" si="3"/>
        <v>9.7934204268296091E-2</v>
      </c>
      <c r="J54" s="218">
        <f t="shared" si="3"/>
        <v>0</v>
      </c>
      <c r="K54" s="218">
        <f t="shared" si="4"/>
        <v>-54.271516098740101</v>
      </c>
      <c r="L54" s="221">
        <f t="shared" si="5"/>
        <v>-41.422148820345974</v>
      </c>
      <c r="N54" s="8"/>
    </row>
    <row r="55" spans="1:14" ht="12.5" x14ac:dyDescent="0.25">
      <c r="A55" s="128" t="s">
        <v>168</v>
      </c>
      <c r="B55" s="217">
        <v>5.0684735700000001</v>
      </c>
      <c r="C55" s="217">
        <f>(Table24[[#This Row],[Column2]]/$B$268)*100</f>
        <v>5.1989471973324354E-2</v>
      </c>
      <c r="D55" s="342">
        <v>6.8958271900000003</v>
      </c>
      <c r="E55" s="218">
        <f t="shared" si="1"/>
        <v>0.10097768023415647</v>
      </c>
      <c r="F55" s="217">
        <v>3.1892420800000001</v>
      </c>
      <c r="G55" s="219">
        <v>7.7585512199999993</v>
      </c>
      <c r="H55" s="217">
        <f t="shared" si="2"/>
        <v>10.947793299999999</v>
      </c>
      <c r="I55" s="220">
        <f t="shared" si="3"/>
        <v>2.7001766115799422E-2</v>
      </c>
      <c r="J55" s="218">
        <f t="shared" si="6"/>
        <v>6.5687890785603276E-2</v>
      </c>
      <c r="K55" s="218">
        <f t="shared" si="4"/>
        <v>58.759681737326105</v>
      </c>
      <c r="L55" s="221">
        <f t="shared" si="5"/>
        <v>115.99783739229399</v>
      </c>
      <c r="N55" s="8"/>
    </row>
    <row r="56" spans="1:14" ht="12.5" x14ac:dyDescent="0.25">
      <c r="A56" s="128" t="s">
        <v>253</v>
      </c>
      <c r="B56" s="217">
        <v>9.8359634600000003</v>
      </c>
      <c r="C56" s="217">
        <f>(Table24[[#This Row],[Column2]]/$B$268)*100</f>
        <v>0.10089162734537302</v>
      </c>
      <c r="D56" s="342">
        <v>6.1669646299999998</v>
      </c>
      <c r="E56" s="218">
        <f t="shared" si="1"/>
        <v>9.0304725635604724E-2</v>
      </c>
      <c r="F56" s="217">
        <v>8.3213317799999995</v>
      </c>
      <c r="G56" s="219">
        <v>4.1993999999999999E-4</v>
      </c>
      <c r="H56" s="217">
        <f t="shared" si="2"/>
        <v>8.32175172</v>
      </c>
      <c r="I56" s="220">
        <f t="shared" si="3"/>
        <v>7.0452680875052562E-2</v>
      </c>
      <c r="J56" s="218">
        <f t="shared" si="6"/>
        <v>3.5554283363365158E-6</v>
      </c>
      <c r="K56" s="218">
        <f t="shared" si="4"/>
        <v>34.940805068311207</v>
      </c>
      <c r="L56" s="221">
        <f t="shared" si="5"/>
        <v>-15.394645843875477</v>
      </c>
      <c r="N56" s="8"/>
    </row>
    <row r="57" spans="1:14" ht="12.5" x14ac:dyDescent="0.25">
      <c r="A57" s="128" t="s">
        <v>155</v>
      </c>
      <c r="B57" s="217">
        <v>5.3972100000000004E-3</v>
      </c>
      <c r="C57" s="217">
        <f>(Table24[[#This Row],[Column2]]/$B$268)*100</f>
        <v>5.5361460241203527E-5</v>
      </c>
      <c r="D57" s="342">
        <v>1.99150757</v>
      </c>
      <c r="E57" s="218">
        <f t="shared" si="1"/>
        <v>2.9162246826455344E-2</v>
      </c>
      <c r="F57" s="217">
        <v>0.170125</v>
      </c>
      <c r="G57" s="219">
        <v>7.8316637900000003</v>
      </c>
      <c r="H57" s="217">
        <f t="shared" si="2"/>
        <v>8.0017887900000009</v>
      </c>
      <c r="I57" s="220">
        <f t="shared" si="3"/>
        <v>1.4403658754089865E-3</v>
      </c>
      <c r="J57" s="218">
        <f t="shared" si="6"/>
        <v>6.630689946093879E-2</v>
      </c>
      <c r="K57" s="218">
        <f t="shared" si="4"/>
        <v>301.79554979045349</v>
      </c>
      <c r="L57" s="221">
        <f t="shared" si="5"/>
        <v>148157.87379034722</v>
      </c>
      <c r="N57" s="8"/>
    </row>
    <row r="58" spans="1:14" ht="12.5" x14ac:dyDescent="0.25">
      <c r="A58" s="128" t="s">
        <v>104</v>
      </c>
      <c r="B58" s="217">
        <v>5.65564657</v>
      </c>
      <c r="C58" s="217">
        <f>(Table24[[#This Row],[Column2]]/$B$268)*100</f>
        <v>5.8012353183099066E-2</v>
      </c>
      <c r="D58" s="342">
        <v>8.78162485</v>
      </c>
      <c r="E58" s="218">
        <f t="shared" si="1"/>
        <v>0.12859198492177154</v>
      </c>
      <c r="F58" s="217">
        <v>7.1758933499999999</v>
      </c>
      <c r="G58" s="219">
        <v>0.34621005999999999</v>
      </c>
      <c r="H58" s="217">
        <f t="shared" si="2"/>
        <v>7.5221034099999997</v>
      </c>
      <c r="I58" s="220">
        <f t="shared" si="3"/>
        <v>6.075480915159015E-2</v>
      </c>
      <c r="J58" s="218">
        <f t="shared" si="6"/>
        <v>2.9311926885954307E-3</v>
      </c>
      <c r="K58" s="218">
        <f t="shared" si="4"/>
        <v>-14.342692400484413</v>
      </c>
      <c r="L58" s="221">
        <f t="shared" si="5"/>
        <v>33.001652718196638</v>
      </c>
      <c r="N58" s="8"/>
    </row>
    <row r="59" spans="1:14" ht="12.5" x14ac:dyDescent="0.25">
      <c r="A59" s="128" t="s">
        <v>143</v>
      </c>
      <c r="B59" s="217">
        <v>1.8894747199999999</v>
      </c>
      <c r="C59" s="217">
        <f>(Table24[[#This Row],[Column2]]/$B$268)*100</f>
        <v>1.9381139438346694E-2</v>
      </c>
      <c r="D59" s="342">
        <v>3.9686428899999999</v>
      </c>
      <c r="E59" s="218">
        <f t="shared" si="1"/>
        <v>5.8114036455426107E-2</v>
      </c>
      <c r="F59" s="217">
        <v>0.99084268000000009</v>
      </c>
      <c r="G59" s="219">
        <v>6.4001118799999999</v>
      </c>
      <c r="H59" s="217">
        <f t="shared" si="2"/>
        <v>7.39095456</v>
      </c>
      <c r="I59" s="220">
        <f t="shared" si="3"/>
        <v>8.3889844771243872E-3</v>
      </c>
      <c r="J59" s="218">
        <f t="shared" si="6"/>
        <v>5.4186643648797383E-2</v>
      </c>
      <c r="K59" s="218">
        <f t="shared" si="4"/>
        <v>86.233802457343288</v>
      </c>
      <c r="L59" s="221">
        <f t="shared" si="5"/>
        <v>291.1645115844683</v>
      </c>
      <c r="N59" s="8"/>
    </row>
    <row r="60" spans="1:14" ht="12.5" x14ac:dyDescent="0.25">
      <c r="A60" s="128" t="s">
        <v>19</v>
      </c>
      <c r="B60" s="217">
        <v>1.08678918</v>
      </c>
      <c r="C60" s="217">
        <f>(Table24[[#This Row],[Column2]]/$B$268)*100</f>
        <v>1.1147655173532285E-2</v>
      </c>
      <c r="D60" s="342">
        <v>3.4131474599999998</v>
      </c>
      <c r="E60" s="218">
        <f t="shared" si="1"/>
        <v>4.9979749102138288E-2</v>
      </c>
      <c r="F60" s="217">
        <v>7.2671200799999998</v>
      </c>
      <c r="G60" s="219">
        <v>0</v>
      </c>
      <c r="H60" s="217">
        <f t="shared" si="2"/>
        <v>7.2671200799999998</v>
      </c>
      <c r="I60" s="220">
        <f t="shared" si="3"/>
        <v>6.1527181635452892E-2</v>
      </c>
      <c r="J60" s="218">
        <f t="shared" si="3"/>
        <v>0</v>
      </c>
      <c r="K60" s="218">
        <f t="shared" si="4"/>
        <v>112.91550292409576</v>
      </c>
      <c r="L60" s="221">
        <f t="shared" si="5"/>
        <v>568.67799327924843</v>
      </c>
      <c r="N60" s="8"/>
    </row>
    <row r="61" spans="1:14" ht="12.5" x14ac:dyDescent="0.25">
      <c r="A61" s="128" t="s">
        <v>217</v>
      </c>
      <c r="B61" s="217">
        <v>10.584143470000001</v>
      </c>
      <c r="C61" s="217">
        <f>(Table24[[#This Row],[Column2]]/$B$268)*100</f>
        <v>0.10856602539119267</v>
      </c>
      <c r="D61" s="342">
        <v>13.45884019</v>
      </c>
      <c r="E61" s="218">
        <f t="shared" si="1"/>
        <v>0.19708186176696138</v>
      </c>
      <c r="F61" s="217">
        <v>0</v>
      </c>
      <c r="G61" s="219">
        <v>6.2722341100000003</v>
      </c>
      <c r="H61" s="217">
        <f t="shared" si="2"/>
        <v>6.2722341100000003</v>
      </c>
      <c r="I61" s="220">
        <f t="shared" si="3"/>
        <v>0</v>
      </c>
      <c r="J61" s="218">
        <f t="shared" si="3"/>
        <v>5.3103964582631918E-2</v>
      </c>
      <c r="K61" s="218">
        <f t="shared" si="4"/>
        <v>-53.396919634573649</v>
      </c>
      <c r="L61" s="221">
        <f t="shared" si="5"/>
        <v>-40.739332117159975</v>
      </c>
      <c r="N61" s="8"/>
    </row>
    <row r="62" spans="1:14" ht="12.5" x14ac:dyDescent="0.25">
      <c r="A62" s="128" t="s">
        <v>229</v>
      </c>
      <c r="B62" s="217">
        <v>7.4313553899999993</v>
      </c>
      <c r="C62" s="217">
        <f>(Table24[[#This Row],[Column2]]/$B$268)*100</f>
        <v>7.622654778334334E-2</v>
      </c>
      <c r="D62" s="342">
        <v>3.3960420099999999</v>
      </c>
      <c r="E62" s="218">
        <f t="shared" si="1"/>
        <v>4.9729268831567398E-2</v>
      </c>
      <c r="F62" s="217">
        <v>0.71573730000000002</v>
      </c>
      <c r="G62" s="219">
        <v>5.4968110899999996</v>
      </c>
      <c r="H62" s="217">
        <f t="shared" si="2"/>
        <v>6.2125483899999994</v>
      </c>
      <c r="I62" s="220">
        <f t="shared" si="3"/>
        <v>6.0598006329308706E-3</v>
      </c>
      <c r="J62" s="218">
        <f t="shared" si="3"/>
        <v>4.6538833902164137E-2</v>
      </c>
      <c r="K62" s="218">
        <f t="shared" si="4"/>
        <v>82.934968757939458</v>
      </c>
      <c r="L62" s="221">
        <f t="shared" si="5"/>
        <v>-16.400870851097871</v>
      </c>
      <c r="N62" s="8"/>
    </row>
    <row r="63" spans="1:14" ht="12.5" x14ac:dyDescent="0.25">
      <c r="A63" s="128" t="s">
        <v>39</v>
      </c>
      <c r="B63" s="217">
        <v>0.12368769</v>
      </c>
      <c r="C63" s="217">
        <f>(Table24[[#This Row],[Column2]]/$B$268)*100</f>
        <v>1.26871682448178E-3</v>
      </c>
      <c r="D63" s="342">
        <v>1.9022617800000001</v>
      </c>
      <c r="E63" s="218">
        <f t="shared" si="1"/>
        <v>2.7855393769300258E-2</v>
      </c>
      <c r="F63" s="217">
        <v>0</v>
      </c>
      <c r="G63" s="219">
        <v>5.4049215500000001</v>
      </c>
      <c r="H63" s="217">
        <f t="shared" si="2"/>
        <v>5.4049215500000001</v>
      </c>
      <c r="I63" s="220">
        <f t="shared" si="3"/>
        <v>0</v>
      </c>
      <c r="J63" s="218">
        <f t="shared" si="3"/>
        <v>4.5760849727451258E-2</v>
      </c>
      <c r="K63" s="218">
        <f t="shared" si="4"/>
        <v>184.13132234618095</v>
      </c>
      <c r="L63" s="221">
        <f t="shared" si="5"/>
        <v>4269.8136411149726</v>
      </c>
      <c r="N63" s="8"/>
    </row>
    <row r="64" spans="1:14" ht="12.5" x14ac:dyDescent="0.25">
      <c r="A64" s="128" t="s">
        <v>81</v>
      </c>
      <c r="B64" s="217">
        <v>12.136471210000002</v>
      </c>
      <c r="C64" s="217">
        <f>(Table24[[#This Row],[Column2]]/$B$268)*100</f>
        <v>0.12448890600160571</v>
      </c>
      <c r="D64" s="342">
        <v>3.7999670999999999</v>
      </c>
      <c r="E64" s="218">
        <f t="shared" si="1"/>
        <v>5.5644065918669702E-2</v>
      </c>
      <c r="F64" s="217">
        <v>1.0499999999999999E-3</v>
      </c>
      <c r="G64" s="219">
        <v>5.3844836900000006</v>
      </c>
      <c r="H64" s="217">
        <f t="shared" si="2"/>
        <v>5.3855336900000008</v>
      </c>
      <c r="I64" s="220">
        <f t="shared" si="3"/>
        <v>8.8898408181010176E-6</v>
      </c>
      <c r="J64" s="218">
        <f t="shared" si="3"/>
        <v>4.5587812277867804E-2</v>
      </c>
      <c r="K64" s="218">
        <f t="shared" si="4"/>
        <v>41.725797836512868</v>
      </c>
      <c r="L64" s="221">
        <f t="shared" si="5"/>
        <v>-55.625209364295934</v>
      </c>
      <c r="N64" s="8"/>
    </row>
    <row r="65" spans="1:14" ht="12.5" x14ac:dyDescent="0.25">
      <c r="A65" s="128" t="s">
        <v>220</v>
      </c>
      <c r="B65" s="217">
        <v>18.022095180000001</v>
      </c>
      <c r="C65" s="217">
        <f>(Table24[[#This Row],[Column2]]/$B$268)*100</f>
        <v>0.18486023441199356</v>
      </c>
      <c r="D65" s="342">
        <v>14.8673261</v>
      </c>
      <c r="E65" s="218">
        <f t="shared" si="1"/>
        <v>0.21770674634071399</v>
      </c>
      <c r="F65" s="217">
        <v>0</v>
      </c>
      <c r="G65" s="219">
        <v>5.2224422300000004</v>
      </c>
      <c r="H65" s="217">
        <f t="shared" si="2"/>
        <v>5.2224422300000004</v>
      </c>
      <c r="I65" s="220">
        <f t="shared" si="3"/>
        <v>0</v>
      </c>
      <c r="J65" s="218">
        <f t="shared" si="6"/>
        <v>4.42158858156462E-2</v>
      </c>
      <c r="K65" s="218">
        <f t="shared" si="4"/>
        <v>-64.873022930464955</v>
      </c>
      <c r="L65" s="221">
        <f t="shared" si="5"/>
        <v>-71.022002836853289</v>
      </c>
      <c r="N65" s="8"/>
    </row>
    <row r="66" spans="1:14" ht="12.5" x14ac:dyDescent="0.25">
      <c r="A66" s="128" t="s">
        <v>133</v>
      </c>
      <c r="B66" s="217">
        <v>4.8849321400000001</v>
      </c>
      <c r="C66" s="217">
        <f>(Table24[[#This Row],[Column2]]/$B$268)*100</f>
        <v>5.0106810083281411E-2</v>
      </c>
      <c r="D66" s="342">
        <v>5.5648339</v>
      </c>
      <c r="E66" s="218">
        <f t="shared" si="1"/>
        <v>8.1487543499533924E-2</v>
      </c>
      <c r="F66" s="217">
        <v>1.89873041</v>
      </c>
      <c r="G66" s="219">
        <v>3.2830852400000001</v>
      </c>
      <c r="H66" s="217">
        <f t="shared" si="2"/>
        <v>5.1818156499999999</v>
      </c>
      <c r="I66" s="220">
        <f t="shared" si="3"/>
        <v>1.6075629620369222E-2</v>
      </c>
      <c r="J66" s="218">
        <f t="shared" si="6"/>
        <v>2.7796290643673317E-2</v>
      </c>
      <c r="K66" s="218">
        <f t="shared" si="4"/>
        <v>-6.8828334660626656</v>
      </c>
      <c r="L66" s="221">
        <f t="shared" si="5"/>
        <v>6.0775360126087641</v>
      </c>
      <c r="N66" s="8"/>
    </row>
    <row r="67" spans="1:14" ht="12.5" x14ac:dyDescent="0.25">
      <c r="A67" s="128" t="s">
        <v>94</v>
      </c>
      <c r="B67" s="217">
        <v>1.0000000000000001E-5</v>
      </c>
      <c r="C67" s="217">
        <f>(Table24[[#This Row],[Column2]]/$B$268)*100</f>
        <v>1.0257421934889236E-7</v>
      </c>
      <c r="D67" s="342">
        <v>1.7539279999999997E-2</v>
      </c>
      <c r="E67" s="218">
        <f t="shared" si="1"/>
        <v>2.568329742870682E-4</v>
      </c>
      <c r="F67" s="217">
        <v>4.7414709999999998</v>
      </c>
      <c r="G67" s="219">
        <v>0.27090884000000004</v>
      </c>
      <c r="H67" s="217">
        <f t="shared" si="2"/>
        <v>5.0123798399999995</v>
      </c>
      <c r="I67" s="220">
        <f t="shared" si="3"/>
        <v>4.0143735651087857E-2</v>
      </c>
      <c r="J67" s="218">
        <f t="shared" si="6"/>
        <v>2.2936537750632363E-3</v>
      </c>
      <c r="K67" s="218">
        <f t="shared" si="4"/>
        <v>28478.025095670979</v>
      </c>
      <c r="L67" s="221">
        <f t="shared" si="5"/>
        <v>50123698.399999991</v>
      </c>
      <c r="N67" s="8"/>
    </row>
    <row r="68" spans="1:14" ht="12.5" x14ac:dyDescent="0.25">
      <c r="A68" s="128" t="s">
        <v>189</v>
      </c>
      <c r="B68" s="217">
        <v>15.81193672</v>
      </c>
      <c r="C68" s="217">
        <f>(Table24[[#This Row],[Column2]]/$B$268)*100</f>
        <v>0.16218970654480855</v>
      </c>
      <c r="D68" s="342">
        <v>4.5462295300000006</v>
      </c>
      <c r="E68" s="218">
        <f t="shared" ref="E68:E131" si="7">(D68/$D$268)*100</f>
        <v>6.6571812068773648E-2</v>
      </c>
      <c r="F68" s="217">
        <v>0</v>
      </c>
      <c r="G68" s="219">
        <v>4.8829943099999999</v>
      </c>
      <c r="H68" s="217">
        <f t="shared" si="2"/>
        <v>4.8829943099999999</v>
      </c>
      <c r="I68" s="220">
        <f t="shared" si="3"/>
        <v>0</v>
      </c>
      <c r="J68" s="218">
        <f t="shared" si="6"/>
        <v>4.1341944887231447E-2</v>
      </c>
      <c r="K68" s="218">
        <f t="shared" si="4"/>
        <v>7.4075621958312965</v>
      </c>
      <c r="L68" s="221">
        <f t="shared" si="5"/>
        <v>-69.118303491414437</v>
      </c>
      <c r="N68" s="8"/>
    </row>
    <row r="69" spans="1:14" ht="12.5" x14ac:dyDescent="0.25">
      <c r="A69" s="128" t="s">
        <v>194</v>
      </c>
      <c r="B69" s="217">
        <v>1.1905257300000001</v>
      </c>
      <c r="C69" s="217">
        <f>(Table24[[#This Row],[Column2]]/$B$268)*100</f>
        <v>1.221172473695202E-2</v>
      </c>
      <c r="D69" s="342">
        <v>0.87729005000000004</v>
      </c>
      <c r="E69" s="218">
        <f t="shared" si="7"/>
        <v>1.284642316297766E-2</v>
      </c>
      <c r="F69" s="217">
        <v>0</v>
      </c>
      <c r="G69" s="219">
        <v>4.5322768600000005</v>
      </c>
      <c r="H69" s="217">
        <f t="shared" ref="H69:H132" si="8">F69+G69</f>
        <v>4.5322768600000005</v>
      </c>
      <c r="I69" s="220">
        <f t="shared" ref="I69:I132" si="9">(F69/$H$268)*100</f>
        <v>0</v>
      </c>
      <c r="J69" s="218">
        <f t="shared" si="6"/>
        <v>3.837259031329783E-2</v>
      </c>
      <c r="K69" s="218">
        <f t="shared" ref="K69:K132" si="10">((H69/D69)-1)*100</f>
        <v>416.62239415572992</v>
      </c>
      <c r="L69" s="221">
        <f t="shared" ref="L69:L132" si="11">((H69/B69)-1)*100</f>
        <v>280.69541428558631</v>
      </c>
      <c r="N69" s="8"/>
    </row>
    <row r="70" spans="1:14" ht="12.5" x14ac:dyDescent="0.25">
      <c r="A70" s="128" t="s">
        <v>240</v>
      </c>
      <c r="B70" s="217">
        <v>1.9873434099999998</v>
      </c>
      <c r="C70" s="217">
        <f>(Table24[[#This Row],[Column2]]/$B$268)*100</f>
        <v>2.0385019885891569E-2</v>
      </c>
      <c r="D70" s="342">
        <v>1.2878651200000002</v>
      </c>
      <c r="E70" s="218">
        <f t="shared" si="7"/>
        <v>1.8858597915659712E-2</v>
      </c>
      <c r="F70" s="217">
        <v>3.9039000000000001E-3</v>
      </c>
      <c r="G70" s="219">
        <v>4.3176457900000003</v>
      </c>
      <c r="H70" s="217">
        <f t="shared" si="8"/>
        <v>4.3215496900000003</v>
      </c>
      <c r="I70" s="220">
        <f t="shared" si="9"/>
        <v>3.3052428161699591E-5</v>
      </c>
      <c r="J70" s="218">
        <f t="shared" si="6"/>
        <v>3.6555413125756206E-2</v>
      </c>
      <c r="K70" s="218">
        <f t="shared" si="10"/>
        <v>235.55918417916311</v>
      </c>
      <c r="L70" s="221">
        <f t="shared" si="11"/>
        <v>117.45359499795765</v>
      </c>
      <c r="N70" s="8"/>
    </row>
    <row r="71" spans="1:14" ht="12.5" x14ac:dyDescent="0.25">
      <c r="A71" s="128" t="s">
        <v>50</v>
      </c>
      <c r="B71" s="217">
        <v>1.4327975100000001</v>
      </c>
      <c r="C71" s="217">
        <f>(Table24[[#This Row],[Column2]]/$B$268)*100</f>
        <v>1.4696808607328679E-2</v>
      </c>
      <c r="D71" s="342">
        <v>3.7375956400000003</v>
      </c>
      <c r="E71" s="218">
        <f t="shared" si="7"/>
        <v>5.4730741792341442E-2</v>
      </c>
      <c r="F71" s="217">
        <v>0.27840775000000001</v>
      </c>
      <c r="G71" s="219">
        <v>3.9480779900000003</v>
      </c>
      <c r="H71" s="217">
        <f t="shared" si="8"/>
        <v>4.2264857400000002</v>
      </c>
      <c r="I71" s="220">
        <f t="shared" si="9"/>
        <v>2.3571434095482511E-3</v>
      </c>
      <c r="J71" s="218">
        <f t="shared" si="6"/>
        <v>3.342646177956974E-2</v>
      </c>
      <c r="K71" s="218">
        <f t="shared" si="10"/>
        <v>13.080336855273078</v>
      </c>
      <c r="L71" s="221">
        <f t="shared" si="11"/>
        <v>194.98137109409132</v>
      </c>
      <c r="N71" s="8"/>
    </row>
    <row r="72" spans="1:14" ht="12.5" x14ac:dyDescent="0.25">
      <c r="A72" s="128" t="s">
        <v>10</v>
      </c>
      <c r="B72" s="217">
        <v>2.9516954500000003</v>
      </c>
      <c r="C72" s="217">
        <f>(Table24[[#This Row],[Column2]]/$B$268)*100</f>
        <v>3.0276785653942755E-2</v>
      </c>
      <c r="D72" s="342">
        <v>1.7533511899999998</v>
      </c>
      <c r="E72" s="218">
        <f t="shared" si="7"/>
        <v>2.567485102566755E-2</v>
      </c>
      <c r="F72" s="217">
        <v>4.1134672200000004</v>
      </c>
      <c r="G72" s="219">
        <v>0</v>
      </c>
      <c r="H72" s="217">
        <f t="shared" si="8"/>
        <v>4.1134672200000004</v>
      </c>
      <c r="I72" s="220">
        <f t="shared" si="9"/>
        <v>3.4826732186930026E-2</v>
      </c>
      <c r="J72" s="218">
        <f t="shared" si="6"/>
        <v>0</v>
      </c>
      <c r="K72" s="218">
        <f t="shared" si="10"/>
        <v>134.60600725402884</v>
      </c>
      <c r="L72" s="221">
        <f t="shared" si="11"/>
        <v>39.359472875157223</v>
      </c>
      <c r="N72" s="8"/>
    </row>
    <row r="73" spans="1:14" ht="12.5" x14ac:dyDescent="0.25">
      <c r="A73" s="128" t="s">
        <v>190</v>
      </c>
      <c r="B73" s="217">
        <v>4.4689700000000001E-3</v>
      </c>
      <c r="C73" s="217">
        <f>(Table24[[#This Row],[Column2]]/$B$268)*100</f>
        <v>4.5840110904361949E-5</v>
      </c>
      <c r="D73" s="342">
        <v>2.4626310000000002E-2</v>
      </c>
      <c r="E73" s="218">
        <f t="shared" si="7"/>
        <v>3.6061049501549499E-4</v>
      </c>
      <c r="F73" s="217">
        <v>0</v>
      </c>
      <c r="G73" s="219">
        <v>3.8193791400000001</v>
      </c>
      <c r="H73" s="217">
        <f t="shared" si="8"/>
        <v>3.8193791400000001</v>
      </c>
      <c r="I73" s="220">
        <f t="shared" si="9"/>
        <v>0</v>
      </c>
      <c r="J73" s="218">
        <f t="shared" si="6"/>
        <v>3.2336831027214824E-2</v>
      </c>
      <c r="K73" s="218">
        <f t="shared" si="10"/>
        <v>15409.344030835313</v>
      </c>
      <c r="L73" s="221">
        <f t="shared" si="11"/>
        <v>85364.41663291541</v>
      </c>
      <c r="N73" s="8"/>
    </row>
    <row r="74" spans="1:14" ht="12.5" x14ac:dyDescent="0.25">
      <c r="A74" s="128" t="s">
        <v>132</v>
      </c>
      <c r="B74" s="217">
        <v>0.19166037</v>
      </c>
      <c r="C74" s="217">
        <f>(Table24[[#This Row],[Column2]]/$B$268)*100</f>
        <v>1.9659412832869864E-3</v>
      </c>
      <c r="D74" s="342">
        <v>1.5368262399999999</v>
      </c>
      <c r="E74" s="218">
        <f t="shared" si="7"/>
        <v>2.2504210787535846E-2</v>
      </c>
      <c r="F74" s="217">
        <v>0.36420442999999997</v>
      </c>
      <c r="G74" s="219">
        <v>3.4245152200000004</v>
      </c>
      <c r="H74" s="217">
        <f t="shared" si="8"/>
        <v>3.7887196500000004</v>
      </c>
      <c r="I74" s="220">
        <f t="shared" si="9"/>
        <v>3.0835422932830613E-3</v>
      </c>
      <c r="J74" s="218">
        <f t="shared" si="6"/>
        <v>2.8993709699965901E-2</v>
      </c>
      <c r="K74" s="218">
        <f t="shared" si="10"/>
        <v>146.52882358385554</v>
      </c>
      <c r="L74" s="221">
        <f t="shared" si="11"/>
        <v>1876.7882374431399</v>
      </c>
      <c r="N74" s="8"/>
    </row>
    <row r="75" spans="1:14" ht="12.5" x14ac:dyDescent="0.25">
      <c r="A75" s="128" t="s">
        <v>200</v>
      </c>
      <c r="B75" s="217">
        <v>2.4403480499999999</v>
      </c>
      <c r="C75" s="217">
        <f>(Table24[[#This Row],[Column2]]/$B$268)*100</f>
        <v>2.5031679616834168E-2</v>
      </c>
      <c r="D75" s="342">
        <v>2.2341009500000002</v>
      </c>
      <c r="E75" s="218">
        <f t="shared" si="7"/>
        <v>3.2714614958314403E-2</v>
      </c>
      <c r="F75" s="217">
        <v>0</v>
      </c>
      <c r="G75" s="219">
        <v>3.6802037000000003</v>
      </c>
      <c r="H75" s="217">
        <f t="shared" si="8"/>
        <v>3.6802037000000003</v>
      </c>
      <c r="I75" s="220">
        <f t="shared" si="9"/>
        <v>0</v>
      </c>
      <c r="J75" s="218">
        <f t="shared" si="6"/>
        <v>3.1158500067796569E-2</v>
      </c>
      <c r="K75" s="218">
        <f t="shared" si="10"/>
        <v>64.728621596083187</v>
      </c>
      <c r="L75" s="221">
        <f t="shared" si="11"/>
        <v>50.806508932199264</v>
      </c>
      <c r="N75" s="8"/>
    </row>
    <row r="76" spans="1:14" ht="12.5" x14ac:dyDescent="0.25">
      <c r="A76" s="128" t="s">
        <v>49</v>
      </c>
      <c r="B76" s="217">
        <v>6.4663620399999999</v>
      </c>
      <c r="C76" s="217">
        <f>(Table24[[#This Row],[Column2]]/$B$268)*100</f>
        <v>6.632820382803109E-2</v>
      </c>
      <c r="D76" s="342">
        <v>4.0089873899999997</v>
      </c>
      <c r="E76" s="218">
        <f t="shared" si="7"/>
        <v>5.8704813153849567E-2</v>
      </c>
      <c r="F76" s="217">
        <v>3.5521831100000001</v>
      </c>
      <c r="G76" s="219">
        <v>8.2569719999999999E-2</v>
      </c>
      <c r="H76" s="217">
        <f t="shared" si="8"/>
        <v>3.63475283</v>
      </c>
      <c r="I76" s="220">
        <f t="shared" si="9"/>
        <v>3.0074611813949544E-2</v>
      </c>
      <c r="J76" s="218">
        <f t="shared" si="6"/>
        <v>6.9907777828111619E-4</v>
      </c>
      <c r="K76" s="218">
        <f t="shared" si="10"/>
        <v>-9.3348899259071967</v>
      </c>
      <c r="L76" s="221">
        <f t="shared" si="11"/>
        <v>-43.789834105855284</v>
      </c>
      <c r="N76" s="8"/>
    </row>
    <row r="77" spans="1:14" ht="12.5" x14ac:dyDescent="0.25">
      <c r="A77" s="128" t="s">
        <v>201</v>
      </c>
      <c r="B77" s="217">
        <v>13.553889679999999</v>
      </c>
      <c r="C77" s="217">
        <f>(Table24[[#This Row],[Column2]]/$B$268)*100</f>
        <v>0.13902796530670081</v>
      </c>
      <c r="D77" s="342">
        <v>5.2269659100000005</v>
      </c>
      <c r="E77" s="218">
        <f t="shared" si="7"/>
        <v>7.6540040478423985E-2</v>
      </c>
      <c r="F77" s="217">
        <v>9.3458799999999991E-3</v>
      </c>
      <c r="G77" s="219">
        <v>3.6180723700000001</v>
      </c>
      <c r="H77" s="217">
        <f t="shared" si="8"/>
        <v>3.6274182500000003</v>
      </c>
      <c r="I77" s="220">
        <f t="shared" si="9"/>
        <v>7.9127033814356131E-5</v>
      </c>
      <c r="J77" s="218">
        <f t="shared" si="6"/>
        <v>3.0632464226351897E-2</v>
      </c>
      <c r="K77" s="218">
        <f t="shared" si="10"/>
        <v>-30.60183838084377</v>
      </c>
      <c r="L77" s="221">
        <f t="shared" si="11"/>
        <v>-73.237068209632938</v>
      </c>
      <c r="N77" s="8"/>
    </row>
    <row r="78" spans="1:14" ht="12.5" x14ac:dyDescent="0.25">
      <c r="A78" s="128" t="s">
        <v>67</v>
      </c>
      <c r="B78" s="217">
        <v>453.08978024999999</v>
      </c>
      <c r="C78" s="217">
        <f>(Table24[[#This Row],[Column2]]/$B$268)*100</f>
        <v>4.6475330504104937</v>
      </c>
      <c r="D78" s="342">
        <v>1.1868563000000001</v>
      </c>
      <c r="E78" s="218">
        <f t="shared" si="7"/>
        <v>1.7379495257521686E-2</v>
      </c>
      <c r="F78" s="217">
        <v>3.5066243300000002</v>
      </c>
      <c r="G78" s="219">
        <v>4.0632E-4</v>
      </c>
      <c r="H78" s="217">
        <f t="shared" si="8"/>
        <v>3.5070306500000004</v>
      </c>
      <c r="I78" s="220">
        <f t="shared" si="9"/>
        <v>2.9688887716742988E-2</v>
      </c>
      <c r="J78" s="218">
        <f t="shared" ref="J78:J141" si="12">(G78/$H$268)*100</f>
        <v>3.4401144011531486E-6</v>
      </c>
      <c r="K78" s="218">
        <f t="shared" si="10"/>
        <v>195.4890705808277</v>
      </c>
      <c r="L78" s="221">
        <f t="shared" si="11"/>
        <v>-99.225974452995843</v>
      </c>
      <c r="N78" s="8"/>
    </row>
    <row r="79" spans="1:14" ht="12.5" x14ac:dyDescent="0.25">
      <c r="A79" s="128" t="s">
        <v>196</v>
      </c>
      <c r="B79" s="217">
        <v>2.4259715900000001</v>
      </c>
      <c r="C79" s="217">
        <f>(Table24[[#This Row],[Column2]]/$B$268)*100</f>
        <v>2.4884214200684117E-2</v>
      </c>
      <c r="D79" s="342">
        <v>3.8717160099999997</v>
      </c>
      <c r="E79" s="218">
        <f t="shared" si="7"/>
        <v>5.6694706877543452E-2</v>
      </c>
      <c r="F79" s="217">
        <v>0</v>
      </c>
      <c r="G79" s="219">
        <v>3.4422062200000001</v>
      </c>
      <c r="H79" s="217">
        <f t="shared" si="8"/>
        <v>3.4422062200000001</v>
      </c>
      <c r="I79" s="220">
        <f t="shared" si="9"/>
        <v>0</v>
      </c>
      <c r="J79" s="218">
        <f t="shared" si="12"/>
        <v>2.9143490817978297E-2</v>
      </c>
      <c r="K79" s="218">
        <f t="shared" si="10"/>
        <v>-11.093525167926755</v>
      </c>
      <c r="L79" s="221">
        <f t="shared" si="11"/>
        <v>41.889799294805428</v>
      </c>
      <c r="N79" s="8"/>
    </row>
    <row r="80" spans="1:14" ht="12.5" x14ac:dyDescent="0.25">
      <c r="A80" s="128" t="s">
        <v>152</v>
      </c>
      <c r="B80" s="217">
        <v>7.77765226</v>
      </c>
      <c r="C80" s="217">
        <f>(Table24[[#This Row],[Column2]]/$B$268)*100</f>
        <v>7.9778660893664824E-2</v>
      </c>
      <c r="D80" s="342">
        <v>10.768626749999999</v>
      </c>
      <c r="E80" s="218">
        <f t="shared" si="7"/>
        <v>0.15768825386160576</v>
      </c>
      <c r="F80" s="217">
        <v>0</v>
      </c>
      <c r="G80" s="219">
        <v>3.3571082699999999</v>
      </c>
      <c r="H80" s="217">
        <f t="shared" si="8"/>
        <v>3.3571082699999999</v>
      </c>
      <c r="I80" s="220">
        <f t="shared" si="9"/>
        <v>0</v>
      </c>
      <c r="J80" s="218">
        <f t="shared" si="12"/>
        <v>2.8423007742314755E-2</v>
      </c>
      <c r="K80" s="218">
        <f t="shared" si="10"/>
        <v>-68.825103256550335</v>
      </c>
      <c r="L80" s="221">
        <f t="shared" si="11"/>
        <v>-56.836482812873925</v>
      </c>
      <c r="N80" s="8"/>
    </row>
    <row r="81" spans="1:14" ht="12.5" x14ac:dyDescent="0.25">
      <c r="A81" s="128" t="s">
        <v>170</v>
      </c>
      <c r="B81" s="217">
        <v>0.68724096999999995</v>
      </c>
      <c r="C81" s="217">
        <f>(Table24[[#This Row],[Column2]]/$B$268)*100</f>
        <v>7.0493206002325542E-3</v>
      </c>
      <c r="D81" s="342">
        <v>0.90059968000000001</v>
      </c>
      <c r="E81" s="218">
        <f t="shared" si="7"/>
        <v>1.318775311508693E-2</v>
      </c>
      <c r="F81" s="217">
        <v>0.90745206999999994</v>
      </c>
      <c r="G81" s="219">
        <v>2.2886384300000002</v>
      </c>
      <c r="H81" s="217">
        <f t="shared" si="8"/>
        <v>3.1960905000000004</v>
      </c>
      <c r="I81" s="220">
        <f t="shared" si="9"/>
        <v>7.6829566212916782E-3</v>
      </c>
      <c r="J81" s="218">
        <f t="shared" si="12"/>
        <v>1.9376791745608222E-2</v>
      </c>
      <c r="K81" s="218">
        <f t="shared" si="10"/>
        <v>254.88470304586386</v>
      </c>
      <c r="L81" s="221">
        <f t="shared" si="11"/>
        <v>365.06111240719548</v>
      </c>
      <c r="N81" s="8"/>
    </row>
    <row r="82" spans="1:14" ht="12.5" x14ac:dyDescent="0.25">
      <c r="A82" s="128" t="s">
        <v>195</v>
      </c>
      <c r="B82" s="217">
        <v>9.7411589000000003</v>
      </c>
      <c r="C82" s="217">
        <f>(Table24[[#This Row],[Column2]]/$B$268)*100</f>
        <v>9.9919176972101495E-2</v>
      </c>
      <c r="D82" s="342">
        <v>1.89696738</v>
      </c>
      <c r="E82" s="218">
        <f t="shared" si="7"/>
        <v>2.777786627107539E-2</v>
      </c>
      <c r="F82" s="217">
        <v>0</v>
      </c>
      <c r="G82" s="219">
        <v>3.1733665499999999</v>
      </c>
      <c r="H82" s="217">
        <f t="shared" si="8"/>
        <v>3.1733665499999999</v>
      </c>
      <c r="I82" s="220">
        <f t="shared" si="9"/>
        <v>0</v>
      </c>
      <c r="J82" s="218">
        <f t="shared" si="12"/>
        <v>2.6867355701891818E-2</v>
      </c>
      <c r="K82" s="218">
        <f t="shared" si="10"/>
        <v>67.286300410711334</v>
      </c>
      <c r="L82" s="221">
        <f t="shared" si="11"/>
        <v>-67.423110714270365</v>
      </c>
      <c r="N82" s="8"/>
    </row>
    <row r="83" spans="1:14" ht="12.5" x14ac:dyDescent="0.25">
      <c r="A83" s="128" t="s">
        <v>172</v>
      </c>
      <c r="B83" s="217">
        <v>0.47949699000000001</v>
      </c>
      <c r="C83" s="217">
        <f>(Table24[[#This Row],[Column2]]/$B$268)*100</f>
        <v>4.9184029429393643E-3</v>
      </c>
      <c r="D83" s="342">
        <v>3.8457041099999998</v>
      </c>
      <c r="E83" s="218">
        <f t="shared" si="7"/>
        <v>5.6313806769679398E-2</v>
      </c>
      <c r="F83" s="217">
        <v>0.50534162999999999</v>
      </c>
      <c r="G83" s="219">
        <v>2.6448614400000001</v>
      </c>
      <c r="H83" s="217">
        <f t="shared" si="8"/>
        <v>3.1502030699999999</v>
      </c>
      <c r="I83" s="220">
        <f t="shared" si="9"/>
        <v>4.2784825232949544E-3</v>
      </c>
      <c r="J83" s="218">
        <f t="shared" si="12"/>
        <v>2.239275922622232E-2</v>
      </c>
      <c r="K83" s="218">
        <f t="shared" si="10"/>
        <v>-18.085141760945302</v>
      </c>
      <c r="L83" s="221">
        <f t="shared" si="11"/>
        <v>556.98078104723868</v>
      </c>
      <c r="N83" s="8"/>
    </row>
    <row r="84" spans="1:14" ht="12.5" x14ac:dyDescent="0.25">
      <c r="A84" s="128" t="s">
        <v>75</v>
      </c>
      <c r="B84" s="217">
        <v>6.47638085</v>
      </c>
      <c r="C84" s="217">
        <f>(Table24[[#This Row],[Column2]]/$B$268)*100</f>
        <v>6.6430970989486582E-2</v>
      </c>
      <c r="D84" s="342">
        <v>6.2471696799999998</v>
      </c>
      <c r="E84" s="218">
        <f t="shared" si="7"/>
        <v>9.1479192406438134E-2</v>
      </c>
      <c r="F84" s="217">
        <v>1.10896485</v>
      </c>
      <c r="G84" s="219">
        <v>1.9836813700000002</v>
      </c>
      <c r="H84" s="217">
        <f t="shared" si="8"/>
        <v>3.0926462200000002</v>
      </c>
      <c r="I84" s="220">
        <f t="shared" si="9"/>
        <v>9.3890676089231177E-3</v>
      </c>
      <c r="J84" s="218">
        <f t="shared" si="12"/>
        <v>1.6794868202983381E-2</v>
      </c>
      <c r="K84" s="218">
        <f t="shared" si="10"/>
        <v>-50.495242191020481</v>
      </c>
      <c r="L84" s="221">
        <f t="shared" si="11"/>
        <v>-52.247307691918699</v>
      </c>
      <c r="N84" s="8"/>
    </row>
    <row r="85" spans="1:14" ht="12.5" x14ac:dyDescent="0.25">
      <c r="A85" s="128" t="s">
        <v>112</v>
      </c>
      <c r="B85" s="217">
        <v>0.75636292000000005</v>
      </c>
      <c r="C85" s="217">
        <f>(Table24[[#This Row],[Column2]]/$B$268)*100</f>
        <v>7.758333606344872E-3</v>
      </c>
      <c r="D85" s="342">
        <v>0.49341284999999996</v>
      </c>
      <c r="E85" s="218">
        <f t="shared" si="7"/>
        <v>7.225193384047637E-3</v>
      </c>
      <c r="F85" s="217">
        <v>2.2260000000000001E-3</v>
      </c>
      <c r="G85" s="219">
        <v>2.92875365</v>
      </c>
      <c r="H85" s="217">
        <f t="shared" si="8"/>
        <v>2.9309796499999998</v>
      </c>
      <c r="I85" s="220">
        <f t="shared" si="9"/>
        <v>1.884646253437416E-5</v>
      </c>
      <c r="J85" s="218">
        <f t="shared" si="12"/>
        <v>2.4796336898983182E-2</v>
      </c>
      <c r="K85" s="218">
        <f t="shared" si="10"/>
        <v>494.02175075091782</v>
      </c>
      <c r="L85" s="221">
        <f t="shared" si="11"/>
        <v>287.50969574235603</v>
      </c>
      <c r="N85" s="8"/>
    </row>
    <row r="86" spans="1:14" ht="12.5" x14ac:dyDescent="0.25">
      <c r="A86" s="128" t="s">
        <v>51</v>
      </c>
      <c r="B86" s="217">
        <v>3.31466335</v>
      </c>
      <c r="C86" s="217">
        <f>(Table24[[#This Row],[Column2]]/$B$268)*100</f>
        <v>3.3999900553063435E-2</v>
      </c>
      <c r="D86" s="342">
        <v>2.0061680000000002</v>
      </c>
      <c r="E86" s="218">
        <f t="shared" si="7"/>
        <v>2.9376923930716604E-2</v>
      </c>
      <c r="F86" s="217">
        <v>2.604098</v>
      </c>
      <c r="G86" s="219">
        <v>0.26557500000000001</v>
      </c>
      <c r="H86" s="217">
        <f t="shared" si="8"/>
        <v>2.8696730000000001</v>
      </c>
      <c r="I86" s="220">
        <f t="shared" si="9"/>
        <v>2.2047634947366883E-2</v>
      </c>
      <c r="J86" s="218">
        <f t="shared" si="12"/>
        <v>2.2484947383496932E-3</v>
      </c>
      <c r="K86" s="218">
        <f t="shared" si="10"/>
        <v>43.042506908693582</v>
      </c>
      <c r="L86" s="221">
        <f t="shared" si="11"/>
        <v>-13.424903316350356</v>
      </c>
      <c r="N86" s="8"/>
    </row>
    <row r="87" spans="1:14" ht="12.5" x14ac:dyDescent="0.25">
      <c r="A87" s="128" t="s">
        <v>197</v>
      </c>
      <c r="B87" s="217">
        <v>26.35448255</v>
      </c>
      <c r="C87" s="217">
        <f>(Table24[[#This Row],[Column2]]/$B$268)*100</f>
        <v>0.27032904739102559</v>
      </c>
      <c r="D87" s="342">
        <v>11.60607499</v>
      </c>
      <c r="E87" s="218">
        <f t="shared" si="7"/>
        <v>0.16995126136765337</v>
      </c>
      <c r="F87" s="217">
        <v>0</v>
      </c>
      <c r="G87" s="219">
        <v>2.7520872799999996</v>
      </c>
      <c r="H87" s="217">
        <f t="shared" si="8"/>
        <v>2.7520872799999996</v>
      </c>
      <c r="I87" s="220">
        <f t="shared" si="9"/>
        <v>0</v>
      </c>
      <c r="J87" s="218">
        <f t="shared" si="12"/>
        <v>2.3300588415924382E-2</v>
      </c>
      <c r="K87" s="218">
        <f t="shared" si="10"/>
        <v>-76.287528019840934</v>
      </c>
      <c r="L87" s="221">
        <f t="shared" si="11"/>
        <v>-89.557422443112998</v>
      </c>
      <c r="N87" s="8"/>
    </row>
    <row r="88" spans="1:14" ht="12.5" x14ac:dyDescent="0.25">
      <c r="A88" s="128" t="s">
        <v>204</v>
      </c>
      <c r="B88" s="217">
        <v>0.90900075000000002</v>
      </c>
      <c r="C88" s="217">
        <f>(Table24[[#This Row],[Column2]]/$B$268)*100</f>
        <v>9.3240042318807666E-3</v>
      </c>
      <c r="D88" s="342">
        <v>1.31238327</v>
      </c>
      <c r="E88" s="218">
        <f t="shared" si="7"/>
        <v>1.9217624591128513E-2</v>
      </c>
      <c r="F88" s="217">
        <v>0</v>
      </c>
      <c r="G88" s="219">
        <v>2.7425439599999999</v>
      </c>
      <c r="H88" s="217">
        <f t="shared" si="8"/>
        <v>2.7425439599999999</v>
      </c>
      <c r="I88" s="220">
        <f t="shared" si="9"/>
        <v>0</v>
      </c>
      <c r="J88" s="218">
        <f t="shared" si="12"/>
        <v>2.3219789753375623E-2</v>
      </c>
      <c r="K88" s="218">
        <f t="shared" si="10"/>
        <v>108.97431586429778</v>
      </c>
      <c r="L88" s="221">
        <f t="shared" si="11"/>
        <v>201.70975766521644</v>
      </c>
      <c r="N88" s="8"/>
    </row>
    <row r="89" spans="1:14" ht="12.5" x14ac:dyDescent="0.25">
      <c r="A89" s="128" t="s">
        <v>149</v>
      </c>
      <c r="B89" s="217">
        <v>4.4723843899999993</v>
      </c>
      <c r="C89" s="217">
        <f>(Table24[[#This Row],[Column2]]/$B$268)*100</f>
        <v>4.5875133743242202E-2</v>
      </c>
      <c r="D89" s="342">
        <v>3.3316788399999999</v>
      </c>
      <c r="E89" s="218">
        <f t="shared" si="7"/>
        <v>4.8786779494169041E-2</v>
      </c>
      <c r="F89" s="217">
        <v>3.7429620000000004E-2</v>
      </c>
      <c r="G89" s="219">
        <v>2.4185578900000002</v>
      </c>
      <c r="H89" s="217">
        <f t="shared" si="8"/>
        <v>2.4559875100000004</v>
      </c>
      <c r="I89" s="220">
        <f t="shared" si="9"/>
        <v>3.1689844160191451E-4</v>
      </c>
      <c r="J89" s="218">
        <f t="shared" si="12"/>
        <v>2.0476756810916451E-2</v>
      </c>
      <c r="K89" s="218">
        <f t="shared" si="10"/>
        <v>-26.283785804516491</v>
      </c>
      <c r="L89" s="221">
        <f t="shared" si="11"/>
        <v>-45.085500354319933</v>
      </c>
      <c r="N89" s="8"/>
    </row>
    <row r="90" spans="1:14" ht="12.5" x14ac:dyDescent="0.25">
      <c r="A90" s="128" t="s">
        <v>171</v>
      </c>
      <c r="B90" s="217">
        <v>0.71656772999999996</v>
      </c>
      <c r="C90" s="217">
        <f>(Table24[[#This Row],[Column2]]/$B$268)*100</f>
        <v>7.3501375515357863E-3</v>
      </c>
      <c r="D90" s="342">
        <v>5.3707466100000003</v>
      </c>
      <c r="E90" s="218">
        <f t="shared" si="7"/>
        <v>7.8645464693447437E-2</v>
      </c>
      <c r="F90" s="217">
        <v>0.23540517000000002</v>
      </c>
      <c r="G90" s="219">
        <v>2.2033723300000001</v>
      </c>
      <c r="H90" s="217">
        <f t="shared" si="8"/>
        <v>2.4387775</v>
      </c>
      <c r="I90" s="220">
        <f t="shared" si="9"/>
        <v>1.9930614181504851E-3</v>
      </c>
      <c r="J90" s="218">
        <f t="shared" si="12"/>
        <v>1.865488502543652E-2</v>
      </c>
      <c r="K90" s="218">
        <f t="shared" si="10"/>
        <v>-54.591462284607758</v>
      </c>
      <c r="L90" s="221">
        <f t="shared" si="11"/>
        <v>240.34151942622367</v>
      </c>
      <c r="N90" s="8"/>
    </row>
    <row r="91" spans="1:14" ht="12.5" x14ac:dyDescent="0.25">
      <c r="A91" s="128" t="s">
        <v>105</v>
      </c>
      <c r="B91" s="217">
        <v>1.6017431100000001</v>
      </c>
      <c r="C91" s="217">
        <f>(Table24[[#This Row],[Column2]]/$B$268)*100</f>
        <v>1.6429754910571703E-2</v>
      </c>
      <c r="D91" s="342">
        <v>0.6355644399999999</v>
      </c>
      <c r="E91" s="218">
        <f t="shared" si="7"/>
        <v>9.3067620493141618E-3</v>
      </c>
      <c r="F91" s="217">
        <v>0.96509830000000008</v>
      </c>
      <c r="G91" s="219">
        <v>1.42421171</v>
      </c>
      <c r="H91" s="217">
        <f t="shared" si="8"/>
        <v>2.38931001</v>
      </c>
      <c r="I91" s="220">
        <f t="shared" si="9"/>
        <v>8.1710192960189557E-3</v>
      </c>
      <c r="J91" s="218">
        <f t="shared" si="12"/>
        <v>1.2058109898262333E-2</v>
      </c>
      <c r="K91" s="218">
        <f t="shared" si="10"/>
        <v>275.93513098372847</v>
      </c>
      <c r="L91" s="221">
        <f t="shared" si="11"/>
        <v>49.169363993705574</v>
      </c>
      <c r="N91" s="8"/>
    </row>
    <row r="92" spans="1:14" ht="12.5" x14ac:dyDescent="0.25">
      <c r="A92" s="128" t="s">
        <v>209</v>
      </c>
      <c r="B92" s="217">
        <v>3.0796125499999998</v>
      </c>
      <c r="C92" s="217">
        <f>(Table24[[#This Row],[Column2]]/$B$268)*100</f>
        <v>3.1588885321330168E-2</v>
      </c>
      <c r="D92" s="342">
        <v>2.23148875</v>
      </c>
      <c r="E92" s="218">
        <f t="shared" si="7"/>
        <v>3.2676363724772742E-2</v>
      </c>
      <c r="F92" s="217">
        <v>0</v>
      </c>
      <c r="G92" s="219">
        <v>2.2442513700000002</v>
      </c>
      <c r="H92" s="217">
        <f t="shared" si="8"/>
        <v>2.2442513700000002</v>
      </c>
      <c r="I92" s="220">
        <f t="shared" si="9"/>
        <v>0</v>
      </c>
      <c r="J92" s="218">
        <f t="shared" si="12"/>
        <v>1.9000988033433461E-2</v>
      </c>
      <c r="K92" s="218">
        <f t="shared" si="10"/>
        <v>0.5719329752390756</v>
      </c>
      <c r="L92" s="221">
        <f t="shared" si="11"/>
        <v>-27.125528501953909</v>
      </c>
      <c r="N92" s="8"/>
    </row>
    <row r="93" spans="1:14" ht="12.5" x14ac:dyDescent="0.25">
      <c r="A93" s="128" t="s">
        <v>169</v>
      </c>
      <c r="B93" s="217">
        <v>0.72051228</v>
      </c>
      <c r="C93" s="217">
        <f>(Table24[[#This Row],[Column2]]/$B$268)*100</f>
        <v>7.3905984652290549E-3</v>
      </c>
      <c r="D93" s="342">
        <v>1.1389457700000001</v>
      </c>
      <c r="E93" s="218">
        <f t="shared" si="7"/>
        <v>1.6677926896701299E-2</v>
      </c>
      <c r="F93" s="217">
        <v>1.67141355</v>
      </c>
      <c r="G93" s="219">
        <v>0.43326861</v>
      </c>
      <c r="H93" s="217">
        <f t="shared" si="8"/>
        <v>2.1046821599999999</v>
      </c>
      <c r="I93" s="220">
        <f t="shared" si="9"/>
        <v>1.4151048000682979E-2</v>
      </c>
      <c r="J93" s="218">
        <f t="shared" si="12"/>
        <v>3.6682752136951344E-3</v>
      </c>
      <c r="K93" s="218">
        <f t="shared" si="10"/>
        <v>84.79213105993621</v>
      </c>
      <c r="L93" s="221">
        <f t="shared" si="11"/>
        <v>192.10913101994595</v>
      </c>
      <c r="N93" s="8"/>
    </row>
    <row r="94" spans="1:14" ht="12.5" x14ac:dyDescent="0.25">
      <c r="A94" s="128" t="s">
        <v>214</v>
      </c>
      <c r="B94" s="217">
        <v>3.09391689</v>
      </c>
      <c r="C94" s="217">
        <f>(Table24[[#This Row],[Column2]]/$B$268)*100</f>
        <v>3.1735610972210282E-2</v>
      </c>
      <c r="D94" s="342">
        <v>0.48536733000000004</v>
      </c>
      <c r="E94" s="218">
        <f t="shared" si="7"/>
        <v>7.1073804047642186E-3</v>
      </c>
      <c r="F94" s="217">
        <v>0</v>
      </c>
      <c r="G94" s="219">
        <v>1.9308002099999999</v>
      </c>
      <c r="H94" s="217">
        <f t="shared" si="8"/>
        <v>1.9308002099999999</v>
      </c>
      <c r="I94" s="220">
        <f t="shared" si="9"/>
        <v>0</v>
      </c>
      <c r="J94" s="218">
        <f t="shared" si="12"/>
        <v>1.6347149065196204E-2</v>
      </c>
      <c r="K94" s="218">
        <f t="shared" si="10"/>
        <v>297.80184834442809</v>
      </c>
      <c r="L94" s="221">
        <f t="shared" si="11"/>
        <v>-37.5936627050121</v>
      </c>
      <c r="N94" s="8"/>
    </row>
    <row r="95" spans="1:14" ht="12.5" x14ac:dyDescent="0.25">
      <c r="A95" s="128" t="s">
        <v>74</v>
      </c>
      <c r="B95" s="217">
        <v>4.5243837100000004</v>
      </c>
      <c r="C95" s="217">
        <f>(Table24[[#This Row],[Column2]]/$B$268)*100</f>
        <v>4.6408512708809538E-2</v>
      </c>
      <c r="D95" s="342">
        <v>3.7430248599999998</v>
      </c>
      <c r="E95" s="218">
        <f t="shared" si="7"/>
        <v>5.4810243500544892E-2</v>
      </c>
      <c r="F95" s="217">
        <v>1.8835269099999998</v>
      </c>
      <c r="G95" s="219">
        <v>0</v>
      </c>
      <c r="H95" s="217">
        <f t="shared" si="8"/>
        <v>1.8835269099999998</v>
      </c>
      <c r="I95" s="220">
        <f t="shared" si="9"/>
        <v>1.5946908958580648E-2</v>
      </c>
      <c r="J95" s="218">
        <f t="shared" si="12"/>
        <v>0</v>
      </c>
      <c r="K95" s="218">
        <f t="shared" si="10"/>
        <v>-49.679016825979616</v>
      </c>
      <c r="L95" s="221">
        <f t="shared" si="11"/>
        <v>-58.369425965420604</v>
      </c>
      <c r="N95" s="8"/>
    </row>
    <row r="96" spans="1:14" ht="12.5" x14ac:dyDescent="0.25">
      <c r="A96" s="128" t="s">
        <v>106</v>
      </c>
      <c r="B96" s="217">
        <v>2.6035457000000002</v>
      </c>
      <c r="C96" s="217">
        <f>(Table24[[#This Row],[Column2]]/$B$268)*100</f>
        <v>2.670566677166655E-2</v>
      </c>
      <c r="D96" s="342">
        <v>2.6990880000000002E-2</v>
      </c>
      <c r="E96" s="218">
        <f t="shared" si="7"/>
        <v>3.9523560767747276E-4</v>
      </c>
      <c r="F96" s="217">
        <v>1.8645838300000002</v>
      </c>
      <c r="G96" s="219">
        <v>3.44955E-3</v>
      </c>
      <c r="H96" s="217">
        <f t="shared" si="8"/>
        <v>1.8680333800000002</v>
      </c>
      <c r="I96" s="220">
        <f t="shared" si="9"/>
        <v>1.5786527086385841E-2</v>
      </c>
      <c r="J96" s="218">
        <f t="shared" si="12"/>
        <v>2.9205667041981301E-5</v>
      </c>
      <c r="K96" s="218">
        <f t="shared" si="10"/>
        <v>6820.9799013592747</v>
      </c>
      <c r="L96" s="221">
        <f t="shared" si="11"/>
        <v>-28.250409432029556</v>
      </c>
      <c r="N96" s="8"/>
    </row>
    <row r="97" spans="1:14" ht="12.5" x14ac:dyDescent="0.25">
      <c r="A97" s="128" t="s">
        <v>160</v>
      </c>
      <c r="B97" s="217">
        <v>3.8019943700000001</v>
      </c>
      <c r="C97" s="217">
        <f>(Table24[[#This Row],[Column2]]/$B$268)*100</f>
        <v>3.8998660447163373E-2</v>
      </c>
      <c r="D97" s="342">
        <v>1.06535526</v>
      </c>
      <c r="E97" s="218">
        <f t="shared" si="7"/>
        <v>1.5600318832823973E-2</v>
      </c>
      <c r="F97" s="217">
        <v>0.30627484999999999</v>
      </c>
      <c r="G97" s="219">
        <v>1.48905358</v>
      </c>
      <c r="H97" s="217">
        <f t="shared" si="8"/>
        <v>1.7953284300000001</v>
      </c>
      <c r="I97" s="220">
        <f t="shared" si="9"/>
        <v>2.5930806315121583E-3</v>
      </c>
      <c r="J97" s="218">
        <f t="shared" si="12"/>
        <v>1.2607094567450905E-2</v>
      </c>
      <c r="K97" s="218">
        <f t="shared" si="10"/>
        <v>68.519225220702438</v>
      </c>
      <c r="L97" s="221">
        <f t="shared" si="11"/>
        <v>-52.779298039833769</v>
      </c>
      <c r="N97" s="8"/>
    </row>
    <row r="98" spans="1:14" ht="12.5" x14ac:dyDescent="0.25">
      <c r="A98" s="128" t="s">
        <v>147</v>
      </c>
      <c r="B98" s="217">
        <v>2.03887032</v>
      </c>
      <c r="C98" s="217">
        <f>(Table24[[#This Row],[Column2]]/$B$268)*100</f>
        <v>2.0913553142762636E-2</v>
      </c>
      <c r="D98" s="342">
        <v>0.39965111999999997</v>
      </c>
      <c r="E98" s="218">
        <f t="shared" si="7"/>
        <v>5.8522120535596679E-3</v>
      </c>
      <c r="F98" s="217">
        <v>0.75984383</v>
      </c>
      <c r="G98" s="219">
        <v>0.98031166000000003</v>
      </c>
      <c r="H98" s="217">
        <f t="shared" si="8"/>
        <v>1.74015549</v>
      </c>
      <c r="I98" s="220">
        <f t="shared" si="9"/>
        <v>6.4332292336344863E-3</v>
      </c>
      <c r="J98" s="218">
        <f t="shared" si="12"/>
        <v>8.2998234376460648E-3</v>
      </c>
      <c r="K98" s="218">
        <f t="shared" si="10"/>
        <v>335.41864464185664</v>
      </c>
      <c r="L98" s="221">
        <f t="shared" si="11"/>
        <v>-14.650997028589829</v>
      </c>
      <c r="N98" s="8"/>
    </row>
    <row r="99" spans="1:14" ht="12.5" x14ac:dyDescent="0.25">
      <c r="A99" s="128" t="s">
        <v>130</v>
      </c>
      <c r="B99" s="217">
        <v>0.44622297</v>
      </c>
      <c r="C99" s="217">
        <f>(Table24[[#This Row],[Column2]]/$B$268)*100</f>
        <v>4.5770972803294207E-3</v>
      </c>
      <c r="D99" s="342">
        <v>1.1639631699999999</v>
      </c>
      <c r="E99" s="218">
        <f t="shared" si="7"/>
        <v>1.7044264240704543E-2</v>
      </c>
      <c r="F99" s="217">
        <v>0.13864220999999999</v>
      </c>
      <c r="G99" s="219">
        <v>1.5670428999999999</v>
      </c>
      <c r="H99" s="217">
        <f t="shared" si="8"/>
        <v>1.7056851099999999</v>
      </c>
      <c r="I99" s="220">
        <f t="shared" si="9"/>
        <v>1.173816359590222E-3</v>
      </c>
      <c r="J99" s="218">
        <f t="shared" si="12"/>
        <v>1.3267392320128944E-2</v>
      </c>
      <c r="K99" s="218">
        <f t="shared" si="10"/>
        <v>46.541158170837996</v>
      </c>
      <c r="L99" s="221">
        <f t="shared" si="11"/>
        <v>282.24950858087828</v>
      </c>
      <c r="N99" s="8"/>
    </row>
    <row r="100" spans="1:14" ht="12.5" x14ac:dyDescent="0.25">
      <c r="A100" s="128" t="s">
        <v>242</v>
      </c>
      <c r="B100" s="217">
        <v>0.98815726000000004</v>
      </c>
      <c r="C100" s="217">
        <f>(Table24[[#This Row],[Column2]]/$B$268)*100</f>
        <v>1.0135945953844046E-2</v>
      </c>
      <c r="D100" s="342">
        <v>21.26772566</v>
      </c>
      <c r="E100" s="218">
        <f t="shared" si="7"/>
        <v>0.31142973015877512</v>
      </c>
      <c r="F100" s="217">
        <v>0</v>
      </c>
      <c r="G100" s="219">
        <v>1.70393277</v>
      </c>
      <c r="H100" s="217">
        <f t="shared" si="8"/>
        <v>1.70393277</v>
      </c>
      <c r="I100" s="220">
        <f t="shared" si="9"/>
        <v>0</v>
      </c>
      <c r="J100" s="218">
        <f t="shared" si="12"/>
        <v>1.4426372466710413E-2</v>
      </c>
      <c r="K100" s="218">
        <f t="shared" si="10"/>
        <v>-91.988175899763789</v>
      </c>
      <c r="L100" s="221">
        <f t="shared" si="11"/>
        <v>72.435384424539876</v>
      </c>
      <c r="N100" s="8"/>
    </row>
    <row r="101" spans="1:14" ht="12.5" x14ac:dyDescent="0.25">
      <c r="A101" s="128" t="s">
        <v>212</v>
      </c>
      <c r="B101" s="217">
        <v>0.36734074</v>
      </c>
      <c r="C101" s="217">
        <f>(Table24[[#This Row],[Column2]]/$B$268)*100</f>
        <v>3.7679689640544435E-3</v>
      </c>
      <c r="D101" s="342">
        <v>1.81540828</v>
      </c>
      <c r="E101" s="218">
        <f t="shared" si="7"/>
        <v>2.6583571737139197E-2</v>
      </c>
      <c r="F101" s="217">
        <v>0</v>
      </c>
      <c r="G101" s="219">
        <v>1.6840896999999999</v>
      </c>
      <c r="H101" s="217">
        <f t="shared" si="8"/>
        <v>1.6840896999999999</v>
      </c>
      <c r="I101" s="220">
        <f t="shared" si="9"/>
        <v>0</v>
      </c>
      <c r="J101" s="218">
        <f t="shared" si="12"/>
        <v>1.425837081562238E-2</v>
      </c>
      <c r="K101" s="218">
        <f t="shared" si="10"/>
        <v>-7.2335562995228813</v>
      </c>
      <c r="L101" s="221">
        <f t="shared" si="11"/>
        <v>358.45437671846582</v>
      </c>
      <c r="N101" s="8"/>
    </row>
    <row r="102" spans="1:14" ht="12.5" x14ac:dyDescent="0.25">
      <c r="A102" s="128" t="s">
        <v>158</v>
      </c>
      <c r="B102" s="217">
        <v>7.931566000000001E-2</v>
      </c>
      <c r="C102" s="217">
        <f>(Table24[[#This Row],[Column2]]/$B$268)*100</f>
        <v>8.135741906642169E-4</v>
      </c>
      <c r="D102" s="342">
        <v>6.1828180000000001</v>
      </c>
      <c r="E102" s="218">
        <f t="shared" si="7"/>
        <v>9.0536871320580012E-2</v>
      </c>
      <c r="F102" s="217">
        <v>1.27904</v>
      </c>
      <c r="G102" s="219">
        <v>0.2928</v>
      </c>
      <c r="H102" s="217">
        <f t="shared" si="8"/>
        <v>1.5718399999999999</v>
      </c>
      <c r="I102" s="220">
        <f t="shared" si="9"/>
        <v>1.0829011428556121E-2</v>
      </c>
      <c r="J102" s="218">
        <f t="shared" si="12"/>
        <v>2.4789956109904556E-3</v>
      </c>
      <c r="K102" s="218">
        <f t="shared" si="10"/>
        <v>-74.577288220355186</v>
      </c>
      <c r="L102" s="221">
        <f t="shared" si="11"/>
        <v>1881.7524055148751</v>
      </c>
      <c r="N102" s="8"/>
    </row>
    <row r="103" spans="1:14" ht="12.5" x14ac:dyDescent="0.25">
      <c r="A103" s="128" t="s">
        <v>228</v>
      </c>
      <c r="B103" s="217">
        <v>0.98719738000000001</v>
      </c>
      <c r="C103" s="217">
        <f>(Table24[[#This Row],[Column2]]/$B$268)*100</f>
        <v>1.0126100059677184E-2</v>
      </c>
      <c r="D103" s="342">
        <v>7.9423770000000005E-2</v>
      </c>
      <c r="E103" s="218">
        <f t="shared" si="7"/>
        <v>1.1630262518297228E-3</v>
      </c>
      <c r="F103" s="217">
        <v>1.23239758</v>
      </c>
      <c r="G103" s="219">
        <v>0.29545959000000005</v>
      </c>
      <c r="H103" s="217">
        <f t="shared" si="8"/>
        <v>1.5278571700000001</v>
      </c>
      <c r="I103" s="220">
        <f t="shared" si="9"/>
        <v>1.0434112676964681E-2</v>
      </c>
      <c r="J103" s="218">
        <f t="shared" si="12"/>
        <v>2.5015130697918016E-3</v>
      </c>
      <c r="K103" s="218">
        <f t="shared" si="10"/>
        <v>1823.6774708629418</v>
      </c>
      <c r="L103" s="221">
        <f t="shared" si="11"/>
        <v>54.767141906312602</v>
      </c>
      <c r="N103" s="8"/>
    </row>
    <row r="104" spans="1:14" ht="12.5" x14ac:dyDescent="0.25">
      <c r="A104" s="128" t="s">
        <v>135</v>
      </c>
      <c r="B104" s="217">
        <v>13.507526960000002</v>
      </c>
      <c r="C104" s="217">
        <f>(Table24[[#This Row],[Column2]]/$B$268)*100</f>
        <v>0.13855240332561172</v>
      </c>
      <c r="D104" s="342">
        <v>2.2132203500000003</v>
      </c>
      <c r="E104" s="218">
        <f t="shared" si="7"/>
        <v>3.2408854026115451E-2</v>
      </c>
      <c r="F104" s="217">
        <v>1.2112277</v>
      </c>
      <c r="G104" s="219">
        <v>0.24002322000000001</v>
      </c>
      <c r="H104" s="217">
        <f t="shared" si="8"/>
        <v>1.4512509200000001</v>
      </c>
      <c r="I104" s="220">
        <f t="shared" si="9"/>
        <v>1.0254877569023442E-2</v>
      </c>
      <c r="J104" s="218">
        <f t="shared" si="12"/>
        <v>2.0321602080457532E-3</v>
      </c>
      <c r="K104" s="218">
        <f t="shared" si="10"/>
        <v>-34.428087108452623</v>
      </c>
      <c r="L104" s="221">
        <f t="shared" si="11"/>
        <v>-89.255983539417642</v>
      </c>
      <c r="N104" s="8"/>
    </row>
    <row r="105" spans="1:14" ht="12.5" x14ac:dyDescent="0.25">
      <c r="A105" s="128" t="s">
        <v>40</v>
      </c>
      <c r="B105" s="217">
        <v>6.8580000000000002E-2</v>
      </c>
      <c r="C105" s="217">
        <f>(Table24[[#This Row],[Column2]]/$B$268)*100</f>
        <v>7.0345399629470368E-4</v>
      </c>
      <c r="D105" s="342">
        <v>0.74904024000000002</v>
      </c>
      <c r="E105" s="218">
        <f t="shared" si="7"/>
        <v>1.0968422460893457E-2</v>
      </c>
      <c r="F105" s="217">
        <v>1.4040323600000002</v>
      </c>
      <c r="G105" s="219">
        <v>0</v>
      </c>
      <c r="H105" s="217">
        <f t="shared" si="8"/>
        <v>1.4040323600000002</v>
      </c>
      <c r="I105" s="220">
        <f t="shared" si="9"/>
        <v>1.188726112748829E-2</v>
      </c>
      <c r="J105" s="218">
        <f t="shared" si="12"/>
        <v>0</v>
      </c>
      <c r="K105" s="218">
        <f t="shared" si="10"/>
        <v>87.444183239074064</v>
      </c>
      <c r="L105" s="221">
        <f t="shared" si="11"/>
        <v>1947.2912802566348</v>
      </c>
      <c r="N105" s="8"/>
    </row>
    <row r="106" spans="1:14" ht="12.5" x14ac:dyDescent="0.25">
      <c r="A106" s="128" t="s">
        <v>8</v>
      </c>
      <c r="B106" s="217">
        <v>0.45279793000000002</v>
      </c>
      <c r="C106" s="217">
        <f>(Table24[[#This Row],[Column2]]/$B$268)*100</f>
        <v>4.6445394192544407E-3</v>
      </c>
      <c r="D106" s="342">
        <v>0.51910546000000002</v>
      </c>
      <c r="E106" s="218">
        <f t="shared" si="7"/>
        <v>7.6014180320091084E-3</v>
      </c>
      <c r="F106" s="217">
        <v>1.396242</v>
      </c>
      <c r="G106" s="219">
        <v>0</v>
      </c>
      <c r="H106" s="217">
        <f t="shared" si="8"/>
        <v>1.396242</v>
      </c>
      <c r="I106" s="220">
        <f t="shared" si="9"/>
        <v>1.1821303927187622E-2</v>
      </c>
      <c r="J106" s="218">
        <f t="shared" si="12"/>
        <v>0</v>
      </c>
      <c r="K106" s="218">
        <f t="shared" si="10"/>
        <v>168.97077907830135</v>
      </c>
      <c r="L106" s="221">
        <f t="shared" si="11"/>
        <v>208.35874183435422</v>
      </c>
      <c r="N106" s="8"/>
    </row>
    <row r="107" spans="1:14" ht="12.5" x14ac:dyDescent="0.25">
      <c r="A107" s="128" t="s">
        <v>4</v>
      </c>
      <c r="B107" s="217">
        <v>3.19621237</v>
      </c>
      <c r="C107" s="217">
        <f>(Table24[[#This Row],[Column2]]/$B$268)*100</f>
        <v>3.278489887260231E-2</v>
      </c>
      <c r="D107" s="342">
        <v>2.31359811</v>
      </c>
      <c r="E107" s="218">
        <f t="shared" si="7"/>
        <v>3.3878715882079517E-2</v>
      </c>
      <c r="F107" s="217">
        <v>1.25522343</v>
      </c>
      <c r="G107" s="219">
        <v>0</v>
      </c>
      <c r="H107" s="217">
        <f t="shared" si="8"/>
        <v>1.25522343</v>
      </c>
      <c r="I107" s="220">
        <f t="shared" si="9"/>
        <v>1.0627368079857874E-2</v>
      </c>
      <c r="J107" s="218">
        <f t="shared" si="12"/>
        <v>0</v>
      </c>
      <c r="K107" s="218">
        <f t="shared" si="10"/>
        <v>-45.745830938632636</v>
      </c>
      <c r="L107" s="221">
        <f t="shared" si="11"/>
        <v>-60.727783867503149</v>
      </c>
      <c r="N107" s="8"/>
    </row>
    <row r="108" spans="1:14" ht="12.5" x14ac:dyDescent="0.25">
      <c r="A108" s="128" t="s">
        <v>199</v>
      </c>
      <c r="B108" s="217">
        <v>0.31198371000000003</v>
      </c>
      <c r="C108" s="217">
        <f>(Table24[[#This Row],[Column2]]/$B$268)*100</f>
        <v>3.2001485502821223E-3</v>
      </c>
      <c r="D108" s="342">
        <v>0.32723487000000001</v>
      </c>
      <c r="E108" s="218">
        <f t="shared" si="7"/>
        <v>4.7917990335146089E-3</v>
      </c>
      <c r="F108" s="217">
        <v>0</v>
      </c>
      <c r="G108" s="219">
        <v>1.25093806</v>
      </c>
      <c r="H108" s="217">
        <f t="shared" si="8"/>
        <v>1.25093806</v>
      </c>
      <c r="I108" s="220">
        <f t="shared" si="9"/>
        <v>0</v>
      </c>
      <c r="J108" s="218">
        <f t="shared" si="12"/>
        <v>1.0591085930194382E-2</v>
      </c>
      <c r="K108" s="218">
        <f t="shared" si="10"/>
        <v>282.27529358347414</v>
      </c>
      <c r="L108" s="221">
        <f t="shared" si="11"/>
        <v>300.96262077273195</v>
      </c>
      <c r="N108" s="8"/>
    </row>
    <row r="109" spans="1:14" ht="12.5" x14ac:dyDescent="0.25">
      <c r="A109" s="128" t="s">
        <v>219</v>
      </c>
      <c r="B109" s="217">
        <v>0.50301936000000003</v>
      </c>
      <c r="C109" s="217">
        <f>(Table24[[#This Row],[Column2]]/$B$268)*100</f>
        <v>5.1596818169379445E-3</v>
      </c>
      <c r="D109" s="342">
        <v>1.1414241299999999</v>
      </c>
      <c r="E109" s="218">
        <f t="shared" si="7"/>
        <v>1.6714218270700347E-2</v>
      </c>
      <c r="F109" s="217">
        <v>0</v>
      </c>
      <c r="G109" s="219">
        <v>1.2336842800000001</v>
      </c>
      <c r="H109" s="217">
        <f t="shared" si="8"/>
        <v>1.2336842800000001</v>
      </c>
      <c r="I109" s="220">
        <f t="shared" si="9"/>
        <v>0</v>
      </c>
      <c r="J109" s="218">
        <f t="shared" si="12"/>
        <v>1.0445006541898635E-2</v>
      </c>
      <c r="K109" s="218">
        <f t="shared" si="10"/>
        <v>8.0828981598628289</v>
      </c>
      <c r="L109" s="221">
        <f t="shared" si="11"/>
        <v>145.25582474598991</v>
      </c>
      <c r="N109" s="8"/>
    </row>
    <row r="110" spans="1:14" ht="12.5" x14ac:dyDescent="0.25">
      <c r="A110" s="128" t="s">
        <v>127</v>
      </c>
      <c r="B110" s="217">
        <v>0.12514322999999999</v>
      </c>
      <c r="C110" s="217">
        <f>(Table24[[#This Row],[Column2]]/$B$268)*100</f>
        <v>1.2836469124048885E-3</v>
      </c>
      <c r="D110" s="342">
        <v>0.99732543000000007</v>
      </c>
      <c r="E110" s="218">
        <f t="shared" si="7"/>
        <v>1.4604137485633918E-2</v>
      </c>
      <c r="F110" s="217">
        <v>1.2298149599999999</v>
      </c>
      <c r="G110" s="219">
        <v>0</v>
      </c>
      <c r="H110" s="217">
        <f t="shared" si="8"/>
        <v>1.2298149599999999</v>
      </c>
      <c r="I110" s="220">
        <f t="shared" si="9"/>
        <v>1.0412246885827876E-2</v>
      </c>
      <c r="J110" s="218">
        <f t="shared" si="12"/>
        <v>0</v>
      </c>
      <c r="K110" s="218">
        <f t="shared" si="10"/>
        <v>23.311300705527959</v>
      </c>
      <c r="L110" s="221">
        <f t="shared" si="11"/>
        <v>882.72592133030287</v>
      </c>
      <c r="N110" s="8"/>
    </row>
    <row r="111" spans="1:14" ht="12.5" x14ac:dyDescent="0.25">
      <c r="A111" s="128" t="s">
        <v>256</v>
      </c>
      <c r="B111" s="217">
        <v>0.40373587999999999</v>
      </c>
      <c r="C111" s="217">
        <f>(Table24[[#This Row],[Column2]]/$B$268)*100</f>
        <v>4.1412892714138083E-3</v>
      </c>
      <c r="D111" s="342">
        <v>1.90580869</v>
      </c>
      <c r="E111" s="218">
        <f t="shared" si="7"/>
        <v>2.7907332243674834E-2</v>
      </c>
      <c r="F111" s="217">
        <v>0.70773423000000002</v>
      </c>
      <c r="G111" s="219">
        <v>0.46945869000000001</v>
      </c>
      <c r="H111" s="217">
        <f t="shared" si="8"/>
        <v>1.17719292</v>
      </c>
      <c r="I111" s="220">
        <f t="shared" si="9"/>
        <v>5.9920425202107568E-3</v>
      </c>
      <c r="J111" s="218">
        <f t="shared" si="12"/>
        <v>3.9746790712135551E-3</v>
      </c>
      <c r="K111" s="218">
        <f t="shared" si="10"/>
        <v>-38.231317436169313</v>
      </c>
      <c r="L111" s="221">
        <f t="shared" si="11"/>
        <v>191.57500690798153</v>
      </c>
      <c r="N111" s="8"/>
    </row>
    <row r="112" spans="1:14" ht="12.5" x14ac:dyDescent="0.25">
      <c r="A112" s="128" t="s">
        <v>211</v>
      </c>
      <c r="B112" s="217">
        <v>0.68443535999999994</v>
      </c>
      <c r="C112" s="217">
        <f>(Table24[[#This Row],[Column2]]/$B$268)*100</f>
        <v>7.0205422746778094E-3</v>
      </c>
      <c r="D112" s="342">
        <v>0.48878784999999997</v>
      </c>
      <c r="E112" s="218">
        <f t="shared" si="7"/>
        <v>7.1574681121962446E-3</v>
      </c>
      <c r="F112" s="217">
        <v>0</v>
      </c>
      <c r="G112" s="219">
        <v>1.1709483700000001</v>
      </c>
      <c r="H112" s="217">
        <f t="shared" si="8"/>
        <v>1.1709483700000001</v>
      </c>
      <c r="I112" s="220">
        <f t="shared" si="9"/>
        <v>0</v>
      </c>
      <c r="J112" s="218">
        <f t="shared" si="12"/>
        <v>9.9138520147760509E-3</v>
      </c>
      <c r="K112" s="218">
        <f t="shared" si="10"/>
        <v>139.5616769115681</v>
      </c>
      <c r="L112" s="221">
        <f t="shared" si="11"/>
        <v>71.082389723406479</v>
      </c>
      <c r="N112" s="8"/>
    </row>
    <row r="113" spans="1:14" ht="12.5" x14ac:dyDescent="0.25">
      <c r="A113" s="128" t="s">
        <v>180</v>
      </c>
      <c r="B113" s="217">
        <v>1.7431030600000001</v>
      </c>
      <c r="C113" s="217">
        <f>(Table24[[#This Row],[Column2]]/$B$268)*100</f>
        <v>1.7879743562416547E-2</v>
      </c>
      <c r="D113" s="342">
        <v>5.1780477899999999</v>
      </c>
      <c r="E113" s="218">
        <f t="shared" si="7"/>
        <v>7.5823717672919316E-2</v>
      </c>
      <c r="F113" s="217">
        <v>0</v>
      </c>
      <c r="G113" s="219">
        <v>1.14607752</v>
      </c>
      <c r="H113" s="217">
        <f t="shared" si="8"/>
        <v>1.14607752</v>
      </c>
      <c r="I113" s="220">
        <f t="shared" si="9"/>
        <v>0</v>
      </c>
      <c r="J113" s="218">
        <f t="shared" si="12"/>
        <v>9.7032825885752239E-3</v>
      </c>
      <c r="K113" s="218">
        <f t="shared" si="10"/>
        <v>-77.866609840617173</v>
      </c>
      <c r="L113" s="221">
        <f t="shared" si="11"/>
        <v>-34.250730992348785</v>
      </c>
      <c r="N113" s="8"/>
    </row>
    <row r="114" spans="1:14" ht="12.5" x14ac:dyDescent="0.25">
      <c r="A114" s="128" t="s">
        <v>103</v>
      </c>
      <c r="B114" s="217">
        <v>0.87281031999999992</v>
      </c>
      <c r="C114" s="217">
        <f>(Table24[[#This Row],[Column2]]/$B$268)*100</f>
        <v>8.9527837213656918E-3</v>
      </c>
      <c r="D114" s="342">
        <v>1.3743799099999998</v>
      </c>
      <c r="E114" s="218">
        <f t="shared" si="7"/>
        <v>2.0125460114992923E-2</v>
      </c>
      <c r="F114" s="217">
        <v>0.22210595999999999</v>
      </c>
      <c r="G114" s="219">
        <v>0.86632916000000004</v>
      </c>
      <c r="H114" s="217">
        <f t="shared" si="8"/>
        <v>1.08843512</v>
      </c>
      <c r="I114" s="220">
        <f t="shared" si="9"/>
        <v>1.8804634563347735E-3</v>
      </c>
      <c r="J114" s="218">
        <f t="shared" si="12"/>
        <v>7.334788884265875E-3</v>
      </c>
      <c r="K114" s="218">
        <f t="shared" si="10"/>
        <v>-20.805367418387245</v>
      </c>
      <c r="L114" s="221">
        <f t="shared" si="11"/>
        <v>24.704657479302039</v>
      </c>
      <c r="N114" s="8"/>
    </row>
    <row r="115" spans="1:14" ht="12.5" x14ac:dyDescent="0.25">
      <c r="A115" s="128" t="s">
        <v>116</v>
      </c>
      <c r="B115" s="217">
        <v>0.36529409999999995</v>
      </c>
      <c r="C115" s="217">
        <f>(Table24[[#This Row],[Column2]]/$B$268)*100</f>
        <v>3.7469757140256208E-3</v>
      </c>
      <c r="D115" s="342">
        <v>2.0406905499999999</v>
      </c>
      <c r="E115" s="218">
        <f t="shared" si="7"/>
        <v>2.9882448056933526E-2</v>
      </c>
      <c r="F115" s="217">
        <v>0.37815940000000003</v>
      </c>
      <c r="G115" s="219">
        <v>0.70610348999999994</v>
      </c>
      <c r="H115" s="217">
        <f t="shared" si="8"/>
        <v>1.08426289</v>
      </c>
      <c r="I115" s="220">
        <f t="shared" si="9"/>
        <v>3.2016922570177052E-3</v>
      </c>
      <c r="J115" s="218">
        <f t="shared" si="12"/>
        <v>5.9782358354338889E-3</v>
      </c>
      <c r="K115" s="218">
        <f t="shared" si="10"/>
        <v>-46.867843828649079</v>
      </c>
      <c r="L115" s="221">
        <f t="shared" si="11"/>
        <v>196.81916297032998</v>
      </c>
      <c r="N115" s="8"/>
    </row>
    <row r="116" spans="1:14" ht="12.5" x14ac:dyDescent="0.25">
      <c r="A116" s="128" t="s">
        <v>202</v>
      </c>
      <c r="B116" s="217">
        <v>5.0724808799999996</v>
      </c>
      <c r="C116" s="217">
        <f>(Table24[[#This Row],[Column2]]/$B$268)*100</f>
        <v>5.2030576642818238E-2</v>
      </c>
      <c r="D116" s="342">
        <v>1.7010531899999999</v>
      </c>
      <c r="E116" s="218">
        <f t="shared" si="7"/>
        <v>2.4909035616525042E-2</v>
      </c>
      <c r="F116" s="217">
        <v>0</v>
      </c>
      <c r="G116" s="219">
        <v>1.07140104</v>
      </c>
      <c r="H116" s="217">
        <f t="shared" si="8"/>
        <v>1.07140104</v>
      </c>
      <c r="I116" s="220">
        <f t="shared" si="9"/>
        <v>0</v>
      </c>
      <c r="J116" s="218">
        <f t="shared" si="12"/>
        <v>9.0710330456646501E-3</v>
      </c>
      <c r="K116" s="218">
        <f t="shared" si="10"/>
        <v>-37.015429834971826</v>
      </c>
      <c r="L116" s="221">
        <f t="shared" si="11"/>
        <v>-78.878165037065656</v>
      </c>
      <c r="N116" s="8"/>
    </row>
    <row r="117" spans="1:14" ht="12.5" x14ac:dyDescent="0.25">
      <c r="A117" s="128" t="s">
        <v>25</v>
      </c>
      <c r="B117" s="217">
        <v>8.4628809999999999E-2</v>
      </c>
      <c r="C117" s="217">
        <f>(Table24[[#This Row],[Column2]]/$B$268)*100</f>
        <v>8.6807341201757351E-4</v>
      </c>
      <c r="D117" s="342">
        <v>0.89457723999999994</v>
      </c>
      <c r="E117" s="218">
        <f t="shared" si="7"/>
        <v>1.3099564707258019E-2</v>
      </c>
      <c r="F117" s="217">
        <v>1.0341181500000001</v>
      </c>
      <c r="G117" s="219">
        <v>8.77585E-3</v>
      </c>
      <c r="H117" s="217">
        <f t="shared" si="8"/>
        <v>1.042894</v>
      </c>
      <c r="I117" s="220">
        <f t="shared" si="9"/>
        <v>8.7553768958182013E-3</v>
      </c>
      <c r="J117" s="218">
        <f t="shared" si="12"/>
        <v>7.4300866231935076E-5</v>
      </c>
      <c r="K117" s="218">
        <f t="shared" si="10"/>
        <v>16.579536497038539</v>
      </c>
      <c r="L117" s="221">
        <f t="shared" si="11"/>
        <v>1132.3155672400451</v>
      </c>
      <c r="N117" s="8"/>
    </row>
    <row r="118" spans="1:14" ht="12.5" x14ac:dyDescent="0.25">
      <c r="A118" s="128" t="s">
        <v>3</v>
      </c>
      <c r="B118" s="217">
        <v>1.058494</v>
      </c>
      <c r="C118" s="217">
        <f>(Table24[[#This Row],[Column2]]/$B$268)*100</f>
        <v>1.0857419573548646E-2</v>
      </c>
      <c r="D118" s="342">
        <v>1.480464</v>
      </c>
      <c r="E118" s="218">
        <f t="shared" si="7"/>
        <v>2.1678881484583756E-2</v>
      </c>
      <c r="F118" s="217">
        <v>1.03054538</v>
      </c>
      <c r="G118" s="219">
        <v>0</v>
      </c>
      <c r="H118" s="217">
        <f t="shared" si="8"/>
        <v>1.03054538</v>
      </c>
      <c r="I118" s="220">
        <f t="shared" si="9"/>
        <v>8.7251279847899276E-3</v>
      </c>
      <c r="J118" s="218">
        <f t="shared" si="12"/>
        <v>0</v>
      </c>
      <c r="K118" s="218">
        <f t="shared" si="10"/>
        <v>-30.390378962271292</v>
      </c>
      <c r="L118" s="221">
        <f t="shared" si="11"/>
        <v>-2.6404136442908621</v>
      </c>
      <c r="N118" s="8"/>
    </row>
    <row r="119" spans="1:14" ht="12.5" x14ac:dyDescent="0.25">
      <c r="A119" s="128" t="s">
        <v>57</v>
      </c>
      <c r="B119" s="217">
        <v>0</v>
      </c>
      <c r="C119" s="217">
        <f>(Table24[[#This Row],[Column2]]/$B$268)*100</f>
        <v>0</v>
      </c>
      <c r="D119" s="342">
        <v>0</v>
      </c>
      <c r="E119" s="218">
        <f t="shared" si="7"/>
        <v>0</v>
      </c>
      <c r="F119" s="217">
        <v>0</v>
      </c>
      <c r="G119" s="219">
        <v>0.88348579000000005</v>
      </c>
      <c r="H119" s="217">
        <f t="shared" si="8"/>
        <v>0.88348579000000005</v>
      </c>
      <c r="I119" s="220">
        <f t="shared" si="9"/>
        <v>0</v>
      </c>
      <c r="J119" s="218">
        <f t="shared" si="12"/>
        <v>7.4800457506230709E-3</v>
      </c>
      <c r="K119" s="218" t="s">
        <v>314</v>
      </c>
      <c r="L119" s="221" t="s">
        <v>314</v>
      </c>
      <c r="N119" s="8"/>
    </row>
    <row r="120" spans="1:14" ht="12.5" x14ac:dyDescent="0.25">
      <c r="A120" s="128" t="s">
        <v>122</v>
      </c>
      <c r="B120" s="217">
        <v>0.46578634000000002</v>
      </c>
      <c r="C120" s="217">
        <f>(Table24[[#This Row],[Column2]]/$B$268)*100</f>
        <v>4.7777670208877755E-3</v>
      </c>
      <c r="D120" s="342">
        <v>0.41952576000000003</v>
      </c>
      <c r="E120" s="218">
        <f t="shared" si="7"/>
        <v>6.1432424096566542E-3</v>
      </c>
      <c r="F120" s="217">
        <v>8.8678590000000002E-2</v>
      </c>
      <c r="G120" s="219">
        <v>0.79202638999999997</v>
      </c>
      <c r="H120" s="217">
        <f t="shared" si="8"/>
        <v>0.88070497999999997</v>
      </c>
      <c r="I120" s="220">
        <f t="shared" si="9"/>
        <v>7.5079861816537599E-4</v>
      </c>
      <c r="J120" s="218">
        <f t="shared" si="12"/>
        <v>6.7057033627001862E-3</v>
      </c>
      <c r="K120" s="218">
        <f t="shared" si="10"/>
        <v>109.9287013984552</v>
      </c>
      <c r="L120" s="221">
        <f t="shared" si="11"/>
        <v>89.079177375618173</v>
      </c>
      <c r="N120" s="8"/>
    </row>
    <row r="121" spans="1:14" ht="12.5" x14ac:dyDescent="0.25">
      <c r="A121" s="128" t="s">
        <v>148</v>
      </c>
      <c r="B121" s="217">
        <v>0.74601868000000005</v>
      </c>
      <c r="C121" s="217">
        <f>(Table24[[#This Row],[Column2]]/$B$268)*100</f>
        <v>7.652228372069113E-3</v>
      </c>
      <c r="D121" s="342">
        <v>0.44092790999999998</v>
      </c>
      <c r="E121" s="218">
        <f t="shared" si="7"/>
        <v>6.4566405560251457E-3</v>
      </c>
      <c r="F121" s="217">
        <v>0.75009964000000007</v>
      </c>
      <c r="G121" s="219">
        <v>0.12491134</v>
      </c>
      <c r="H121" s="217">
        <f t="shared" si="8"/>
        <v>0.8750109800000001</v>
      </c>
      <c r="I121" s="220">
        <f t="shared" si="9"/>
        <v>6.3507299022046481E-3</v>
      </c>
      <c r="J121" s="218">
        <f t="shared" si="12"/>
        <v>1.0575637418816137E-3</v>
      </c>
      <c r="K121" s="218">
        <f t="shared" si="10"/>
        <v>98.44762832091989</v>
      </c>
      <c r="L121" s="221">
        <f t="shared" si="11"/>
        <v>17.290760065150113</v>
      </c>
      <c r="N121" s="8"/>
    </row>
    <row r="122" spans="1:14" ht="12.5" x14ac:dyDescent="0.25">
      <c r="A122" s="128" t="s">
        <v>226</v>
      </c>
      <c r="B122" s="217">
        <v>4.3951599999999995E-3</v>
      </c>
      <c r="C122" s="217">
        <f>(Table24[[#This Row],[Column2]]/$B$268)*100</f>
        <v>4.5083010591347761E-5</v>
      </c>
      <c r="D122" s="342">
        <v>0.04</v>
      </c>
      <c r="E122" s="218">
        <f t="shared" si="7"/>
        <v>5.8573208087690765E-4</v>
      </c>
      <c r="F122" s="217">
        <v>0</v>
      </c>
      <c r="G122" s="219">
        <v>0.84499343000000005</v>
      </c>
      <c r="H122" s="217">
        <f t="shared" si="8"/>
        <v>0.84499343000000005</v>
      </c>
      <c r="I122" s="220">
        <f t="shared" si="9"/>
        <v>0</v>
      </c>
      <c r="J122" s="218">
        <f t="shared" si="12"/>
        <v>7.1541496048011296E-3</v>
      </c>
      <c r="K122" s="218">
        <f t="shared" si="10"/>
        <v>2012.483575</v>
      </c>
      <c r="L122" s="221">
        <f t="shared" si="11"/>
        <v>19125.544235022164</v>
      </c>
      <c r="N122" s="8"/>
    </row>
    <row r="123" spans="1:14" ht="12.5" x14ac:dyDescent="0.25">
      <c r="A123" s="128" t="s">
        <v>107</v>
      </c>
      <c r="B123" s="217">
        <v>0.68377248000000002</v>
      </c>
      <c r="C123" s="217">
        <f>(Table24[[#This Row],[Column2]]/$B$268)*100</f>
        <v>7.0137428348256113E-3</v>
      </c>
      <c r="D123" s="342">
        <v>0.35222096999999997</v>
      </c>
      <c r="E123" s="218">
        <f t="shared" si="7"/>
        <v>5.1576780421645711E-3</v>
      </c>
      <c r="F123" s="217">
        <v>5.5861809999999998E-2</v>
      </c>
      <c r="G123" s="219">
        <v>0.73326517000000002</v>
      </c>
      <c r="H123" s="217">
        <f t="shared" si="8"/>
        <v>0.78912698000000003</v>
      </c>
      <c r="I123" s="220">
        <f t="shared" si="9"/>
        <v>4.7295485591524161E-4</v>
      </c>
      <c r="J123" s="218">
        <f t="shared" si="12"/>
        <v>6.2082006083407455E-3</v>
      </c>
      <c r="K123" s="218">
        <f t="shared" si="10"/>
        <v>124.04315677172772</v>
      </c>
      <c r="L123" s="221">
        <f t="shared" si="11"/>
        <v>15.407829809120145</v>
      </c>
      <c r="N123" s="8"/>
    </row>
    <row r="124" spans="1:14" ht="12.5" x14ac:dyDescent="0.25">
      <c r="A124" s="128" t="s">
        <v>97</v>
      </c>
      <c r="B124" s="217">
        <v>68.077053300000003</v>
      </c>
      <c r="C124" s="217">
        <f>(Table24[[#This Row],[Column2]]/$B$268)*100</f>
        <v>0.69829505978204365</v>
      </c>
      <c r="D124" s="342">
        <v>0.37958459</v>
      </c>
      <c r="E124" s="218">
        <f t="shared" si="7"/>
        <v>5.5583717942376959E-3</v>
      </c>
      <c r="F124" s="217">
        <v>0.42623891999999997</v>
      </c>
      <c r="G124" s="219">
        <v>0.3479295</v>
      </c>
      <c r="H124" s="217">
        <f t="shared" si="8"/>
        <v>0.77416841999999997</v>
      </c>
      <c r="I124" s="220">
        <f t="shared" si="9"/>
        <v>3.6087582374088518E-3</v>
      </c>
      <c r="J124" s="218">
        <f t="shared" si="12"/>
        <v>2.9457503532585505E-3</v>
      </c>
      <c r="K124" s="218">
        <f t="shared" si="10"/>
        <v>103.9514881254795</v>
      </c>
      <c r="L124" s="221">
        <f t="shared" si="11"/>
        <v>-98.862805626165368</v>
      </c>
      <c r="N124" s="8"/>
    </row>
    <row r="125" spans="1:14" ht="12.5" x14ac:dyDescent="0.25">
      <c r="A125" s="128" t="s">
        <v>142</v>
      </c>
      <c r="B125" s="217">
        <v>1.1648900099999999</v>
      </c>
      <c r="C125" s="217">
        <f>(Table24[[#This Row],[Column2]]/$B$268)*100</f>
        <v>1.194876834030734E-2</v>
      </c>
      <c r="D125" s="342">
        <v>0.35795588</v>
      </c>
      <c r="E125" s="218">
        <f t="shared" si="7"/>
        <v>5.2416560613631159E-3</v>
      </c>
      <c r="F125" s="217">
        <v>2.4235590000000001E-2</v>
      </c>
      <c r="G125" s="219">
        <v>0.74005823999999998</v>
      </c>
      <c r="H125" s="217">
        <f t="shared" si="8"/>
        <v>0.76429382999999995</v>
      </c>
      <c r="I125" s="220">
        <f t="shared" si="9"/>
        <v>2.0519098784072464E-4</v>
      </c>
      <c r="J125" s="218">
        <f t="shared" si="12"/>
        <v>6.2657142378323809E-3</v>
      </c>
      <c r="K125" s="218">
        <f t="shared" si="10"/>
        <v>113.51621043353161</v>
      </c>
      <c r="L125" s="221">
        <f t="shared" si="11"/>
        <v>-34.389184949744745</v>
      </c>
      <c r="N125" s="8"/>
    </row>
    <row r="126" spans="1:14" ht="12.5" x14ac:dyDescent="0.25">
      <c r="A126" s="128" t="s">
        <v>198</v>
      </c>
      <c r="B126" s="217">
        <v>54.610095689999994</v>
      </c>
      <c r="C126" s="217">
        <f>(Table24[[#This Row],[Column2]]/$B$268)*100</f>
        <v>0.56015879339700603</v>
      </c>
      <c r="D126" s="342">
        <v>0.81583218999999996</v>
      </c>
      <c r="E126" s="218">
        <f t="shared" si="7"/>
        <v>1.1946477157376616E-2</v>
      </c>
      <c r="F126" s="217">
        <v>0</v>
      </c>
      <c r="G126" s="219">
        <v>0.71712007999999994</v>
      </c>
      <c r="H126" s="217">
        <f t="shared" si="8"/>
        <v>0.71712007999999994</v>
      </c>
      <c r="I126" s="220">
        <f t="shared" si="9"/>
        <v>0</v>
      </c>
      <c r="J126" s="218">
        <f t="shared" si="12"/>
        <v>6.0715079606322546E-3</v>
      </c>
      <c r="K126" s="218">
        <f t="shared" si="10"/>
        <v>-12.09956057262217</v>
      </c>
      <c r="L126" s="221">
        <f t="shared" si="11"/>
        <v>-98.686836067691942</v>
      </c>
      <c r="N126" s="8"/>
    </row>
    <row r="127" spans="1:14" ht="12.5" x14ac:dyDescent="0.25">
      <c r="A127" s="128" t="s">
        <v>174</v>
      </c>
      <c r="B127" s="217">
        <v>1.74223299</v>
      </c>
      <c r="C127" s="217">
        <f>(Table24[[#This Row],[Column2]]/$B$268)*100</f>
        <v>1.7870818887313657E-2</v>
      </c>
      <c r="D127" s="342">
        <v>0.45578194</v>
      </c>
      <c r="E127" s="218">
        <f t="shared" si="7"/>
        <v>6.6741526035578461E-3</v>
      </c>
      <c r="F127" s="217">
        <v>0.12675437000000001</v>
      </c>
      <c r="G127" s="219">
        <v>0.53750834999999997</v>
      </c>
      <c r="H127" s="217">
        <f t="shared" si="8"/>
        <v>0.66426271999999997</v>
      </c>
      <c r="I127" s="220">
        <f t="shared" si="9"/>
        <v>1.0731677831415992E-3</v>
      </c>
      <c r="J127" s="218">
        <f t="shared" si="12"/>
        <v>4.5508225427620267E-3</v>
      </c>
      <c r="K127" s="218">
        <f t="shared" si="10"/>
        <v>45.741342888662942</v>
      </c>
      <c r="L127" s="221">
        <f t="shared" si="11"/>
        <v>-61.872911154093124</v>
      </c>
      <c r="N127" s="8"/>
    </row>
    <row r="128" spans="1:14" ht="12.5" x14ac:dyDescent="0.25">
      <c r="A128" s="128" t="s">
        <v>36</v>
      </c>
      <c r="B128" s="217">
        <v>1.0886528700000002</v>
      </c>
      <c r="C128" s="217">
        <f>(Table24[[#This Row],[Column2]]/$B$268)*100</f>
        <v>1.1166771828218122E-2</v>
      </c>
      <c r="D128" s="342">
        <v>1.7424907199999999</v>
      </c>
      <c r="E128" s="218">
        <f t="shared" si="7"/>
        <v>2.5515817883357522E-2</v>
      </c>
      <c r="F128" s="217">
        <v>0.64721375000000003</v>
      </c>
      <c r="G128" s="219">
        <v>1.2193809999999999E-2</v>
      </c>
      <c r="H128" s="217">
        <f t="shared" si="8"/>
        <v>0.65940756</v>
      </c>
      <c r="I128" s="220">
        <f t="shared" si="9"/>
        <v>5.4796449645583122E-3</v>
      </c>
      <c r="J128" s="218">
        <f t="shared" si="12"/>
        <v>1.0323907606301749E-4</v>
      </c>
      <c r="K128" s="218">
        <f t="shared" si="10"/>
        <v>-62.157183827067961</v>
      </c>
      <c r="L128" s="221">
        <f t="shared" si="11"/>
        <v>-39.42903397664309</v>
      </c>
      <c r="N128" s="8"/>
    </row>
    <row r="129" spans="1:14" ht="12.5" x14ac:dyDescent="0.25">
      <c r="A129" s="128" t="s">
        <v>136</v>
      </c>
      <c r="B129" s="217">
        <v>0.107198</v>
      </c>
      <c r="C129" s="217">
        <f>(Table24[[#This Row],[Column2]]/$B$268)*100</f>
        <v>1.0995751165762562E-3</v>
      </c>
      <c r="D129" s="342">
        <v>0.18103144000000002</v>
      </c>
      <c r="E129" s="218">
        <f t="shared" si="7"/>
        <v>2.6508980513835763E-3</v>
      </c>
      <c r="F129" s="217">
        <v>2.1450000000000002E-3</v>
      </c>
      <c r="G129" s="219">
        <v>0.62505833999999993</v>
      </c>
      <c r="H129" s="217">
        <f t="shared" si="8"/>
        <v>0.62720333999999989</v>
      </c>
      <c r="I129" s="220">
        <f t="shared" si="9"/>
        <v>1.8160674814120655E-5</v>
      </c>
      <c r="J129" s="218">
        <f t="shared" si="12"/>
        <v>5.2920658520252033E-3</v>
      </c>
      <c r="K129" s="218">
        <f t="shared" si="10"/>
        <v>246.46100147024174</v>
      </c>
      <c r="L129" s="221">
        <f t="shared" si="11"/>
        <v>485.08865837049188</v>
      </c>
      <c r="N129" s="8"/>
    </row>
    <row r="130" spans="1:14" ht="12.5" x14ac:dyDescent="0.25">
      <c r="A130" s="128" t="s">
        <v>128</v>
      </c>
      <c r="B130" s="217">
        <v>9.1335020000000003E-2</v>
      </c>
      <c r="C130" s="217">
        <f>(Table24[[#This Row],[Column2]]/$B$268)*100</f>
        <v>9.3686183757154705E-4</v>
      </c>
      <c r="D130" s="342">
        <v>0.47198058000000004</v>
      </c>
      <c r="E130" s="218">
        <f t="shared" si="7"/>
        <v>6.911354181422245E-3</v>
      </c>
      <c r="F130" s="217">
        <v>3.3570000000000002E-3</v>
      </c>
      <c r="G130" s="219">
        <v>0.61276854000000003</v>
      </c>
      <c r="H130" s="217">
        <f t="shared" si="8"/>
        <v>0.61612554000000008</v>
      </c>
      <c r="I130" s="220">
        <f t="shared" si="9"/>
        <v>2.8422091072728684E-5</v>
      </c>
      <c r="J130" s="218">
        <f t="shared" si="12"/>
        <v>5.1880140751811108E-3</v>
      </c>
      <c r="K130" s="218">
        <f t="shared" si="10"/>
        <v>30.540442998735262</v>
      </c>
      <c r="L130" s="221">
        <f t="shared" si="11"/>
        <v>574.57754977225613</v>
      </c>
      <c r="N130" s="8"/>
    </row>
    <row r="131" spans="1:14" ht="12.5" x14ac:dyDescent="0.25">
      <c r="A131" s="128" t="s">
        <v>60</v>
      </c>
      <c r="B131" s="217">
        <v>1.266</v>
      </c>
      <c r="C131" s="217">
        <f>(Table24[[#This Row],[Column2]]/$B$268)*100</f>
        <v>1.2985896169569772E-2</v>
      </c>
      <c r="D131" s="342">
        <v>1.1187218400000001</v>
      </c>
      <c r="E131" s="218">
        <f t="shared" si="7"/>
        <v>1.6381781781641076E-2</v>
      </c>
      <c r="F131" s="217">
        <v>0.60803914999999997</v>
      </c>
      <c r="G131" s="219">
        <v>0</v>
      </c>
      <c r="H131" s="217">
        <f t="shared" si="8"/>
        <v>0.60803914999999997</v>
      </c>
      <c r="I131" s="220">
        <f t="shared" si="9"/>
        <v>5.1479726234985217E-3</v>
      </c>
      <c r="J131" s="218">
        <f t="shared" si="12"/>
        <v>0</v>
      </c>
      <c r="K131" s="218">
        <f t="shared" si="10"/>
        <v>-45.648763771341059</v>
      </c>
      <c r="L131" s="221">
        <f t="shared" si="11"/>
        <v>-51.971631121642979</v>
      </c>
      <c r="N131" s="8"/>
    </row>
    <row r="132" spans="1:14" ht="12.5" x14ac:dyDescent="0.25">
      <c r="A132" s="128" t="s">
        <v>16</v>
      </c>
      <c r="B132" s="217">
        <v>0.91860117000000008</v>
      </c>
      <c r="C132" s="217">
        <f>(Table24[[#This Row],[Column2]]/$B$268)*100</f>
        <v>9.4224797905729154E-3</v>
      </c>
      <c r="D132" s="342">
        <v>0.45296750000000002</v>
      </c>
      <c r="E132" s="218">
        <f t="shared" ref="E132:E195" si="13">(D132/$D$268)*100</f>
        <v>6.6329399086152672E-3</v>
      </c>
      <c r="F132" s="217">
        <v>1.2968450000000001E-2</v>
      </c>
      <c r="G132" s="219">
        <v>0.57035561000000001</v>
      </c>
      <c r="H132" s="217">
        <f t="shared" si="8"/>
        <v>0.58332406000000003</v>
      </c>
      <c r="I132" s="220">
        <f t="shared" si="9"/>
        <v>1.0979757729285919E-4</v>
      </c>
      <c r="J132" s="218">
        <f t="shared" si="12"/>
        <v>4.8289243643913383E-3</v>
      </c>
      <c r="K132" s="218">
        <f t="shared" si="10"/>
        <v>28.778347232417346</v>
      </c>
      <c r="L132" s="221">
        <f t="shared" si="11"/>
        <v>-36.498659151500981</v>
      </c>
      <c r="N132" s="8"/>
    </row>
    <row r="133" spans="1:14" ht="12.5" x14ac:dyDescent="0.25">
      <c r="A133" s="128" t="s">
        <v>235</v>
      </c>
      <c r="B133" s="217">
        <v>1.28909081</v>
      </c>
      <c r="C133" s="217">
        <f>(Table24[[#This Row],[Column2]]/$B$268)*100</f>
        <v>1.3222748350558131E-2</v>
      </c>
      <c r="D133" s="342">
        <v>0.64348061999999995</v>
      </c>
      <c r="E133" s="218">
        <f t="shared" si="13"/>
        <v>9.4226810639140655E-3</v>
      </c>
      <c r="F133" s="217">
        <v>5.6368000000000001E-2</v>
      </c>
      <c r="G133" s="219">
        <v>0.52633737999999997</v>
      </c>
      <c r="H133" s="217">
        <f t="shared" ref="H133:H196" si="14">F133+G133</f>
        <v>0.58270537999999994</v>
      </c>
      <c r="I133" s="220">
        <f t="shared" ref="I133:J196" si="15">(F133/$H$268)*100</f>
        <v>4.7724052117592206E-4</v>
      </c>
      <c r="J133" s="218">
        <f t="shared" si="12"/>
        <v>4.4562433569679486E-3</v>
      </c>
      <c r="K133" s="218">
        <f t="shared" ref="K133:K196" si="16">((H133/D133)-1)*100</f>
        <v>-9.4447661842558706</v>
      </c>
      <c r="L133" s="221">
        <f t="shared" ref="L133:L196" si="17">((H133/B133)-1)*100</f>
        <v>-54.797181433633838</v>
      </c>
      <c r="N133" s="8"/>
    </row>
    <row r="134" spans="1:14" ht="12.5" x14ac:dyDescent="0.25">
      <c r="A134" s="128" t="s">
        <v>206</v>
      </c>
      <c r="B134" s="217">
        <v>1.03980578</v>
      </c>
      <c r="C134" s="217">
        <f>(Table24[[#This Row],[Column2]]/$B$268)*100</f>
        <v>1.066572661579661E-2</v>
      </c>
      <c r="D134" s="342">
        <v>0.78377215</v>
      </c>
      <c r="E134" s="218">
        <f t="shared" si="13"/>
        <v>1.1477012308821694E-2</v>
      </c>
      <c r="F134" s="217">
        <v>0</v>
      </c>
      <c r="G134" s="219">
        <v>0.56511052000000006</v>
      </c>
      <c r="H134" s="217">
        <f t="shared" si="14"/>
        <v>0.56511052000000006</v>
      </c>
      <c r="I134" s="220">
        <f t="shared" si="15"/>
        <v>0</v>
      </c>
      <c r="J134" s="218">
        <f t="shared" si="12"/>
        <v>4.7845167308898026E-3</v>
      </c>
      <c r="K134" s="218">
        <f t="shared" si="16"/>
        <v>-27.898622067650646</v>
      </c>
      <c r="L134" s="221">
        <f t="shared" si="17"/>
        <v>-45.652300567130908</v>
      </c>
      <c r="N134" s="8"/>
    </row>
    <row r="135" spans="1:14" ht="12.5" x14ac:dyDescent="0.25">
      <c r="A135" s="128" t="s">
        <v>99</v>
      </c>
      <c r="B135" s="217">
        <v>1.05047801</v>
      </c>
      <c r="C135" s="217">
        <f>(Table24[[#This Row],[Column2]]/$B$268)*100</f>
        <v>1.0775196181892792E-2</v>
      </c>
      <c r="D135" s="342">
        <v>0.64956968000000004</v>
      </c>
      <c r="E135" s="218">
        <f t="shared" si="13"/>
        <v>9.5118450085236762E-3</v>
      </c>
      <c r="F135" s="217">
        <v>0.12189363</v>
      </c>
      <c r="G135" s="219">
        <v>0.40956397999999999</v>
      </c>
      <c r="H135" s="217">
        <f t="shared" si="14"/>
        <v>0.53145761000000002</v>
      </c>
      <c r="I135" s="220">
        <f t="shared" si="15"/>
        <v>1.0320142547052408E-3</v>
      </c>
      <c r="J135" s="218">
        <f t="shared" si="12"/>
        <v>3.467579606693247E-3</v>
      </c>
      <c r="K135" s="218">
        <f t="shared" si="16"/>
        <v>-18.183125480856809</v>
      </c>
      <c r="L135" s="221">
        <f t="shared" si="17"/>
        <v>-49.408021401609346</v>
      </c>
      <c r="N135" s="8"/>
    </row>
    <row r="136" spans="1:14" ht="12.5" x14ac:dyDescent="0.25">
      <c r="A136" s="128" t="s">
        <v>210</v>
      </c>
      <c r="B136" s="217">
        <v>0.21134168</v>
      </c>
      <c r="C136" s="217">
        <f>(Table24[[#This Row],[Column2]]/$B$268)*100</f>
        <v>2.1678207841883414E-3</v>
      </c>
      <c r="D136" s="342">
        <v>0.44911837999999998</v>
      </c>
      <c r="E136" s="218">
        <f t="shared" si="13"/>
        <v>6.576576081936643E-3</v>
      </c>
      <c r="F136" s="217">
        <v>0</v>
      </c>
      <c r="G136" s="219">
        <v>0.52114716999999999</v>
      </c>
      <c r="H136" s="217">
        <f t="shared" si="14"/>
        <v>0.52114716999999999</v>
      </c>
      <c r="I136" s="220">
        <f t="shared" si="15"/>
        <v>0</v>
      </c>
      <c r="J136" s="218">
        <f t="shared" si="12"/>
        <v>4.4123003658131715E-3</v>
      </c>
      <c r="K136" s="218">
        <f t="shared" si="16"/>
        <v>16.037818358714251</v>
      </c>
      <c r="L136" s="221">
        <f t="shared" si="17"/>
        <v>146.58986812255867</v>
      </c>
      <c r="N136" s="8"/>
    </row>
    <row r="137" spans="1:14" ht="12.5" x14ac:dyDescent="0.25">
      <c r="A137" s="128" t="s">
        <v>113</v>
      </c>
      <c r="B137" s="217">
        <v>0.14257365</v>
      </c>
      <c r="C137" s="217">
        <f>(Table24[[#This Row],[Column2]]/$B$268)*100</f>
        <v>1.4624380848472205E-3</v>
      </c>
      <c r="D137" s="342">
        <v>0.16407623999999998</v>
      </c>
      <c r="E137" s="218">
        <f t="shared" si="13"/>
        <v>2.4026179369414724E-3</v>
      </c>
      <c r="F137" s="217">
        <v>1.3394020000000001E-2</v>
      </c>
      <c r="G137" s="219">
        <v>0.4896219</v>
      </c>
      <c r="H137" s="217">
        <f t="shared" si="14"/>
        <v>0.50301591999999995</v>
      </c>
      <c r="I137" s="220">
        <f t="shared" si="15"/>
        <v>1.1340067210901087E-4</v>
      </c>
      <c r="J137" s="218">
        <f t="shared" si="12"/>
        <v>4.1453911924344521E-3</v>
      </c>
      <c r="K137" s="218">
        <f t="shared" si="16"/>
        <v>206.5745046327244</v>
      </c>
      <c r="L137" s="221">
        <f t="shared" si="17"/>
        <v>252.81128034528115</v>
      </c>
      <c r="N137" s="8"/>
    </row>
    <row r="138" spans="1:14" ht="12.5" x14ac:dyDescent="0.25">
      <c r="A138" s="128" t="s">
        <v>221</v>
      </c>
      <c r="B138" s="217">
        <v>6.9886921800000001</v>
      </c>
      <c r="C138" s="217">
        <f>(Table24[[#This Row],[Column2]]/$B$268)*100</f>
        <v>7.1685964463320873E-2</v>
      </c>
      <c r="D138" s="342">
        <v>1.0446840900000001</v>
      </c>
      <c r="E138" s="218">
        <f t="shared" si="13"/>
        <v>1.5297624647367468E-2</v>
      </c>
      <c r="F138" s="217">
        <v>0</v>
      </c>
      <c r="G138" s="219">
        <v>0.47788521</v>
      </c>
      <c r="H138" s="217">
        <f t="shared" si="14"/>
        <v>0.47788521</v>
      </c>
      <c r="I138" s="220">
        <f t="shared" si="15"/>
        <v>0</v>
      </c>
      <c r="J138" s="218">
        <f t="shared" si="12"/>
        <v>4.0460223297378826E-3</v>
      </c>
      <c r="K138" s="218">
        <f t="shared" si="16"/>
        <v>-54.255529056635673</v>
      </c>
      <c r="L138" s="221">
        <f t="shared" si="17"/>
        <v>-93.16202233992226</v>
      </c>
      <c r="N138" s="8"/>
    </row>
    <row r="139" spans="1:14" ht="12.5" x14ac:dyDescent="0.25">
      <c r="A139" s="128" t="s">
        <v>185</v>
      </c>
      <c r="B139" s="217">
        <v>0.14407945</v>
      </c>
      <c r="C139" s="217">
        <f>(Table24[[#This Row],[Column2]]/$B$268)*100</f>
        <v>1.4778837107967766E-3</v>
      </c>
      <c r="D139" s="342">
        <v>0.25100130999999998</v>
      </c>
      <c r="E139" s="218">
        <f t="shared" si="13"/>
        <v>3.6754879902282439E-3</v>
      </c>
      <c r="F139" s="217">
        <v>0</v>
      </c>
      <c r="G139" s="219">
        <v>0.39621593999999999</v>
      </c>
      <c r="H139" s="217">
        <f t="shared" si="14"/>
        <v>0.39621593999999999</v>
      </c>
      <c r="I139" s="220">
        <f t="shared" si="15"/>
        <v>0</v>
      </c>
      <c r="J139" s="218">
        <f t="shared" si="12"/>
        <v>3.3545682249469179E-3</v>
      </c>
      <c r="K139" s="218">
        <f t="shared" si="16"/>
        <v>57.854132315086339</v>
      </c>
      <c r="L139" s="221">
        <f t="shared" si="17"/>
        <v>174.99823187831436</v>
      </c>
      <c r="N139" s="8"/>
    </row>
    <row r="140" spans="1:14" ht="12.5" x14ac:dyDescent="0.25">
      <c r="A140" s="128" t="s">
        <v>150</v>
      </c>
      <c r="B140" s="217">
        <v>0.21991474</v>
      </c>
      <c r="C140" s="217">
        <f>(Table24[[#This Row],[Column2]]/$B$268)*100</f>
        <v>2.2557582778814631E-3</v>
      </c>
      <c r="D140" s="342">
        <v>0.11731338000000001</v>
      </c>
      <c r="E140" s="218">
        <f t="shared" si="13"/>
        <v>1.7178552545525851E-3</v>
      </c>
      <c r="F140" s="217">
        <v>1.2965000000000001E-2</v>
      </c>
      <c r="G140" s="219">
        <v>0.34166048999999998</v>
      </c>
      <c r="H140" s="217">
        <f t="shared" si="14"/>
        <v>0.35462548999999999</v>
      </c>
      <c r="I140" s="220">
        <f t="shared" si="15"/>
        <v>1.0976836781588544E-4</v>
      </c>
      <c r="J140" s="218">
        <f t="shared" si="12"/>
        <v>2.8926736856518041E-3</v>
      </c>
      <c r="K140" s="218">
        <f t="shared" si="16"/>
        <v>202.28903983501283</v>
      </c>
      <c r="L140" s="221">
        <f t="shared" si="17"/>
        <v>61.255898535950791</v>
      </c>
      <c r="N140" s="8"/>
    </row>
    <row r="141" spans="1:14" ht="12.5" x14ac:dyDescent="0.25">
      <c r="A141" s="128" t="s">
        <v>65</v>
      </c>
      <c r="B141" s="217">
        <v>0</v>
      </c>
      <c r="C141" s="217">
        <f>(Table24[[#This Row],[Column2]]/$B$268)*100</f>
        <v>0</v>
      </c>
      <c r="D141" s="342">
        <v>0.24699199999999999</v>
      </c>
      <c r="E141" s="218">
        <f t="shared" si="13"/>
        <v>3.616778452998729E-3</v>
      </c>
      <c r="F141" s="217">
        <v>0.31491200000000003</v>
      </c>
      <c r="G141" s="219">
        <v>0</v>
      </c>
      <c r="H141" s="217">
        <f t="shared" si="14"/>
        <v>0.31491200000000003</v>
      </c>
      <c r="I141" s="220">
        <f t="shared" si="15"/>
        <v>2.6662071921045982E-3</v>
      </c>
      <c r="J141" s="218">
        <f t="shared" si="12"/>
        <v>0</v>
      </c>
      <c r="K141" s="218">
        <f t="shared" si="16"/>
        <v>27.498866360044062</v>
      </c>
      <c r="L141" s="221" t="s">
        <v>314</v>
      </c>
      <c r="N141" s="8"/>
    </row>
    <row r="142" spans="1:14" ht="12.5" x14ac:dyDescent="0.25">
      <c r="A142" s="128" t="s">
        <v>87</v>
      </c>
      <c r="B142" s="217">
        <v>2.0336E-3</v>
      </c>
      <c r="C142" s="217">
        <f>(Table24[[#This Row],[Column2]]/$B$268)*100</f>
        <v>2.0859493246790747E-5</v>
      </c>
      <c r="D142" s="342">
        <v>0.30951452000000002</v>
      </c>
      <c r="E142" s="218">
        <f t="shared" si="13"/>
        <v>4.5323145965304318E-3</v>
      </c>
      <c r="F142" s="217">
        <v>0.28722599999999998</v>
      </c>
      <c r="G142" s="219">
        <v>0</v>
      </c>
      <c r="H142" s="217">
        <f t="shared" si="14"/>
        <v>0.28722599999999998</v>
      </c>
      <c r="I142" s="220">
        <f t="shared" si="15"/>
        <v>2.4318032560189358E-3</v>
      </c>
      <c r="J142" s="218">
        <f t="shared" si="15"/>
        <v>0</v>
      </c>
      <c r="K142" s="218">
        <f t="shared" si="16"/>
        <v>-7.2011225838451871</v>
      </c>
      <c r="L142" s="221">
        <f t="shared" si="17"/>
        <v>14024.016522423286</v>
      </c>
      <c r="N142" s="8"/>
    </row>
    <row r="143" spans="1:14" ht="12.5" x14ac:dyDescent="0.25">
      <c r="A143" s="128" t="s">
        <v>134</v>
      </c>
      <c r="B143" s="217">
        <v>0.15578688000000002</v>
      </c>
      <c r="C143" s="217">
        <f>(Table24[[#This Row],[Column2]]/$B$268)*100</f>
        <v>1.5979717600799574E-3</v>
      </c>
      <c r="D143" s="342">
        <v>0.14125069000000001</v>
      </c>
      <c r="E143" s="218">
        <f t="shared" si="13"/>
        <v>2.0683765144749755E-3</v>
      </c>
      <c r="F143" s="217">
        <v>3.7175989999999999E-2</v>
      </c>
      <c r="G143" s="219">
        <v>0.24167221999999999</v>
      </c>
      <c r="H143" s="217">
        <f t="shared" si="14"/>
        <v>0.27884820999999999</v>
      </c>
      <c r="I143" s="220">
        <f t="shared" si="15"/>
        <v>3.1475107938601452E-4</v>
      </c>
      <c r="J143" s="218">
        <f t="shared" si="15"/>
        <v>2.0461214913877041E-3</v>
      </c>
      <c r="K143" s="218">
        <f t="shared" si="16"/>
        <v>97.413697589725018</v>
      </c>
      <c r="L143" s="221">
        <f t="shared" si="17"/>
        <v>78.993385065545922</v>
      </c>
      <c r="N143" s="8"/>
    </row>
    <row r="144" spans="1:14" ht="12.5" x14ac:dyDescent="0.25">
      <c r="A144" s="128" t="s">
        <v>110</v>
      </c>
      <c r="B144" s="217">
        <v>0</v>
      </c>
      <c r="C144" s="217">
        <f>(Table24[[#This Row],[Column2]]/$B$268)*100</f>
        <v>0</v>
      </c>
      <c r="D144" s="342">
        <v>0.74639669999999991</v>
      </c>
      <c r="E144" s="218">
        <f t="shared" si="13"/>
        <v>1.0929712306266423E-2</v>
      </c>
      <c r="F144" s="217">
        <v>0.26160901999999997</v>
      </c>
      <c r="G144" s="219">
        <v>0</v>
      </c>
      <c r="H144" s="217">
        <f t="shared" si="14"/>
        <v>0.26160901999999997</v>
      </c>
      <c r="I144" s="220">
        <f t="shared" si="15"/>
        <v>2.214916708932767E-3</v>
      </c>
      <c r="J144" s="218">
        <f t="shared" si="15"/>
        <v>0</v>
      </c>
      <c r="K144" s="218">
        <f t="shared" si="16"/>
        <v>-64.950405059400723</v>
      </c>
      <c r="L144" s="221" t="s">
        <v>314</v>
      </c>
      <c r="N144" s="8"/>
    </row>
    <row r="145" spans="1:14" ht="12.5" x14ac:dyDescent="0.25">
      <c r="A145" s="128" t="s">
        <v>27</v>
      </c>
      <c r="B145" s="217">
        <v>0.25775350000000002</v>
      </c>
      <c r="C145" s="217">
        <f>(Table24[[#This Row],[Column2]]/$B$268)*100</f>
        <v>2.6438864046944726E-3</v>
      </c>
      <c r="D145" s="342">
        <v>3.1253000000000001E-3</v>
      </c>
      <c r="E145" s="218">
        <f t="shared" si="13"/>
        <v>4.5764711809114985E-5</v>
      </c>
      <c r="F145" s="217">
        <v>2.03E-4</v>
      </c>
      <c r="G145" s="219">
        <v>0.25103162000000001</v>
      </c>
      <c r="H145" s="217">
        <f t="shared" si="14"/>
        <v>0.25123462000000002</v>
      </c>
      <c r="I145" s="220">
        <f t="shared" si="15"/>
        <v>1.7187025581661971E-6</v>
      </c>
      <c r="J145" s="218">
        <f t="shared" si="15"/>
        <v>2.1253629924857373E-3</v>
      </c>
      <c r="K145" s="218">
        <f t="shared" si="16"/>
        <v>7938.7361213323529</v>
      </c>
      <c r="L145" s="221">
        <f t="shared" si="17"/>
        <v>-2.5291140566471415</v>
      </c>
      <c r="N145" s="8"/>
    </row>
    <row r="146" spans="1:14" ht="12.5" x14ac:dyDescent="0.25">
      <c r="A146" s="128" t="s">
        <v>7</v>
      </c>
      <c r="B146" s="217">
        <v>0.24207591000000001</v>
      </c>
      <c r="C146" s="217">
        <f>(Table24[[#This Row],[Column2]]/$B$268)*100</f>
        <v>2.4830747491422721E-3</v>
      </c>
      <c r="D146" s="342">
        <v>1.151334E-2</v>
      </c>
      <c r="E146" s="218">
        <f t="shared" si="13"/>
        <v>1.685933149010834E-4</v>
      </c>
      <c r="F146" s="217">
        <v>1.8483159999999998E-2</v>
      </c>
      <c r="G146" s="219">
        <v>0.22842967</v>
      </c>
      <c r="H146" s="217">
        <f t="shared" si="14"/>
        <v>0.24691283</v>
      </c>
      <c r="I146" s="220">
        <f t="shared" si="15"/>
        <v>1.5648795258618286E-4</v>
      </c>
      <c r="J146" s="218">
        <f t="shared" si="15"/>
        <v>1.9340032423155675E-3</v>
      </c>
      <c r="K146" s="218">
        <f t="shared" si="16"/>
        <v>2044.580373723003</v>
      </c>
      <c r="L146" s="221">
        <f t="shared" si="17"/>
        <v>1.9981005131819884</v>
      </c>
      <c r="N146" s="8"/>
    </row>
    <row r="147" spans="1:14" ht="12.5" x14ac:dyDescent="0.25">
      <c r="A147" s="128" t="s">
        <v>159</v>
      </c>
      <c r="B147" s="217">
        <v>2.0890799999999998E-2</v>
      </c>
      <c r="C147" s="217">
        <f>(Table24[[#This Row],[Column2]]/$B$268)*100</f>
        <v>2.14285750157384E-4</v>
      </c>
      <c r="D147" s="342">
        <v>4.4089830000000003E-2</v>
      </c>
      <c r="E147" s="218">
        <f t="shared" si="13"/>
        <v>6.4562069678522778E-4</v>
      </c>
      <c r="F147" s="217">
        <v>0.19231493</v>
      </c>
      <c r="G147" s="219">
        <v>4.7464079999999999E-2</v>
      </c>
      <c r="H147" s="217">
        <f t="shared" si="14"/>
        <v>0.23977900999999999</v>
      </c>
      <c r="I147" s="220">
        <f t="shared" si="15"/>
        <v>1.6282372520421335E-3</v>
      </c>
      <c r="J147" s="218">
        <f t="shared" si="15"/>
        <v>4.0185534835963059E-4</v>
      </c>
      <c r="K147" s="218">
        <f t="shared" si="16"/>
        <v>443.84199258649886</v>
      </c>
      <c r="L147" s="221">
        <f t="shared" si="17"/>
        <v>1047.7732303214814</v>
      </c>
      <c r="N147" s="8"/>
    </row>
    <row r="148" spans="1:14" ht="12.5" x14ac:dyDescent="0.25">
      <c r="A148" s="128" t="s">
        <v>205</v>
      </c>
      <c r="B148" s="217">
        <v>0.12242122</v>
      </c>
      <c r="C148" s="217">
        <f>(Table24[[#This Row],[Column2]]/$B$268)*100</f>
        <v>1.2557261073239006E-3</v>
      </c>
      <c r="D148" s="342">
        <v>0.20871776</v>
      </c>
      <c r="E148" s="218">
        <f t="shared" si="13"/>
        <v>3.0563171970191746E-3</v>
      </c>
      <c r="F148" s="217">
        <v>0</v>
      </c>
      <c r="G148" s="219">
        <v>0.23579948000000001</v>
      </c>
      <c r="H148" s="217">
        <f t="shared" si="14"/>
        <v>0.23579948000000001</v>
      </c>
      <c r="I148" s="220">
        <f t="shared" si="15"/>
        <v>0</v>
      </c>
      <c r="J148" s="218">
        <f t="shared" si="15"/>
        <v>1.9963998497057093E-3</v>
      </c>
      <c r="K148" s="218">
        <f t="shared" si="16"/>
        <v>12.975282985022464</v>
      </c>
      <c r="L148" s="221">
        <f t="shared" si="17"/>
        <v>92.613241397202216</v>
      </c>
      <c r="N148" s="8"/>
    </row>
    <row r="149" spans="1:14" ht="12.5" x14ac:dyDescent="0.25">
      <c r="A149" s="128" t="s">
        <v>251</v>
      </c>
      <c r="B149" s="217">
        <v>0.90450034000000001</v>
      </c>
      <c r="C149" s="217">
        <f>(Table24[[#This Row],[Column2]]/$B$268)*100</f>
        <v>9.2778416276307705E-3</v>
      </c>
      <c r="D149" s="342">
        <v>0.23087560999999998</v>
      </c>
      <c r="E149" s="218">
        <f t="shared" si="13"/>
        <v>3.3807812867256344E-3</v>
      </c>
      <c r="F149" s="217">
        <v>6.1610299999999996E-3</v>
      </c>
      <c r="G149" s="219">
        <v>0.22125514000000002</v>
      </c>
      <c r="H149" s="217">
        <f t="shared" si="14"/>
        <v>0.22741617000000003</v>
      </c>
      <c r="I149" s="220">
        <f t="shared" si="15"/>
        <v>5.2162453310042775E-5</v>
      </c>
      <c r="J149" s="218">
        <f t="shared" si="15"/>
        <v>1.8732599759872909E-3</v>
      </c>
      <c r="K149" s="218">
        <f t="shared" si="16"/>
        <v>-1.4983999392573111</v>
      </c>
      <c r="L149" s="221">
        <f t="shared" si="17"/>
        <v>-74.857259865706624</v>
      </c>
      <c r="N149" s="8"/>
    </row>
    <row r="150" spans="1:14" ht="12.5" x14ac:dyDescent="0.25">
      <c r="A150" s="128" t="s">
        <v>238</v>
      </c>
      <c r="B150" s="217">
        <v>0.24670400000000001</v>
      </c>
      <c r="C150" s="217">
        <f>(Table24[[#This Row],[Column2]]/$B$268)*100</f>
        <v>2.5305470210249138E-3</v>
      </c>
      <c r="D150" s="342">
        <v>0.25642839000000001</v>
      </c>
      <c r="E150" s="218">
        <f t="shared" si="13"/>
        <v>3.7549583617653808E-3</v>
      </c>
      <c r="F150" s="217">
        <v>9.4743380000000002E-2</v>
      </c>
      <c r="G150" s="219">
        <v>0.12507471000000001</v>
      </c>
      <c r="H150" s="217">
        <f t="shared" si="14"/>
        <v>0.21981809000000002</v>
      </c>
      <c r="I150" s="220">
        <f t="shared" si="15"/>
        <v>8.0214625406557685E-4</v>
      </c>
      <c r="J150" s="218">
        <f t="shared" si="15"/>
        <v>1.0589469164477598E-3</v>
      </c>
      <c r="K150" s="218">
        <f t="shared" si="16"/>
        <v>-14.27700731576561</v>
      </c>
      <c r="L150" s="221">
        <f t="shared" si="17"/>
        <v>-10.898043809585566</v>
      </c>
      <c r="N150" s="8"/>
    </row>
    <row r="151" spans="1:14" ht="12.5" x14ac:dyDescent="0.25">
      <c r="A151" s="128" t="s">
        <v>237</v>
      </c>
      <c r="B151" s="217">
        <v>0.23883831</v>
      </c>
      <c r="C151" s="217">
        <f>(Table24[[#This Row],[Column2]]/$B$268)*100</f>
        <v>2.449865319885875E-3</v>
      </c>
      <c r="D151" s="342">
        <v>0.16898682999999998</v>
      </c>
      <c r="E151" s="218">
        <f t="shared" si="13"/>
        <v>2.4745251894173056E-3</v>
      </c>
      <c r="F151" s="217">
        <v>3.6873830000000003E-2</v>
      </c>
      <c r="G151" s="219">
        <v>0.17728568</v>
      </c>
      <c r="H151" s="217">
        <f t="shared" si="14"/>
        <v>0.21415951</v>
      </c>
      <c r="I151" s="220">
        <f t="shared" si="15"/>
        <v>3.1219283719401706E-4</v>
      </c>
      <c r="J151" s="218">
        <f t="shared" si="15"/>
        <v>1.5009918805036146E-3</v>
      </c>
      <c r="K151" s="218">
        <f t="shared" si="16"/>
        <v>26.731479607020269</v>
      </c>
      <c r="L151" s="221">
        <f t="shared" si="17"/>
        <v>-10.332848193407496</v>
      </c>
      <c r="N151" s="8"/>
    </row>
    <row r="152" spans="1:14" ht="12.5" x14ac:dyDescent="0.25">
      <c r="A152" s="128" t="s">
        <v>187</v>
      </c>
      <c r="B152" s="217">
        <v>2.709992E-2</v>
      </c>
      <c r="C152" s="217">
        <f>(Table24[[#This Row],[Column2]]/$B$268)*100</f>
        <v>2.7797531384174347E-4</v>
      </c>
      <c r="D152" s="342">
        <v>6.5499849999999998E-2</v>
      </c>
      <c r="E152" s="218">
        <f t="shared" si="13"/>
        <v>9.5913408594063281E-4</v>
      </c>
      <c r="F152" s="217">
        <v>0</v>
      </c>
      <c r="G152" s="219">
        <v>0.20702238000000001</v>
      </c>
      <c r="H152" s="217">
        <f t="shared" si="14"/>
        <v>0.20702238000000001</v>
      </c>
      <c r="I152" s="220">
        <f t="shared" si="15"/>
        <v>0</v>
      </c>
      <c r="J152" s="218">
        <f t="shared" si="15"/>
        <v>1.7527580990327808E-3</v>
      </c>
      <c r="K152" s="218">
        <f t="shared" si="16"/>
        <v>216.06542610402926</v>
      </c>
      <c r="L152" s="221">
        <f t="shared" si="17"/>
        <v>663.92247652391598</v>
      </c>
      <c r="N152" s="8"/>
    </row>
    <row r="153" spans="1:14" ht="12.5" x14ac:dyDescent="0.25">
      <c r="A153" s="128" t="s">
        <v>231</v>
      </c>
      <c r="B153" s="217">
        <v>0.87095834999999999</v>
      </c>
      <c r="C153" s="217">
        <f>(Table24[[#This Row],[Column2]]/$B$268)*100</f>
        <v>8.9337872836649356E-3</v>
      </c>
      <c r="D153" s="342">
        <v>2.4274179999999999E-2</v>
      </c>
      <c r="E153" s="218">
        <f t="shared" si="13"/>
        <v>3.5545414907451538E-4</v>
      </c>
      <c r="F153" s="217">
        <v>7.6000000000000004E-4</v>
      </c>
      <c r="G153" s="219">
        <v>0.19920979999999999</v>
      </c>
      <c r="H153" s="217">
        <f t="shared" si="14"/>
        <v>0.1999698</v>
      </c>
      <c r="I153" s="220">
        <f t="shared" si="15"/>
        <v>6.434551449292166E-6</v>
      </c>
      <c r="J153" s="218">
        <f t="shared" si="15"/>
        <v>1.6866127727673715E-3</v>
      </c>
      <c r="K153" s="218">
        <f t="shared" si="16"/>
        <v>723.79631361388931</v>
      </c>
      <c r="L153" s="221">
        <f t="shared" si="17"/>
        <v>-77.040256861880934</v>
      </c>
      <c r="N153" s="8"/>
    </row>
    <row r="154" spans="1:14" ht="12.5" x14ac:dyDescent="0.25">
      <c r="A154" s="128" t="s">
        <v>236</v>
      </c>
      <c r="B154" s="217">
        <v>0.23679282999999998</v>
      </c>
      <c r="C154" s="217">
        <f>(Table24[[#This Row],[Column2]]/$B$268)*100</f>
        <v>2.4288839684664977E-3</v>
      </c>
      <c r="D154" s="342">
        <v>6.5013899999999999E-2</v>
      </c>
      <c r="E154" s="218">
        <f t="shared" si="13"/>
        <v>9.5201817332307963E-4</v>
      </c>
      <c r="F154" s="217">
        <v>6.9067500000000004E-2</v>
      </c>
      <c r="G154" s="219">
        <v>0.12458774</v>
      </c>
      <c r="H154" s="217">
        <f t="shared" si="14"/>
        <v>0.19365524000000001</v>
      </c>
      <c r="I154" s="220">
        <f t="shared" si="15"/>
        <v>5.8476102924208775E-4</v>
      </c>
      <c r="J154" s="218">
        <f t="shared" si="15"/>
        <v>1.0548239776066257E-3</v>
      </c>
      <c r="K154" s="218">
        <f t="shared" si="16"/>
        <v>197.8674406549984</v>
      </c>
      <c r="L154" s="221">
        <f t="shared" si="17"/>
        <v>-18.217439269592738</v>
      </c>
      <c r="N154" s="8"/>
    </row>
    <row r="155" spans="1:14" ht="12.5" x14ac:dyDescent="0.25">
      <c r="A155" s="128" t="s">
        <v>119</v>
      </c>
      <c r="B155" s="217">
        <v>0.50146226999999999</v>
      </c>
      <c r="C155" s="217">
        <f>(Table24[[#This Row],[Column2]]/$B$268)*100</f>
        <v>5.1437100878173481E-3</v>
      </c>
      <c r="D155" s="342">
        <v>7.3205419999999993E-2</v>
      </c>
      <c r="E155" s="218">
        <f t="shared" si="13"/>
        <v>1.0719690747016998E-3</v>
      </c>
      <c r="F155" s="217">
        <v>1.1888639999999999E-2</v>
      </c>
      <c r="G155" s="219">
        <v>0.17121622</v>
      </c>
      <c r="H155" s="217">
        <f t="shared" si="14"/>
        <v>0.18310486000000001</v>
      </c>
      <c r="I155" s="220">
        <f t="shared" si="15"/>
        <v>1.0065534966067474E-4</v>
      </c>
      <c r="J155" s="218">
        <f t="shared" si="15"/>
        <v>1.4496047059780609E-3</v>
      </c>
      <c r="K155" s="218">
        <f t="shared" si="16"/>
        <v>150.12473120159683</v>
      </c>
      <c r="L155" s="221">
        <f t="shared" si="17"/>
        <v>-63.485815194032448</v>
      </c>
      <c r="N155" s="8"/>
    </row>
    <row r="156" spans="1:14" ht="12.5" x14ac:dyDescent="0.25">
      <c r="A156" s="128" t="s">
        <v>144</v>
      </c>
      <c r="B156" s="217">
        <v>0.21580307000000001</v>
      </c>
      <c r="C156" s="217">
        <f>(Table24[[#This Row],[Column2]]/$B$268)*100</f>
        <v>2.2135831438344373E-3</v>
      </c>
      <c r="D156" s="342">
        <v>0.28390188999999999</v>
      </c>
      <c r="E156" s="218">
        <f t="shared" si="13"/>
        <v>4.1572611198646735E-3</v>
      </c>
      <c r="F156" s="217">
        <v>8.9274770000000003E-2</v>
      </c>
      <c r="G156" s="219">
        <v>8.7866179999999988E-2</v>
      </c>
      <c r="H156" s="217">
        <f t="shared" si="14"/>
        <v>0.17714094999999999</v>
      </c>
      <c r="I156" s="220">
        <f t="shared" si="15"/>
        <v>7.5584618511674313E-4</v>
      </c>
      <c r="J156" s="218">
        <f t="shared" si="15"/>
        <v>7.439203366615345E-4</v>
      </c>
      <c r="K156" s="218">
        <f t="shared" si="16"/>
        <v>-37.604871175743135</v>
      </c>
      <c r="L156" s="221">
        <f t="shared" si="17"/>
        <v>-17.915463389839648</v>
      </c>
      <c r="N156" s="8"/>
    </row>
    <row r="157" spans="1:14" ht="12.5" x14ac:dyDescent="0.25">
      <c r="A157" s="128" t="s">
        <v>117</v>
      </c>
      <c r="B157" s="217">
        <v>2.7808823500000002</v>
      </c>
      <c r="C157" s="217">
        <f>(Table24[[#This Row],[Column2]]/$B$268)*100</f>
        <v>2.8524683615236322E-2</v>
      </c>
      <c r="D157" s="342">
        <v>3.2471154700000002</v>
      </c>
      <c r="E157" s="218">
        <f t="shared" si="13"/>
        <v>4.7548492527267457E-2</v>
      </c>
      <c r="F157" s="217">
        <v>2.9242310000000001E-2</v>
      </c>
      <c r="G157" s="219">
        <v>0.13772978</v>
      </c>
      <c r="H157" s="217">
        <f t="shared" si="14"/>
        <v>0.16697208999999999</v>
      </c>
      <c r="I157" s="220">
        <f t="shared" si="15"/>
        <v>2.4758045814625104E-4</v>
      </c>
      <c r="J157" s="218">
        <f t="shared" si="15"/>
        <v>1.1660912572495935E-3</v>
      </c>
      <c r="K157" s="218">
        <f t="shared" si="16"/>
        <v>-94.857833312592362</v>
      </c>
      <c r="L157" s="221">
        <f t="shared" si="17"/>
        <v>-93.995715424638519</v>
      </c>
      <c r="N157" s="8"/>
    </row>
    <row r="158" spans="1:14" ht="12.5" x14ac:dyDescent="0.25">
      <c r="A158" s="128" t="s">
        <v>181</v>
      </c>
      <c r="B158" s="217">
        <v>1.871197</v>
      </c>
      <c r="C158" s="217">
        <f>(Table24[[#This Row],[Column2]]/$B$268)*100</f>
        <v>1.919365715229893E-2</v>
      </c>
      <c r="D158" s="342">
        <v>21.952796070000002</v>
      </c>
      <c r="E158" s="218">
        <f t="shared" si="13"/>
        <v>0.32146142307868752</v>
      </c>
      <c r="F158" s="217">
        <v>0</v>
      </c>
      <c r="G158" s="219">
        <v>0.16225461999999999</v>
      </c>
      <c r="H158" s="217">
        <f t="shared" si="14"/>
        <v>0.16225461999999999</v>
      </c>
      <c r="I158" s="220">
        <f t="shared" si="15"/>
        <v>0</v>
      </c>
      <c r="J158" s="218">
        <f t="shared" si="15"/>
        <v>1.3737311845728282E-3</v>
      </c>
      <c r="K158" s="218">
        <f t="shared" si="16"/>
        <v>-99.260893147813036</v>
      </c>
      <c r="L158" s="221">
        <f t="shared" si="17"/>
        <v>-91.328832827329236</v>
      </c>
      <c r="N158" s="8"/>
    </row>
    <row r="159" spans="1:14" ht="12.5" x14ac:dyDescent="0.25">
      <c r="A159" s="128" t="s">
        <v>254</v>
      </c>
      <c r="B159" s="217">
        <v>0.13894445999999999</v>
      </c>
      <c r="C159" s="217">
        <f>(Table24[[#This Row],[Column2]]/$B$268)*100</f>
        <v>1.4252119517353399E-3</v>
      </c>
      <c r="D159" s="342">
        <v>3.8094320000000001E-2</v>
      </c>
      <c r="E159" s="218">
        <f t="shared" si="13"/>
        <v>5.5782663307977001E-4</v>
      </c>
      <c r="F159" s="217">
        <v>0.13804360000000002</v>
      </c>
      <c r="G159" s="219">
        <v>2.098E-3</v>
      </c>
      <c r="H159" s="217">
        <f t="shared" si="14"/>
        <v>0.14014160000000001</v>
      </c>
      <c r="I159" s="220">
        <f t="shared" si="15"/>
        <v>1.1687482190072475E-3</v>
      </c>
      <c r="J159" s="218">
        <f t="shared" si="15"/>
        <v>1.7762748606072321E-5</v>
      </c>
      <c r="K159" s="218">
        <f t="shared" si="16"/>
        <v>267.88056592163872</v>
      </c>
      <c r="L159" s="221">
        <f t="shared" si="17"/>
        <v>0.86159606507520969</v>
      </c>
      <c r="N159" s="8"/>
    </row>
    <row r="160" spans="1:14" ht="12.5" x14ac:dyDescent="0.25">
      <c r="A160" s="128" t="s">
        <v>6</v>
      </c>
      <c r="B160" s="217">
        <v>0.13409452999999999</v>
      </c>
      <c r="C160" s="217">
        <f>(Table24[[#This Row],[Column2]]/$B$268)*100</f>
        <v>1.3754641733706625E-3</v>
      </c>
      <c r="D160" s="342">
        <v>12.38173482</v>
      </c>
      <c r="E160" s="218">
        <f t="shared" si="13"/>
        <v>0.18130948252461657</v>
      </c>
      <c r="F160" s="217">
        <v>2.0000000000000002E-5</v>
      </c>
      <c r="G160" s="219">
        <v>0.1372159</v>
      </c>
      <c r="H160" s="217">
        <f t="shared" si="14"/>
        <v>0.13723589999999999</v>
      </c>
      <c r="I160" s="220">
        <f t="shared" si="15"/>
        <v>1.6933030129716227E-7</v>
      </c>
      <c r="J160" s="218">
        <f t="shared" si="15"/>
        <v>1.1617404844880643E-3</v>
      </c>
      <c r="K160" s="218">
        <f t="shared" si="16"/>
        <v>-98.89162623820431</v>
      </c>
      <c r="L160" s="221">
        <f t="shared" si="17"/>
        <v>2.3426533505878311</v>
      </c>
      <c r="N160" s="8"/>
    </row>
    <row r="161" spans="1:14" ht="12.5" x14ac:dyDescent="0.25">
      <c r="A161" s="128" t="s">
        <v>191</v>
      </c>
      <c r="B161" s="217">
        <v>3.3839589999999996E-2</v>
      </c>
      <c r="C161" s="217">
        <f>(Table24[[#This Row],[Column2]]/$B$268)*100</f>
        <v>3.4710695273365837E-4</v>
      </c>
      <c r="D161" s="342">
        <v>0.22085073999999999</v>
      </c>
      <c r="E161" s="218">
        <f t="shared" si="13"/>
        <v>3.2339840875851224E-3</v>
      </c>
      <c r="F161" s="217">
        <v>0</v>
      </c>
      <c r="G161" s="219">
        <v>0.13510329000000001</v>
      </c>
      <c r="H161" s="217">
        <f t="shared" si="14"/>
        <v>0.13510329000000001</v>
      </c>
      <c r="I161" s="220">
        <f t="shared" si="15"/>
        <v>0</v>
      </c>
      <c r="J161" s="218">
        <f t="shared" si="15"/>
        <v>1.1438540400968945E-3</v>
      </c>
      <c r="K161" s="218">
        <f t="shared" si="16"/>
        <v>-38.825973596466092</v>
      </c>
      <c r="L161" s="221">
        <f t="shared" si="17"/>
        <v>299.24623791245705</v>
      </c>
      <c r="N161" s="8"/>
    </row>
    <row r="162" spans="1:14" ht="12.5" x14ac:dyDescent="0.25">
      <c r="A162" s="128" t="s">
        <v>48</v>
      </c>
      <c r="B162" s="217">
        <v>0.42391184999999998</v>
      </c>
      <c r="C162" s="217">
        <f>(Table24[[#This Row],[Column2]]/$B$268)*100</f>
        <v>4.3482427086494755E-3</v>
      </c>
      <c r="D162" s="342">
        <v>0.159</v>
      </c>
      <c r="E162" s="218">
        <f t="shared" si="13"/>
        <v>2.328285021485708E-3</v>
      </c>
      <c r="F162" s="217">
        <v>0.12536360000000002</v>
      </c>
      <c r="G162" s="219">
        <v>0</v>
      </c>
      <c r="H162" s="217">
        <f t="shared" si="14"/>
        <v>0.12536360000000002</v>
      </c>
      <c r="I162" s="220">
        <f t="shared" si="15"/>
        <v>1.0613928079848465E-3</v>
      </c>
      <c r="J162" s="218">
        <f t="shared" si="15"/>
        <v>0</v>
      </c>
      <c r="K162" s="218">
        <f t="shared" si="16"/>
        <v>-21.154968553459106</v>
      </c>
      <c r="L162" s="221">
        <f t="shared" si="17"/>
        <v>-70.426964945660274</v>
      </c>
      <c r="N162" s="8"/>
    </row>
    <row r="163" spans="1:14" ht="12.5" x14ac:dyDescent="0.25">
      <c r="A163" s="128" t="s">
        <v>146</v>
      </c>
      <c r="B163" s="217">
        <v>0.64137822</v>
      </c>
      <c r="C163" s="217">
        <f>(Table24[[#This Row],[Column2]]/$B$268)*100</f>
        <v>6.5788870223882131E-3</v>
      </c>
      <c r="D163" s="342">
        <v>5.2495449999999999E-2</v>
      </c>
      <c r="E163" s="218">
        <f t="shared" si="13"/>
        <v>7.6870672912674148E-4</v>
      </c>
      <c r="F163" s="217">
        <v>0.12448832000000001</v>
      </c>
      <c r="G163" s="219">
        <v>7.8999999999999996E-5</v>
      </c>
      <c r="H163" s="217">
        <f t="shared" si="14"/>
        <v>0.12456732000000001</v>
      </c>
      <c r="I163" s="220">
        <f t="shared" si="15"/>
        <v>1.0539822366788776E-3</v>
      </c>
      <c r="J163" s="218">
        <f t="shared" si="15"/>
        <v>6.6885469012379082E-7</v>
      </c>
      <c r="K163" s="218">
        <f t="shared" si="16"/>
        <v>137.29165099070494</v>
      </c>
      <c r="L163" s="221">
        <f t="shared" si="17"/>
        <v>-80.578180531293995</v>
      </c>
      <c r="N163" s="8"/>
    </row>
    <row r="164" spans="1:14" ht="12.5" x14ac:dyDescent="0.25">
      <c r="A164" s="128" t="s">
        <v>5</v>
      </c>
      <c r="B164" s="217">
        <v>5.5336171299999997</v>
      </c>
      <c r="C164" s="217">
        <f>(Table24[[#This Row],[Column2]]/$B$268)*100</f>
        <v>5.6760645728540809E-2</v>
      </c>
      <c r="D164" s="342">
        <v>4.0764068499999997</v>
      </c>
      <c r="E164" s="218">
        <f t="shared" si="13"/>
        <v>5.96920566687845E-2</v>
      </c>
      <c r="F164" s="217">
        <v>1.5890000000000002E-5</v>
      </c>
      <c r="G164" s="219">
        <v>0.11977879</v>
      </c>
      <c r="H164" s="217">
        <f t="shared" si="14"/>
        <v>0.11979468</v>
      </c>
      <c r="I164" s="220">
        <f t="shared" si="15"/>
        <v>1.3453292438059543E-7</v>
      </c>
      <c r="J164" s="218">
        <f t="shared" si="15"/>
        <v>1.0141089299854763E-3</v>
      </c>
      <c r="K164" s="218">
        <f t="shared" si="16"/>
        <v>-97.061267817269027</v>
      </c>
      <c r="L164" s="221">
        <f t="shared" si="17"/>
        <v>-97.835146935798207</v>
      </c>
      <c r="N164" s="8"/>
    </row>
    <row r="165" spans="1:14" ht="12.5" x14ac:dyDescent="0.25">
      <c r="A165" s="128" t="s">
        <v>225</v>
      </c>
      <c r="B165" s="217">
        <v>1.0704303700000002</v>
      </c>
      <c r="C165" s="217">
        <f>(Table24[[#This Row],[Column2]]/$B$268)*100</f>
        <v>1.09798559570096E-2</v>
      </c>
      <c r="D165" s="342">
        <v>2.7364549300000003</v>
      </c>
      <c r="E165" s="218">
        <f t="shared" si="13"/>
        <v>4.007073600936932E-2</v>
      </c>
      <c r="F165" s="217">
        <v>0</v>
      </c>
      <c r="G165" s="219">
        <v>0.11768874</v>
      </c>
      <c r="H165" s="217">
        <f t="shared" si="14"/>
        <v>0.11768874</v>
      </c>
      <c r="I165" s="220">
        <f t="shared" si="15"/>
        <v>0</v>
      </c>
      <c r="J165" s="218">
        <f t="shared" si="15"/>
        <v>9.9641349017416951E-4</v>
      </c>
      <c r="K165" s="218">
        <f t="shared" si="16"/>
        <v>-95.699226078611133</v>
      </c>
      <c r="L165" s="221">
        <f t="shared" si="17"/>
        <v>-89.005474499009225</v>
      </c>
      <c r="N165" s="8"/>
    </row>
    <row r="166" spans="1:14" ht="12.5" x14ac:dyDescent="0.25">
      <c r="A166" s="128" t="s">
        <v>246</v>
      </c>
      <c r="B166" s="217">
        <v>0.96226994999999993</v>
      </c>
      <c r="C166" s="217">
        <f>(Table24[[#This Row],[Column2]]/$B$268)*100</f>
        <v>9.870408892414766E-3</v>
      </c>
      <c r="D166" s="342">
        <v>0.11398325999999999</v>
      </c>
      <c r="E166" s="218">
        <f t="shared" si="13"/>
        <v>1.6690913016233395E-3</v>
      </c>
      <c r="F166" s="217">
        <v>0</v>
      </c>
      <c r="G166" s="219">
        <v>0.11660303999999999</v>
      </c>
      <c r="H166" s="217">
        <f t="shared" si="14"/>
        <v>0.11660303999999999</v>
      </c>
      <c r="I166" s="220">
        <f t="shared" si="15"/>
        <v>0</v>
      </c>
      <c r="J166" s="218">
        <f t="shared" si="15"/>
        <v>9.8722139476825317E-4</v>
      </c>
      <c r="K166" s="218">
        <f t="shared" si="16"/>
        <v>2.2983901320246414</v>
      </c>
      <c r="L166" s="221">
        <f t="shared" si="17"/>
        <v>-87.882502202214681</v>
      </c>
      <c r="N166" s="8"/>
    </row>
    <row r="167" spans="1:14" ht="12.5" x14ac:dyDescent="0.25">
      <c r="A167" s="128" t="s">
        <v>177</v>
      </c>
      <c r="B167" s="217">
        <v>0</v>
      </c>
      <c r="C167" s="217">
        <f>(Table24[[#This Row],[Column2]]/$B$268)*100</f>
        <v>0</v>
      </c>
      <c r="D167" s="342">
        <v>0</v>
      </c>
      <c r="E167" s="218">
        <f t="shared" si="13"/>
        <v>0</v>
      </c>
      <c r="F167" s="217">
        <v>0</v>
      </c>
      <c r="G167" s="219">
        <v>0.11598325999999999</v>
      </c>
      <c r="H167" s="217">
        <f t="shared" si="14"/>
        <v>0.11598325999999999</v>
      </c>
      <c r="I167" s="220">
        <f t="shared" si="15"/>
        <v>0</v>
      </c>
      <c r="J167" s="218">
        <f t="shared" si="15"/>
        <v>9.819740180613554E-4</v>
      </c>
      <c r="K167" s="218" t="s">
        <v>314</v>
      </c>
      <c r="L167" s="221" t="s">
        <v>314</v>
      </c>
      <c r="N167" s="8"/>
    </row>
    <row r="168" spans="1:14" ht="12.5" x14ac:dyDescent="0.25">
      <c r="A168" s="128" t="s">
        <v>120</v>
      </c>
      <c r="B168" s="217">
        <v>1.6145665300000001</v>
      </c>
      <c r="C168" s="217">
        <f>(Table24[[#This Row],[Column2]]/$B$268)*100</f>
        <v>1.6561290140160001E-2</v>
      </c>
      <c r="D168" s="342">
        <v>0.14150542000000002</v>
      </c>
      <c r="E168" s="218">
        <f t="shared" si="13"/>
        <v>2.0721066027990197E-3</v>
      </c>
      <c r="F168" s="217">
        <v>2.9569439999999999E-2</v>
      </c>
      <c r="G168" s="219">
        <v>8.4819710000000006E-2</v>
      </c>
      <c r="H168" s="217">
        <f t="shared" si="14"/>
        <v>0.11438915000000001</v>
      </c>
      <c r="I168" s="220">
        <f t="shared" si="15"/>
        <v>2.5035010921941806E-4</v>
      </c>
      <c r="J168" s="218">
        <f t="shared" si="15"/>
        <v>7.1812735251189635E-4</v>
      </c>
      <c r="K168" s="218">
        <f t="shared" si="16"/>
        <v>-19.162707689924531</v>
      </c>
      <c r="L168" s="221">
        <f t="shared" si="17"/>
        <v>-92.915178911828434</v>
      </c>
      <c r="N168" s="8"/>
    </row>
    <row r="169" spans="1:14" ht="12.5" x14ac:dyDescent="0.25">
      <c r="A169" s="128" t="s">
        <v>230</v>
      </c>
      <c r="B169" s="217">
        <v>0.19563776999999999</v>
      </c>
      <c r="C169" s="217">
        <f>(Table24[[#This Row],[Column2]]/$B$268)*100</f>
        <v>2.0067391532908149E-3</v>
      </c>
      <c r="D169" s="342">
        <v>8.5669640000000005E-2</v>
      </c>
      <c r="E169" s="218">
        <f t="shared" si="13"/>
        <v>1.254486412629389E-3</v>
      </c>
      <c r="F169" s="217">
        <v>7.0573589999999992E-2</v>
      </c>
      <c r="G169" s="219">
        <v>4.1644980000000005E-2</v>
      </c>
      <c r="H169" s="217">
        <f t="shared" si="14"/>
        <v>0.11221856999999999</v>
      </c>
      <c r="I169" s="220">
        <f t="shared" si="15"/>
        <v>5.9751236291611981E-4</v>
      </c>
      <c r="J169" s="218">
        <f t="shared" si="15"/>
        <v>3.5258785054571488E-4</v>
      </c>
      <c r="K169" s="218">
        <f t="shared" si="16"/>
        <v>30.989893269074066</v>
      </c>
      <c r="L169" s="221">
        <f t="shared" si="17"/>
        <v>-42.639619128760266</v>
      </c>
      <c r="N169" s="8"/>
    </row>
    <row r="170" spans="1:14" ht="12.5" x14ac:dyDescent="0.25">
      <c r="A170" s="128" t="s">
        <v>59</v>
      </c>
      <c r="B170" s="217">
        <v>0.71479280000000001</v>
      </c>
      <c r="C170" s="217">
        <f>(Table24[[#This Row],[Column2]]/$B$268)*100</f>
        <v>7.3319313456208937E-3</v>
      </c>
      <c r="D170" s="342">
        <v>3.9645819999999998E-2</v>
      </c>
      <c r="E170" s="218">
        <f t="shared" si="13"/>
        <v>5.8054571616678301E-4</v>
      </c>
      <c r="F170" s="217">
        <v>1.4598360000000001E-2</v>
      </c>
      <c r="G170" s="219">
        <v>9.3858860000000002E-2</v>
      </c>
      <c r="H170" s="217">
        <f t="shared" si="14"/>
        <v>0.10845722000000001</v>
      </c>
      <c r="I170" s="220">
        <f t="shared" si="15"/>
        <v>1.2359723486222209E-4</v>
      </c>
      <c r="J170" s="218">
        <f t="shared" si="15"/>
        <v>7.9465745216040844E-4</v>
      </c>
      <c r="K170" s="218">
        <f t="shared" si="16"/>
        <v>173.56533425213559</v>
      </c>
      <c r="L170" s="221">
        <f t="shared" si="17"/>
        <v>-84.826760985840934</v>
      </c>
      <c r="N170" s="8"/>
    </row>
    <row r="171" spans="1:14" ht="12.5" x14ac:dyDescent="0.25">
      <c r="A171" s="128" t="s">
        <v>93</v>
      </c>
      <c r="B171" s="217">
        <v>0.20968824</v>
      </c>
      <c r="C171" s="217">
        <f>(Table24[[#This Row],[Column2]]/$B$268)*100</f>
        <v>2.1508607524643184E-3</v>
      </c>
      <c r="D171" s="342">
        <v>1E-4</v>
      </c>
      <c r="E171" s="218">
        <f t="shared" si="13"/>
        <v>1.464330202192269E-6</v>
      </c>
      <c r="F171" s="217">
        <v>2.6879999999999999E-3</v>
      </c>
      <c r="G171" s="219">
        <v>0.10394624000000001</v>
      </c>
      <c r="H171" s="217">
        <f t="shared" si="14"/>
        <v>0.10663424000000001</v>
      </c>
      <c r="I171" s="220">
        <f t="shared" si="15"/>
        <v>2.2757992494338605E-5</v>
      </c>
      <c r="J171" s="218">
        <f t="shared" si="15"/>
        <v>8.8006240689535696E-4</v>
      </c>
      <c r="K171" s="218">
        <f t="shared" si="16"/>
        <v>106534.24</v>
      </c>
      <c r="L171" s="221">
        <f t="shared" si="17"/>
        <v>-49.146294517994903</v>
      </c>
      <c r="N171" s="8"/>
    </row>
    <row r="172" spans="1:14" ht="12.5" x14ac:dyDescent="0.25">
      <c r="A172" s="128" t="s">
        <v>88</v>
      </c>
      <c r="B172" s="217">
        <v>1.38596455</v>
      </c>
      <c r="C172" s="217">
        <f>(Table24[[#This Row],[Column2]]/$B$268)*100</f>
        <v>1.4216423176148886E-2</v>
      </c>
      <c r="D172" s="342">
        <v>1.68387267</v>
      </c>
      <c r="E172" s="218">
        <f t="shared" si="13"/>
        <v>2.4657456073271355E-2</v>
      </c>
      <c r="F172" s="217">
        <v>0.10432561999999999</v>
      </c>
      <c r="G172" s="219">
        <v>2.6907999999999999E-4</v>
      </c>
      <c r="H172" s="217">
        <f t="shared" si="14"/>
        <v>0.1045947</v>
      </c>
      <c r="I172" s="220">
        <f t="shared" si="15"/>
        <v>8.8327443338066282E-4</v>
      </c>
      <c r="J172" s="218">
        <f t="shared" si="15"/>
        <v>2.2781698736520209E-6</v>
      </c>
      <c r="K172" s="218">
        <f t="shared" si="16"/>
        <v>-93.788443635705548</v>
      </c>
      <c r="L172" s="221">
        <f t="shared" si="17"/>
        <v>-92.453291824816148</v>
      </c>
      <c r="N172" s="8"/>
    </row>
    <row r="173" spans="1:14" ht="12.5" x14ac:dyDescent="0.25">
      <c r="A173" s="128" t="s">
        <v>173</v>
      </c>
      <c r="B173" s="217">
        <v>9.1803529999999994E-2</v>
      </c>
      <c r="C173" s="217">
        <f>(Table24[[#This Row],[Column2]]/$B$268)*100</f>
        <v>9.4166754232226184E-4</v>
      </c>
      <c r="D173" s="342">
        <v>0.12742347000000001</v>
      </c>
      <c r="E173" s="218">
        <f t="shared" si="13"/>
        <v>1.8659003558914053E-3</v>
      </c>
      <c r="F173" s="217">
        <v>3.6977500000000001E-3</v>
      </c>
      <c r="G173" s="219">
        <v>9.8920039999999987E-2</v>
      </c>
      <c r="H173" s="217">
        <f t="shared" si="14"/>
        <v>0.10261778999999999</v>
      </c>
      <c r="I173" s="220">
        <f t="shared" si="15"/>
        <v>3.1307056081079081E-5</v>
      </c>
      <c r="J173" s="218">
        <f t="shared" si="15"/>
        <v>8.3750800887636703E-4</v>
      </c>
      <c r="K173" s="218">
        <f t="shared" si="16"/>
        <v>-19.467120146704541</v>
      </c>
      <c r="L173" s="221">
        <f t="shared" si="17"/>
        <v>11.77978668140538</v>
      </c>
      <c r="N173" s="8"/>
    </row>
    <row r="174" spans="1:14" ht="12.5" x14ac:dyDescent="0.25">
      <c r="A174" s="128" t="s">
        <v>182</v>
      </c>
      <c r="B174" s="217">
        <v>0.15205707999999998</v>
      </c>
      <c r="C174" s="217">
        <f>(Table24[[#This Row],[Column2]]/$B$268)*100</f>
        <v>1.5597136277472072E-3</v>
      </c>
      <c r="D174" s="342">
        <v>3.2044380000000004E-2</v>
      </c>
      <c r="E174" s="218">
        <f t="shared" si="13"/>
        <v>4.6923553444525907E-4</v>
      </c>
      <c r="F174" s="217">
        <v>0</v>
      </c>
      <c r="G174" s="219">
        <v>0.10139112</v>
      </c>
      <c r="H174" s="217">
        <f t="shared" si="14"/>
        <v>0.10139112</v>
      </c>
      <c r="I174" s="220">
        <f t="shared" si="15"/>
        <v>0</v>
      </c>
      <c r="J174" s="218">
        <f t="shared" si="15"/>
        <v>8.5842944492283671E-4</v>
      </c>
      <c r="K174" s="218">
        <f t="shared" si="16"/>
        <v>216.40843105717752</v>
      </c>
      <c r="L174" s="221">
        <f t="shared" si="17"/>
        <v>-33.320355750616805</v>
      </c>
      <c r="N174" s="8"/>
    </row>
    <row r="175" spans="1:14" ht="12.5" x14ac:dyDescent="0.25">
      <c r="A175" s="128" t="s">
        <v>92</v>
      </c>
      <c r="B175" s="217">
        <v>1.56E-3</v>
      </c>
      <c r="C175" s="217">
        <f>(Table24[[#This Row],[Column2]]/$B$268)*100</f>
        <v>1.6001578218427208E-5</v>
      </c>
      <c r="D175" s="342">
        <v>1.13194E-2</v>
      </c>
      <c r="E175" s="218">
        <f t="shared" si="13"/>
        <v>1.6575339290695169E-4</v>
      </c>
      <c r="F175" s="217">
        <v>0</v>
      </c>
      <c r="G175" s="219">
        <v>0.10126677000000001</v>
      </c>
      <c r="H175" s="217">
        <f t="shared" si="14"/>
        <v>0.10126677000000001</v>
      </c>
      <c r="I175" s="220">
        <f t="shared" si="15"/>
        <v>0</v>
      </c>
      <c r="J175" s="218">
        <f t="shared" si="15"/>
        <v>8.5737663377452155E-4</v>
      </c>
      <c r="K175" s="218">
        <f t="shared" si="16"/>
        <v>794.6301924130255</v>
      </c>
      <c r="L175" s="221">
        <f t="shared" si="17"/>
        <v>6391.459615384616</v>
      </c>
      <c r="N175" s="8"/>
    </row>
    <row r="176" spans="1:14" ht="12.5" x14ac:dyDescent="0.25">
      <c r="A176" s="128" t="s">
        <v>227</v>
      </c>
      <c r="B176" s="217">
        <v>8.5417010000000002E-2</v>
      </c>
      <c r="C176" s="217">
        <f>(Table24[[#This Row],[Column2]]/$B$268)*100</f>
        <v>8.7615831198665324E-4</v>
      </c>
      <c r="D176" s="342">
        <v>2.4055049999999998E-2</v>
      </c>
      <c r="E176" s="218">
        <f t="shared" si="13"/>
        <v>3.5224536230245144E-4</v>
      </c>
      <c r="F176" s="217">
        <v>0</v>
      </c>
      <c r="G176" s="219">
        <v>9.7240259999999995E-2</v>
      </c>
      <c r="H176" s="217">
        <f t="shared" si="14"/>
        <v>9.7240259999999995E-2</v>
      </c>
      <c r="I176" s="220">
        <f t="shared" si="15"/>
        <v>0</v>
      </c>
      <c r="J176" s="218">
        <f t="shared" si="15"/>
        <v>8.2328612620071958E-4</v>
      </c>
      <c r="K176" s="218">
        <f t="shared" si="16"/>
        <v>304.24052329968134</v>
      </c>
      <c r="L176" s="221">
        <f t="shared" si="17"/>
        <v>13.841798021260621</v>
      </c>
      <c r="N176" s="8"/>
    </row>
    <row r="177" spans="1:14" ht="12.5" x14ac:dyDescent="0.25">
      <c r="A177" s="128" t="s">
        <v>252</v>
      </c>
      <c r="B177" s="217">
        <v>0.65710371999999995</v>
      </c>
      <c r="C177" s="217">
        <f>(Table24[[#This Row],[Column2]]/$B$268)*100</f>
        <v>6.7401901110253131E-3</v>
      </c>
      <c r="D177" s="342">
        <v>0.33716702000000004</v>
      </c>
      <c r="E177" s="218">
        <f t="shared" si="13"/>
        <v>4.9372385056916492E-3</v>
      </c>
      <c r="F177" s="217">
        <v>3.9467889999999999E-2</v>
      </c>
      <c r="G177" s="219">
        <v>5.2157660000000002E-2</v>
      </c>
      <c r="H177" s="217">
        <f t="shared" si="14"/>
        <v>9.162555E-2</v>
      </c>
      <c r="I177" s="220">
        <f t="shared" si="15"/>
        <v>3.3415548526316281E-4</v>
      </c>
      <c r="J177" s="218">
        <f t="shared" si="15"/>
        <v>4.4159361413774744E-4</v>
      </c>
      <c r="K177" s="218">
        <f t="shared" si="16"/>
        <v>-72.824877711942293</v>
      </c>
      <c r="L177" s="221">
        <f t="shared" si="17"/>
        <v>-86.05615107459748</v>
      </c>
      <c r="N177" s="8"/>
    </row>
    <row r="178" spans="1:14" ht="12.5" x14ac:dyDescent="0.25">
      <c r="A178" s="128" t="s">
        <v>98</v>
      </c>
      <c r="B178" s="217">
        <v>19.169395980000001</v>
      </c>
      <c r="C178" s="217">
        <f>(Table24[[#This Row],[Column2]]/$B$268)*100</f>
        <v>0.19662858280382953</v>
      </c>
      <c r="D178" s="342">
        <v>0.55358174999999998</v>
      </c>
      <c r="E178" s="218">
        <f t="shared" si="13"/>
        <v>8.1062647590745013E-3</v>
      </c>
      <c r="F178" s="217">
        <v>7.8803999999999992E-3</v>
      </c>
      <c r="G178" s="219">
        <v>7.6188369999999991E-2</v>
      </c>
      <c r="H178" s="217">
        <f t="shared" si="14"/>
        <v>8.4068769999999987E-2</v>
      </c>
      <c r="I178" s="220">
        <f t="shared" si="15"/>
        <v>6.6719525317107857E-5</v>
      </c>
      <c r="J178" s="218">
        <f t="shared" si="15"/>
        <v>6.4504998237198386E-4</v>
      </c>
      <c r="K178" s="218">
        <f t="shared" si="16"/>
        <v>-84.813666635505953</v>
      </c>
      <c r="L178" s="221">
        <f t="shared" si="17"/>
        <v>-99.561442780525212</v>
      </c>
      <c r="N178" s="8"/>
    </row>
    <row r="179" spans="1:14" ht="12.5" x14ac:dyDescent="0.25">
      <c r="A179" s="128" t="s">
        <v>188</v>
      </c>
      <c r="B179" s="217">
        <v>7.9857499999999998E-2</v>
      </c>
      <c r="C179" s="217">
        <f>(Table24[[#This Row],[Column2]]/$B$268)*100</f>
        <v>8.1913207216541706E-4</v>
      </c>
      <c r="D179" s="342">
        <v>9.0034649999999994E-2</v>
      </c>
      <c r="E179" s="218">
        <f t="shared" si="13"/>
        <v>1.3184045723881018E-3</v>
      </c>
      <c r="F179" s="217">
        <v>0</v>
      </c>
      <c r="G179" s="219">
        <v>8.3316660000000001E-2</v>
      </c>
      <c r="H179" s="217">
        <f t="shared" si="14"/>
        <v>8.3316660000000001E-2</v>
      </c>
      <c r="I179" s="220">
        <f t="shared" si="15"/>
        <v>0</v>
      </c>
      <c r="J179" s="218">
        <f t="shared" si="15"/>
        <v>7.054017570436613E-4</v>
      </c>
      <c r="K179" s="218">
        <f t="shared" si="16"/>
        <v>-7.4615606324898165</v>
      </c>
      <c r="L179" s="221">
        <f t="shared" si="17"/>
        <v>4.3316657796700353</v>
      </c>
      <c r="N179" s="8"/>
    </row>
    <row r="180" spans="1:14" ht="12.5" x14ac:dyDescent="0.25">
      <c r="A180" s="128" t="s">
        <v>34</v>
      </c>
      <c r="B180" s="217">
        <v>4.1288500000000007E-3</v>
      </c>
      <c r="C180" s="217">
        <f>(Table24[[#This Row],[Column2]]/$B$268)*100</f>
        <v>4.2351356555867427E-5</v>
      </c>
      <c r="D180" s="342">
        <v>1.99321E-3</v>
      </c>
      <c r="E180" s="218">
        <f t="shared" si="13"/>
        <v>2.9187176023116527E-5</v>
      </c>
      <c r="F180" s="217">
        <v>7.0882639999999997E-2</v>
      </c>
      <c r="G180" s="219">
        <v>0</v>
      </c>
      <c r="H180" s="217">
        <f t="shared" si="14"/>
        <v>7.0882639999999997E-2</v>
      </c>
      <c r="I180" s="220">
        <f t="shared" si="15"/>
        <v>6.0012893939691422E-4</v>
      </c>
      <c r="J180" s="218">
        <f t="shared" si="15"/>
        <v>0</v>
      </c>
      <c r="K180" s="218">
        <f t="shared" si="16"/>
        <v>3456.2053170513891</v>
      </c>
      <c r="L180" s="221">
        <f t="shared" si="17"/>
        <v>1616.7647165675667</v>
      </c>
      <c r="N180" s="8"/>
    </row>
    <row r="181" spans="1:14" ht="12.5" x14ac:dyDescent="0.25">
      <c r="A181" s="128" t="s">
        <v>163</v>
      </c>
      <c r="B181" s="217">
        <v>0.12943214</v>
      </c>
      <c r="C181" s="217">
        <f>(Table24[[#This Row],[Column2]]/$B$268)*100</f>
        <v>1.3276400719156544E-3</v>
      </c>
      <c r="D181" s="342">
        <v>0.16206624</v>
      </c>
      <c r="E181" s="218">
        <f t="shared" si="13"/>
        <v>2.3731848998774082E-3</v>
      </c>
      <c r="F181" s="217">
        <v>3.2200000000000002E-4</v>
      </c>
      <c r="G181" s="219">
        <v>6.9541550000000008E-2</v>
      </c>
      <c r="H181" s="217">
        <f t="shared" si="14"/>
        <v>6.986355000000001E-2</v>
      </c>
      <c r="I181" s="220">
        <f t="shared" si="15"/>
        <v>2.7262178508843126E-6</v>
      </c>
      <c r="J181" s="218">
        <f t="shared" si="15"/>
        <v>5.8877458070858378E-4</v>
      </c>
      <c r="K181" s="218">
        <f t="shared" si="16"/>
        <v>-56.891978242970275</v>
      </c>
      <c r="L181" s="221">
        <f t="shared" si="17"/>
        <v>-46.023027974350107</v>
      </c>
      <c r="N181" s="8"/>
    </row>
    <row r="182" spans="1:14" ht="12.5" x14ac:dyDescent="0.25">
      <c r="A182" s="128" t="s">
        <v>233</v>
      </c>
      <c r="B182" s="217">
        <v>3.598324E-2</v>
      </c>
      <c r="C182" s="217">
        <f>(Table24[[#This Row],[Column2]]/$B$268)*100</f>
        <v>3.6909527526438372E-4</v>
      </c>
      <c r="D182" s="342">
        <v>7.0291000000000006E-2</v>
      </c>
      <c r="E182" s="218">
        <f t="shared" si="13"/>
        <v>1.029292342422968E-3</v>
      </c>
      <c r="F182" s="217">
        <v>2.0300000000000001E-3</v>
      </c>
      <c r="G182" s="219">
        <v>5.7289220000000002E-2</v>
      </c>
      <c r="H182" s="217">
        <f t="shared" si="14"/>
        <v>5.9319219999999999E-2</v>
      </c>
      <c r="I182" s="220">
        <f t="shared" si="15"/>
        <v>1.7187025581661968E-5</v>
      </c>
      <c r="J182" s="218">
        <f t="shared" si="15"/>
        <v>4.8504004418397072E-4</v>
      </c>
      <c r="K182" s="218">
        <f t="shared" si="16"/>
        <v>-15.60908224381501</v>
      </c>
      <c r="L182" s="221">
        <f t="shared" si="17"/>
        <v>64.852359042709878</v>
      </c>
      <c r="N182" s="8"/>
    </row>
    <row r="183" spans="1:14" ht="12.5" x14ac:dyDescent="0.25">
      <c r="A183" s="128" t="s">
        <v>203</v>
      </c>
      <c r="B183" s="217">
        <v>0.75622256999999993</v>
      </c>
      <c r="C183" s="217">
        <f>(Table24[[#This Row],[Column2]]/$B$268)*100</f>
        <v>7.7568939771763094E-3</v>
      </c>
      <c r="D183" s="342">
        <v>8.5319259999999994E-2</v>
      </c>
      <c r="E183" s="218">
        <f t="shared" si="13"/>
        <v>1.2493556924669477E-3</v>
      </c>
      <c r="F183" s="217">
        <v>0</v>
      </c>
      <c r="G183" s="219">
        <v>5.8869620000000004E-2</v>
      </c>
      <c r="H183" s="217">
        <f t="shared" si="14"/>
        <v>5.8869620000000004E-2</v>
      </c>
      <c r="I183" s="220">
        <f t="shared" si="15"/>
        <v>0</v>
      </c>
      <c r="J183" s="218">
        <f t="shared" si="15"/>
        <v>4.984205245924725E-4</v>
      </c>
      <c r="K183" s="218">
        <f t="shared" si="16"/>
        <v>-31.000784582519813</v>
      </c>
      <c r="L183" s="221">
        <f t="shared" si="17"/>
        <v>-92.215305078768012</v>
      </c>
      <c r="N183" s="8"/>
    </row>
    <row r="184" spans="1:14" ht="12.5" x14ac:dyDescent="0.25">
      <c r="A184" s="128" t="s">
        <v>154</v>
      </c>
      <c r="B184" s="217">
        <v>1.388122E-2</v>
      </c>
      <c r="C184" s="217">
        <f>(Table24[[#This Row],[Column2]]/$B$268)*100</f>
        <v>1.4238553051102313E-4</v>
      </c>
      <c r="D184" s="342">
        <v>0</v>
      </c>
      <c r="E184" s="218">
        <f t="shared" si="13"/>
        <v>0</v>
      </c>
      <c r="F184" s="217">
        <v>5.4393050000000005E-2</v>
      </c>
      <c r="G184" s="219">
        <v>3.5399999999999999E-4</v>
      </c>
      <c r="H184" s="217">
        <f t="shared" si="14"/>
        <v>5.4747050000000005E-2</v>
      </c>
      <c r="I184" s="220">
        <f t="shared" si="15"/>
        <v>4.6051957724858064E-4</v>
      </c>
      <c r="J184" s="218">
        <f t="shared" si="15"/>
        <v>2.9971463329597713E-6</v>
      </c>
      <c r="K184" s="218" t="s">
        <v>314</v>
      </c>
      <c r="L184" s="221">
        <f t="shared" si="17"/>
        <v>294.39652998799824</v>
      </c>
      <c r="N184" s="8"/>
    </row>
    <row r="185" spans="1:14" ht="12.5" x14ac:dyDescent="0.25">
      <c r="A185" s="128" t="s">
        <v>84</v>
      </c>
      <c r="B185" s="217">
        <v>0</v>
      </c>
      <c r="C185" s="217">
        <f>(Table24[[#This Row],[Column2]]/$B$268)*100</f>
        <v>0</v>
      </c>
      <c r="D185" s="342">
        <v>5.3333299999999998E-3</v>
      </c>
      <c r="E185" s="218">
        <f t="shared" si="13"/>
        <v>7.8097561972580946E-5</v>
      </c>
      <c r="F185" s="217">
        <v>0</v>
      </c>
      <c r="G185" s="219">
        <v>4.7347E-2</v>
      </c>
      <c r="H185" s="217">
        <f t="shared" si="14"/>
        <v>4.7347E-2</v>
      </c>
      <c r="I185" s="220">
        <f t="shared" si="15"/>
        <v>0</v>
      </c>
      <c r="J185" s="218">
        <f t="shared" si="15"/>
        <v>4.0086408877583707E-4</v>
      </c>
      <c r="K185" s="218">
        <f t="shared" si="16"/>
        <v>787.75680484800307</v>
      </c>
      <c r="L185" s="221" t="s">
        <v>314</v>
      </c>
      <c r="N185" s="8"/>
    </row>
    <row r="186" spans="1:14" ht="12.5" x14ac:dyDescent="0.25">
      <c r="A186" s="128" t="s">
        <v>28</v>
      </c>
      <c r="B186" s="217">
        <v>2.592991E-2</v>
      </c>
      <c r="C186" s="217">
        <f>(Table24[[#This Row],[Column2]]/$B$268)*100</f>
        <v>2.659740276037037E-4</v>
      </c>
      <c r="D186" s="342">
        <v>1.70928177</v>
      </c>
      <c r="E186" s="218">
        <f t="shared" si="13"/>
        <v>2.5029529198676598E-2</v>
      </c>
      <c r="F186" s="217">
        <v>0</v>
      </c>
      <c r="G186" s="219">
        <v>4.6298620000000006E-2</v>
      </c>
      <c r="H186" s="217">
        <f t="shared" si="14"/>
        <v>4.6298620000000006E-2</v>
      </c>
      <c r="I186" s="220">
        <f t="shared" si="15"/>
        <v>0</v>
      </c>
      <c r="J186" s="218">
        <f t="shared" si="15"/>
        <v>3.9198796371214112E-4</v>
      </c>
      <c r="K186" s="218">
        <f t="shared" si="16"/>
        <v>-97.291340678137587</v>
      </c>
      <c r="L186" s="221">
        <f t="shared" si="17"/>
        <v>78.552952941217313</v>
      </c>
      <c r="N186" s="8"/>
    </row>
    <row r="187" spans="1:14" ht="12.5" x14ac:dyDescent="0.25">
      <c r="A187" s="128" t="s">
        <v>89</v>
      </c>
      <c r="B187" s="217">
        <v>8.5391900000000003E-3</v>
      </c>
      <c r="C187" s="217">
        <f>(Table24[[#This Row],[Column2]]/$B$268)*100</f>
        <v>8.7590074812186807E-5</v>
      </c>
      <c r="D187" s="342">
        <v>1.10390269</v>
      </c>
      <c r="E187" s="218">
        <f t="shared" si="13"/>
        <v>1.6164780492482898E-2</v>
      </c>
      <c r="F187" s="217">
        <v>0</v>
      </c>
      <c r="G187" s="219">
        <v>4.3970000000000002E-2</v>
      </c>
      <c r="H187" s="217">
        <f t="shared" si="14"/>
        <v>4.3970000000000002E-2</v>
      </c>
      <c r="I187" s="220">
        <f t="shared" si="15"/>
        <v>0</v>
      </c>
      <c r="J187" s="218">
        <f t="shared" si="15"/>
        <v>3.7227266740181127E-4</v>
      </c>
      <c r="K187" s="218">
        <f t="shared" si="16"/>
        <v>-96.016859058473713</v>
      </c>
      <c r="L187" s="221">
        <f t="shared" si="17"/>
        <v>414.92003339895234</v>
      </c>
      <c r="N187" s="8"/>
    </row>
    <row r="188" spans="1:14" ht="12.5" x14ac:dyDescent="0.25">
      <c r="A188" s="128" t="s">
        <v>232</v>
      </c>
      <c r="B188" s="217">
        <v>0.20819219</v>
      </c>
      <c r="C188" s="217">
        <f>(Table24[[#This Row],[Column2]]/$B$268)*100</f>
        <v>2.1355151363786273E-3</v>
      </c>
      <c r="D188" s="342">
        <v>0.18914757999999998</v>
      </c>
      <c r="E188" s="218">
        <f t="shared" si="13"/>
        <v>2.7697451406557836E-3</v>
      </c>
      <c r="F188" s="217">
        <v>3.6874999999999998E-2</v>
      </c>
      <c r="G188" s="219">
        <v>6.1609999999999998E-3</v>
      </c>
      <c r="H188" s="217">
        <f t="shared" si="14"/>
        <v>4.3035999999999998E-2</v>
      </c>
      <c r="I188" s="220">
        <f t="shared" si="15"/>
        <v>3.1220274301664287E-4</v>
      </c>
      <c r="J188" s="218">
        <f t="shared" si="15"/>
        <v>5.2162199314590826E-5</v>
      </c>
      <c r="K188" s="218">
        <f t="shared" si="16"/>
        <v>-77.247395922274023</v>
      </c>
      <c r="L188" s="221">
        <f t="shared" si="17"/>
        <v>-79.328715452774674</v>
      </c>
      <c r="N188" s="8"/>
    </row>
    <row r="189" spans="1:14" ht="12.5" x14ac:dyDescent="0.25">
      <c r="A189" s="128" t="s">
        <v>193</v>
      </c>
      <c r="B189" s="217">
        <v>7.5798500000000005E-2</v>
      </c>
      <c r="C189" s="217">
        <f>(Table24[[#This Row],[Column2]]/$B$268)*100</f>
        <v>7.7749719653170176E-4</v>
      </c>
      <c r="D189" s="342">
        <v>2.0285890000000001E-2</v>
      </c>
      <c r="E189" s="218">
        <f t="shared" si="13"/>
        <v>2.970524140535013E-4</v>
      </c>
      <c r="F189" s="217">
        <v>0</v>
      </c>
      <c r="G189" s="219">
        <v>4.0363800000000005E-2</v>
      </c>
      <c r="H189" s="217">
        <f t="shared" si="14"/>
        <v>4.0363800000000005E-2</v>
      </c>
      <c r="I189" s="220">
        <f t="shared" si="15"/>
        <v>0</v>
      </c>
      <c r="J189" s="218">
        <f t="shared" si="15"/>
        <v>3.4174072077491994E-4</v>
      </c>
      <c r="K189" s="218">
        <f t="shared" si="16"/>
        <v>98.974755359513452</v>
      </c>
      <c r="L189" s="221">
        <f t="shared" si="17"/>
        <v>-46.74855043305606</v>
      </c>
      <c r="N189" s="8"/>
    </row>
    <row r="190" spans="1:14" ht="12.5" x14ac:dyDescent="0.25">
      <c r="A190" s="128" t="s">
        <v>179</v>
      </c>
      <c r="B190" s="217">
        <v>5.0000000000000001E-4</v>
      </c>
      <c r="C190" s="217">
        <f>(Table24[[#This Row],[Column2]]/$B$268)*100</f>
        <v>5.128710967444618E-6</v>
      </c>
      <c r="D190" s="342">
        <v>4.1739099999999994E-3</v>
      </c>
      <c r="E190" s="218">
        <f t="shared" si="13"/>
        <v>6.1119824742323327E-5</v>
      </c>
      <c r="F190" s="217">
        <v>0</v>
      </c>
      <c r="G190" s="219">
        <v>3.8420969999999999E-2</v>
      </c>
      <c r="H190" s="217">
        <f t="shared" si="14"/>
        <v>3.8420969999999999E-2</v>
      </c>
      <c r="I190" s="220">
        <f t="shared" si="15"/>
        <v>0</v>
      </c>
      <c r="J190" s="218">
        <f t="shared" si="15"/>
        <v>3.2529172131146158E-4</v>
      </c>
      <c r="K190" s="218">
        <f t="shared" si="16"/>
        <v>820.50307745016062</v>
      </c>
      <c r="L190" s="221">
        <f t="shared" si="17"/>
        <v>7584.1939999999995</v>
      </c>
      <c r="N190" s="8"/>
    </row>
    <row r="191" spans="1:14" ht="12.5" x14ac:dyDescent="0.25">
      <c r="A191" s="128" t="s">
        <v>239</v>
      </c>
      <c r="B191" s="217">
        <v>0</v>
      </c>
      <c r="C191" s="217">
        <f>(Table24[[#This Row],[Column2]]/$B$268)*100</f>
        <v>0</v>
      </c>
      <c r="D191" s="342">
        <v>4.3646860000000003E-2</v>
      </c>
      <c r="E191" s="218">
        <f t="shared" si="13"/>
        <v>6.3913415328857668E-4</v>
      </c>
      <c r="F191" s="217">
        <v>0</v>
      </c>
      <c r="G191" s="219">
        <v>3.6617709999999998E-2</v>
      </c>
      <c r="H191" s="217">
        <f t="shared" si="14"/>
        <v>3.6617709999999998E-2</v>
      </c>
      <c r="I191" s="220">
        <f t="shared" si="15"/>
        <v>0</v>
      </c>
      <c r="J191" s="218">
        <f t="shared" si="15"/>
        <v>3.1002439335560557E-4</v>
      </c>
      <c r="K191" s="218">
        <f t="shared" si="16"/>
        <v>-16.10459492389602</v>
      </c>
      <c r="L191" s="221" t="s">
        <v>314</v>
      </c>
      <c r="N191" s="8"/>
    </row>
    <row r="192" spans="1:14" ht="12.5" x14ac:dyDescent="0.25">
      <c r="A192" s="128" t="s">
        <v>241</v>
      </c>
      <c r="B192" s="217">
        <v>2.9499999999999999E-3</v>
      </c>
      <c r="C192" s="217">
        <f>(Table24[[#This Row],[Column2]]/$B$268)*100</f>
        <v>3.025939470792324E-5</v>
      </c>
      <c r="D192" s="342">
        <v>4.0179329999999999E-2</v>
      </c>
      <c r="E192" s="218">
        <f t="shared" si="13"/>
        <v>5.8835806422849902E-4</v>
      </c>
      <c r="F192" s="217">
        <v>0</v>
      </c>
      <c r="G192" s="219">
        <v>3.6511050000000003E-2</v>
      </c>
      <c r="H192" s="217">
        <f t="shared" si="14"/>
        <v>3.6511050000000003E-2</v>
      </c>
      <c r="I192" s="220">
        <f t="shared" si="15"/>
        <v>0</v>
      </c>
      <c r="J192" s="218">
        <f t="shared" si="15"/>
        <v>3.0912135485878785E-4</v>
      </c>
      <c r="K192" s="218">
        <f t="shared" si="16"/>
        <v>-9.1297689632952927</v>
      </c>
      <c r="L192" s="221">
        <f t="shared" si="17"/>
        <v>1137.6627118644069</v>
      </c>
      <c r="N192" s="8"/>
    </row>
    <row r="193" spans="1:14" ht="12.5" x14ac:dyDescent="0.25">
      <c r="A193" s="128" t="s">
        <v>192</v>
      </c>
      <c r="B193" s="217">
        <v>2.740511E-2</v>
      </c>
      <c r="C193" s="217">
        <f>(Table24[[#This Row],[Column2]]/$B$268)*100</f>
        <v>2.8110577644205234E-4</v>
      </c>
      <c r="D193" s="342">
        <v>2.743307E-2</v>
      </c>
      <c r="E193" s="218">
        <f t="shared" si="13"/>
        <v>4.0171072939854672E-4</v>
      </c>
      <c r="F193" s="217">
        <v>0</v>
      </c>
      <c r="G193" s="219">
        <v>3.5947160000000006E-2</v>
      </c>
      <c r="H193" s="217">
        <f t="shared" si="14"/>
        <v>3.5947160000000006E-2</v>
      </c>
      <c r="I193" s="220">
        <f t="shared" si="15"/>
        <v>0</v>
      </c>
      <c r="J193" s="218">
        <f t="shared" si="15"/>
        <v>3.0434717167886498E-4</v>
      </c>
      <c r="K193" s="218">
        <f t="shared" si="16"/>
        <v>31.035862920190873</v>
      </c>
      <c r="L193" s="221">
        <f t="shared" si="17"/>
        <v>31.169551955821404</v>
      </c>
      <c r="N193" s="8"/>
    </row>
    <row r="194" spans="1:14" ht="12.5" x14ac:dyDescent="0.25">
      <c r="A194" s="128" t="s">
        <v>165</v>
      </c>
      <c r="B194" s="217">
        <v>3.9041640000000002E-2</v>
      </c>
      <c r="C194" s="217">
        <f>(Table24[[#This Row],[Column2]]/$B$268)*100</f>
        <v>4.00466574510049E-4</v>
      </c>
      <c r="D194" s="342">
        <v>0.21734957999999999</v>
      </c>
      <c r="E194" s="218">
        <f t="shared" si="13"/>
        <v>3.1827155442780471E-3</v>
      </c>
      <c r="F194" s="217">
        <v>3.4584249999999997E-2</v>
      </c>
      <c r="G194" s="219">
        <v>4.8225999999999998E-4</v>
      </c>
      <c r="H194" s="217">
        <f t="shared" si="14"/>
        <v>3.5066509999999995E-2</v>
      </c>
      <c r="I194" s="220">
        <f t="shared" si="15"/>
        <v>2.9280807363181915E-4</v>
      </c>
      <c r="J194" s="218">
        <f t="shared" si="15"/>
        <v>4.0830615551784736E-6</v>
      </c>
      <c r="K194" s="218">
        <f t="shared" si="16"/>
        <v>-83.866308828386053</v>
      </c>
      <c r="L194" s="221">
        <f t="shared" si="17"/>
        <v>-10.181770028103344</v>
      </c>
      <c r="N194" s="8"/>
    </row>
    <row r="195" spans="1:14" ht="12.5" x14ac:dyDescent="0.25">
      <c r="A195" s="128" t="s">
        <v>207</v>
      </c>
      <c r="B195" s="217">
        <v>0.14423345000000001</v>
      </c>
      <c r="C195" s="217">
        <f>(Table24[[#This Row],[Column2]]/$B$268)*100</f>
        <v>1.4794633537747498E-3</v>
      </c>
      <c r="D195" s="342">
        <v>2.4489500000000001E-2</v>
      </c>
      <c r="E195" s="218">
        <f t="shared" si="13"/>
        <v>3.5860714486587574E-4</v>
      </c>
      <c r="F195" s="217">
        <v>0</v>
      </c>
      <c r="G195" s="219">
        <v>3.1685680000000001E-2</v>
      </c>
      <c r="H195" s="217">
        <f t="shared" si="14"/>
        <v>3.1685680000000001E-2</v>
      </c>
      <c r="I195" s="220">
        <f t="shared" si="15"/>
        <v>0</v>
      </c>
      <c r="J195" s="218">
        <f t="shared" si="15"/>
        <v>2.6826728706027343E-4</v>
      </c>
      <c r="K195" s="218">
        <f t="shared" si="16"/>
        <v>29.384756732477179</v>
      </c>
      <c r="L195" s="221">
        <f t="shared" si="17"/>
        <v>-78.031670184690171</v>
      </c>
      <c r="N195" s="8"/>
    </row>
    <row r="196" spans="1:14" ht="12.5" x14ac:dyDescent="0.25">
      <c r="A196" s="128" t="s">
        <v>131</v>
      </c>
      <c r="B196" s="217">
        <v>1.6087219999999999E-2</v>
      </c>
      <c r="C196" s="217">
        <f>(Table24[[#This Row],[Column2]]/$B$268)*100</f>
        <v>1.6501340329938877E-4</v>
      </c>
      <c r="D196" s="342">
        <v>2.3295999999999998E-3</v>
      </c>
      <c r="E196" s="218">
        <f t="shared" ref="E196:E259" si="18">(D196/$D$268)*100</f>
        <v>3.4113036390271097E-5</v>
      </c>
      <c r="F196" s="217">
        <v>2.8049999999999999E-2</v>
      </c>
      <c r="G196" s="219">
        <v>0</v>
      </c>
      <c r="H196" s="217">
        <f t="shared" si="14"/>
        <v>2.8049999999999999E-2</v>
      </c>
      <c r="I196" s="220">
        <f t="shared" si="15"/>
        <v>2.3748574756927006E-4</v>
      </c>
      <c r="J196" s="218">
        <f t="shared" si="15"/>
        <v>0</v>
      </c>
      <c r="K196" s="218">
        <f t="shared" si="16"/>
        <v>1104.0693681318683</v>
      </c>
      <c r="L196" s="221">
        <f t="shared" si="17"/>
        <v>74.362009097905045</v>
      </c>
      <c r="N196" s="8"/>
    </row>
    <row r="197" spans="1:14" ht="12.5" x14ac:dyDescent="0.25">
      <c r="A197" s="128" t="s">
        <v>255</v>
      </c>
      <c r="B197" s="217">
        <v>1.643095E-2</v>
      </c>
      <c r="C197" s="217">
        <f>(Table24[[#This Row],[Column2]]/$B$268)*100</f>
        <v>1.6853918694106828E-4</v>
      </c>
      <c r="D197" s="342">
        <v>0.20900326999999999</v>
      </c>
      <c r="E197" s="218">
        <f t="shared" si="18"/>
        <v>3.0604980061794537E-3</v>
      </c>
      <c r="F197" s="217">
        <v>0</v>
      </c>
      <c r="G197" s="219">
        <v>2.723685E-2</v>
      </c>
      <c r="H197" s="217">
        <f t="shared" ref="H197:H260" si="19">F197+G197</f>
        <v>2.723685E-2</v>
      </c>
      <c r="I197" s="220">
        <f t="shared" ref="I197:J260" si="20">(F197/$H$268)*100</f>
        <v>0</v>
      </c>
      <c r="J197" s="218">
        <f t="shared" si="20"/>
        <v>2.3060120084428067E-4</v>
      </c>
      <c r="K197" s="218">
        <f t="shared" ref="K197:K260" si="21">((H197/D197)-1)*100</f>
        <v>-86.968218248451336</v>
      </c>
      <c r="L197" s="221">
        <f t="shared" ref="L197:L260" si="22">((H197/B197)-1)*100</f>
        <v>65.765521774456133</v>
      </c>
      <c r="N197" s="8"/>
    </row>
    <row r="198" spans="1:14" ht="12.5" x14ac:dyDescent="0.25">
      <c r="A198" s="128" t="s">
        <v>243</v>
      </c>
      <c r="B198" s="217">
        <v>0.17157072000000001</v>
      </c>
      <c r="C198" s="217">
        <f>(Table24[[#This Row],[Column2]]/$B$268)*100</f>
        <v>1.7598732667127393E-3</v>
      </c>
      <c r="D198" s="342">
        <v>1.556721</v>
      </c>
      <c r="E198" s="218">
        <f t="shared" si="18"/>
        <v>2.2795535766869511E-2</v>
      </c>
      <c r="F198" s="217">
        <v>0</v>
      </c>
      <c r="G198" s="219">
        <v>2.6270599999999998E-2</v>
      </c>
      <c r="H198" s="217">
        <f t="shared" si="19"/>
        <v>2.6270599999999998E-2</v>
      </c>
      <c r="I198" s="220">
        <f t="shared" si="20"/>
        <v>0</v>
      </c>
      <c r="J198" s="218">
        <f t="shared" si="20"/>
        <v>2.2242043066286152E-4</v>
      </c>
      <c r="K198" s="218">
        <f t="shared" si="21"/>
        <v>-98.31244005830203</v>
      </c>
      <c r="L198" s="221">
        <f t="shared" si="22"/>
        <v>-84.688179894564769</v>
      </c>
      <c r="N198" s="8"/>
    </row>
    <row r="199" spans="1:14" ht="12.5" x14ac:dyDescent="0.25">
      <c r="A199" s="128" t="s">
        <v>208</v>
      </c>
      <c r="B199" s="217">
        <v>1.2345999999999999E-2</v>
      </c>
      <c r="C199" s="217">
        <f>(Table24[[#This Row],[Column2]]/$B$268)*100</f>
        <v>1.2663813120814248E-4</v>
      </c>
      <c r="D199" s="342">
        <v>1.201E-3</v>
      </c>
      <c r="E199" s="218">
        <f t="shared" si="18"/>
        <v>1.7586605728329149E-5</v>
      </c>
      <c r="F199" s="217">
        <v>0</v>
      </c>
      <c r="G199" s="219">
        <v>2.5209720000000001E-2</v>
      </c>
      <c r="H199" s="217">
        <f t="shared" si="19"/>
        <v>2.5209720000000001E-2</v>
      </c>
      <c r="I199" s="220">
        <f t="shared" si="20"/>
        <v>0</v>
      </c>
      <c r="J199" s="218">
        <f t="shared" si="20"/>
        <v>2.1343847416085485E-4</v>
      </c>
      <c r="K199" s="218">
        <f t="shared" si="21"/>
        <v>1999.060782681099</v>
      </c>
      <c r="L199" s="221">
        <f t="shared" si="22"/>
        <v>104.19342297100278</v>
      </c>
      <c r="N199" s="8"/>
    </row>
    <row r="200" spans="1:14" ht="12.5" x14ac:dyDescent="0.25">
      <c r="A200" s="128" t="s">
        <v>30</v>
      </c>
      <c r="B200" s="217">
        <v>3.8403410000000006E-2</v>
      </c>
      <c r="C200" s="217">
        <f>(Table24[[#This Row],[Column2]]/$B$268)*100</f>
        <v>3.9391998010854468E-4</v>
      </c>
      <c r="D200" s="342">
        <v>8.8377170000000005E-2</v>
      </c>
      <c r="E200" s="218">
        <f t="shared" si="18"/>
        <v>1.2941335921528056E-3</v>
      </c>
      <c r="F200" s="217">
        <v>1.1331000000000001E-2</v>
      </c>
      <c r="G200" s="219">
        <v>1.3281639999999999E-2</v>
      </c>
      <c r="H200" s="217">
        <f t="shared" si="19"/>
        <v>2.4612639999999998E-2</v>
      </c>
      <c r="I200" s="220">
        <f t="shared" si="20"/>
        <v>9.5934082199907288E-5</v>
      </c>
      <c r="J200" s="218">
        <f t="shared" si="20"/>
        <v>1.124492051460221E-4</v>
      </c>
      <c r="K200" s="218">
        <f t="shared" si="21"/>
        <v>-72.150454693219984</v>
      </c>
      <c r="L200" s="221">
        <f t="shared" si="22"/>
        <v>-35.910274634466063</v>
      </c>
      <c r="N200" s="8"/>
    </row>
    <row r="201" spans="1:14" ht="12.5" x14ac:dyDescent="0.25">
      <c r="A201" s="128" t="s">
        <v>121</v>
      </c>
      <c r="B201" s="217">
        <v>4.2996600000000003E-3</v>
      </c>
      <c r="C201" s="217">
        <f>(Table24[[#This Row],[Column2]]/$B$268)*100</f>
        <v>4.410342679656585E-5</v>
      </c>
      <c r="D201" s="342">
        <v>4.5321440000000004E-2</v>
      </c>
      <c r="E201" s="218">
        <f t="shared" si="18"/>
        <v>6.6365553398844794E-4</v>
      </c>
      <c r="F201" s="217">
        <v>5.3440800000000002E-3</v>
      </c>
      <c r="G201" s="219">
        <v>1.6533300000000001E-2</v>
      </c>
      <c r="H201" s="217">
        <f t="shared" si="19"/>
        <v>2.1877380000000002E-2</v>
      </c>
      <c r="I201" s="220">
        <f t="shared" si="20"/>
        <v>4.5245733827806942E-5</v>
      </c>
      <c r="J201" s="218">
        <f t="shared" si="20"/>
        <v>1.3997943352181863E-4</v>
      </c>
      <c r="K201" s="218">
        <f t="shared" si="21"/>
        <v>-51.728409335625699</v>
      </c>
      <c r="L201" s="221">
        <f t="shared" si="22"/>
        <v>408.81651107296858</v>
      </c>
      <c r="N201" s="8"/>
    </row>
    <row r="202" spans="1:14" ht="12.5" x14ac:dyDescent="0.25">
      <c r="A202" s="128" t="s">
        <v>247</v>
      </c>
      <c r="B202" s="217">
        <v>2.5222700000000001E-2</v>
      </c>
      <c r="C202" s="217">
        <f>(Table24[[#This Row],[Column2]]/$B$268)*100</f>
        <v>2.5871987623713068E-4</v>
      </c>
      <c r="D202" s="342">
        <v>5.4000000000000001E-4</v>
      </c>
      <c r="E202" s="218">
        <f t="shared" si="18"/>
        <v>7.9073830918382531E-6</v>
      </c>
      <c r="F202" s="217">
        <v>0</v>
      </c>
      <c r="G202" s="219">
        <v>1.5578100000000001E-2</v>
      </c>
      <c r="H202" s="217">
        <f t="shared" si="19"/>
        <v>1.5578100000000001E-2</v>
      </c>
      <c r="I202" s="220">
        <f t="shared" si="20"/>
        <v>0</v>
      </c>
      <c r="J202" s="218">
        <f t="shared" si="20"/>
        <v>1.3189221833186617E-4</v>
      </c>
      <c r="K202" s="218">
        <f t="shared" si="21"/>
        <v>2784.8333333333335</v>
      </c>
      <c r="L202" s="221">
        <f t="shared" si="22"/>
        <v>-38.237777874692235</v>
      </c>
      <c r="N202" s="8"/>
    </row>
    <row r="203" spans="1:14" ht="12.5" x14ac:dyDescent="0.25">
      <c r="A203" s="128" t="s">
        <v>234</v>
      </c>
      <c r="B203" s="217">
        <v>2.31594E-2</v>
      </c>
      <c r="C203" s="217">
        <f>(Table24[[#This Row],[Column2]]/$B$268)*100</f>
        <v>2.3755573755887373E-4</v>
      </c>
      <c r="D203" s="342">
        <v>3.6609320000000001E-2</v>
      </c>
      <c r="E203" s="218">
        <f t="shared" si="18"/>
        <v>5.360813295772148E-4</v>
      </c>
      <c r="F203" s="217">
        <v>1.1296E-2</v>
      </c>
      <c r="G203" s="219">
        <v>3.31E-3</v>
      </c>
      <c r="H203" s="217">
        <f t="shared" si="19"/>
        <v>1.4606000000000001E-2</v>
      </c>
      <c r="I203" s="220">
        <f t="shared" si="20"/>
        <v>9.5637754172637243E-5</v>
      </c>
      <c r="J203" s="218">
        <f t="shared" si="20"/>
        <v>2.8024164864680354E-5</v>
      </c>
      <c r="K203" s="218">
        <f t="shared" si="21"/>
        <v>-60.103055724607835</v>
      </c>
      <c r="L203" s="221">
        <f t="shared" si="22"/>
        <v>-36.932735735813523</v>
      </c>
      <c r="N203" s="8"/>
    </row>
    <row r="204" spans="1:14" ht="12.5" x14ac:dyDescent="0.25">
      <c r="A204" s="128" t="s">
        <v>141</v>
      </c>
      <c r="B204" s="217">
        <v>1.9174080000000003E-2</v>
      </c>
      <c r="C204" s="217">
        <f>(Table24[[#This Row],[Column2]]/$B$268)*100</f>
        <v>1.9667662877332102E-4</v>
      </c>
      <c r="D204" s="342">
        <v>6.8450810000000001E-2</v>
      </c>
      <c r="E204" s="218">
        <f t="shared" si="18"/>
        <v>1.0023458844752461E-3</v>
      </c>
      <c r="F204" s="217">
        <v>9.7050000000000001E-3</v>
      </c>
      <c r="G204" s="219">
        <v>4.352E-3</v>
      </c>
      <c r="H204" s="217">
        <f t="shared" si="19"/>
        <v>1.4057E-2</v>
      </c>
      <c r="I204" s="220">
        <f t="shared" si="20"/>
        <v>8.216752870444798E-5</v>
      </c>
      <c r="J204" s="218">
        <f t="shared" si="20"/>
        <v>3.6846273562262503E-5</v>
      </c>
      <c r="K204" s="218">
        <f t="shared" si="21"/>
        <v>-79.464085231423851</v>
      </c>
      <c r="L204" s="221">
        <f t="shared" si="22"/>
        <v>-26.687486440027385</v>
      </c>
      <c r="N204" s="8"/>
    </row>
    <row r="205" spans="1:14" ht="12.5" x14ac:dyDescent="0.25">
      <c r="A205" s="128" t="s">
        <v>100</v>
      </c>
      <c r="B205" s="217">
        <v>1E-3</v>
      </c>
      <c r="C205" s="217">
        <f>(Table24[[#This Row],[Column2]]/$B$268)*100</f>
        <v>1.0257421934889236E-5</v>
      </c>
      <c r="D205" s="342">
        <v>0</v>
      </c>
      <c r="E205" s="218">
        <f t="shared" si="18"/>
        <v>0</v>
      </c>
      <c r="F205" s="217">
        <v>0</v>
      </c>
      <c r="G205" s="219">
        <v>1.1260350000000001E-2</v>
      </c>
      <c r="H205" s="217">
        <f t="shared" si="19"/>
        <v>1.1260350000000001E-2</v>
      </c>
      <c r="I205" s="220">
        <f t="shared" si="20"/>
        <v>0</v>
      </c>
      <c r="J205" s="218">
        <f t="shared" si="20"/>
        <v>9.5335922910575052E-5</v>
      </c>
      <c r="K205" s="218" t="s">
        <v>314</v>
      </c>
      <c r="L205" s="221">
        <f t="shared" si="22"/>
        <v>1026.0350000000001</v>
      </c>
      <c r="N205" s="8"/>
    </row>
    <row r="206" spans="1:14" ht="12.5" x14ac:dyDescent="0.25">
      <c r="A206" s="128" t="s">
        <v>24</v>
      </c>
      <c r="B206" s="217">
        <v>0.38807020000000003</v>
      </c>
      <c r="C206" s="217">
        <f>(Table24[[#This Row],[Column2]]/$B$268)*100</f>
        <v>3.9805997817568533E-3</v>
      </c>
      <c r="D206" s="342">
        <v>1.9675399999999998E-3</v>
      </c>
      <c r="E206" s="218">
        <f t="shared" si="18"/>
        <v>2.881128246021377E-5</v>
      </c>
      <c r="F206" s="217">
        <v>9.8999999999999994E-5</v>
      </c>
      <c r="G206" s="219">
        <v>1.0269209999999999E-2</v>
      </c>
      <c r="H206" s="217">
        <f t="shared" si="19"/>
        <v>1.0368209999999999E-2</v>
      </c>
      <c r="I206" s="220">
        <f t="shared" si="20"/>
        <v>8.3818499142095309E-7</v>
      </c>
      <c r="J206" s="218">
        <f t="shared" si="20"/>
        <v>8.6944421169191577E-5</v>
      </c>
      <c r="K206" s="218">
        <f t="shared" si="21"/>
        <v>426.96311129633966</v>
      </c>
      <c r="L206" s="221">
        <f t="shared" si="22"/>
        <v>-97.32826431918761</v>
      </c>
      <c r="N206" s="8"/>
    </row>
    <row r="207" spans="1:14" ht="12.5" x14ac:dyDescent="0.25">
      <c r="A207" s="128" t="s">
        <v>101</v>
      </c>
      <c r="B207" s="217">
        <v>4.4999999999999997E-3</v>
      </c>
      <c r="C207" s="217">
        <f>(Table24[[#This Row],[Column2]]/$B$268)*100</f>
        <v>4.6158398707001551E-5</v>
      </c>
      <c r="D207" s="342">
        <v>8.0000000000000004E-4</v>
      </c>
      <c r="E207" s="218">
        <f t="shared" si="18"/>
        <v>1.1714641617538152E-5</v>
      </c>
      <c r="F207" s="217">
        <v>0</v>
      </c>
      <c r="G207" s="219">
        <v>7.3637700000000004E-3</v>
      </c>
      <c r="H207" s="217">
        <f t="shared" si="19"/>
        <v>7.3637700000000004E-3</v>
      </c>
      <c r="I207" s="220">
        <f t="shared" si="20"/>
        <v>0</v>
      </c>
      <c r="J207" s="218">
        <f t="shared" si="20"/>
        <v>6.2345469639150228E-5</v>
      </c>
      <c r="K207" s="218">
        <f t="shared" si="21"/>
        <v>820.47124999999994</v>
      </c>
      <c r="L207" s="221">
        <f t="shared" si="22"/>
        <v>63.639333333333362</v>
      </c>
      <c r="N207" s="8"/>
    </row>
    <row r="208" spans="1:14" ht="12.5" x14ac:dyDescent="0.25">
      <c r="A208" s="128" t="s">
        <v>15</v>
      </c>
      <c r="B208" s="217">
        <v>8.7545999999999995E-3</v>
      </c>
      <c r="C208" s="217">
        <f>(Table24[[#This Row],[Column2]]/$B$268)*100</f>
        <v>8.9799626071181292E-5</v>
      </c>
      <c r="D208" s="342">
        <v>0</v>
      </c>
      <c r="E208" s="218">
        <f t="shared" si="18"/>
        <v>0</v>
      </c>
      <c r="F208" s="217">
        <v>6.3800000000000003E-3</v>
      </c>
      <c r="G208" s="219">
        <v>0</v>
      </c>
      <c r="H208" s="217">
        <f t="shared" si="19"/>
        <v>6.3800000000000003E-3</v>
      </c>
      <c r="I208" s="220">
        <f t="shared" si="20"/>
        <v>5.4016366113794764E-5</v>
      </c>
      <c r="J208" s="218">
        <f t="shared" si="20"/>
        <v>0</v>
      </c>
      <c r="K208" s="218" t="s">
        <v>314</v>
      </c>
      <c r="L208" s="221">
        <f t="shared" si="22"/>
        <v>-27.124026226212493</v>
      </c>
      <c r="N208" s="8"/>
    </row>
    <row r="209" spans="1:14" ht="12.5" x14ac:dyDescent="0.25">
      <c r="A209" s="128" t="s">
        <v>138</v>
      </c>
      <c r="B209" s="217">
        <v>0.30002099999999998</v>
      </c>
      <c r="C209" s="217">
        <f>(Table24[[#This Row],[Column2]]/$B$268)*100</f>
        <v>3.0774419863274032E-3</v>
      </c>
      <c r="D209" s="342">
        <v>2.6283600000000002E-3</v>
      </c>
      <c r="E209" s="218">
        <f t="shared" si="18"/>
        <v>3.8487869302340723E-5</v>
      </c>
      <c r="F209" s="217">
        <v>5.3969999999999999E-3</v>
      </c>
      <c r="G209" s="219">
        <v>5.1168000000000003E-4</v>
      </c>
      <c r="H209" s="217">
        <f t="shared" si="19"/>
        <v>5.9086799999999995E-3</v>
      </c>
      <c r="I209" s="220">
        <f t="shared" si="20"/>
        <v>4.5693781805039237E-5</v>
      </c>
      <c r="J209" s="218">
        <f t="shared" si="20"/>
        <v>4.3321464283865992E-6</v>
      </c>
      <c r="K209" s="218">
        <f t="shared" si="21"/>
        <v>124.80482125736199</v>
      </c>
      <c r="L209" s="221">
        <f t="shared" si="22"/>
        <v>-98.030577859549823</v>
      </c>
      <c r="N209" s="8"/>
    </row>
    <row r="210" spans="1:14" ht="12.5" x14ac:dyDescent="0.25">
      <c r="A210" s="128" t="s">
        <v>126</v>
      </c>
      <c r="B210" s="217">
        <v>0</v>
      </c>
      <c r="C210" s="217">
        <f>(Table24[[#This Row],[Column2]]/$B$268)*100</f>
        <v>0</v>
      </c>
      <c r="D210" s="342">
        <v>8.0000000000000007E-5</v>
      </c>
      <c r="E210" s="218">
        <f t="shared" si="18"/>
        <v>1.1714641617538153E-6</v>
      </c>
      <c r="F210" s="217">
        <v>0</v>
      </c>
      <c r="G210" s="219">
        <v>5.5083199999999997E-3</v>
      </c>
      <c r="H210" s="217">
        <f t="shared" si="19"/>
        <v>5.5083199999999997E-3</v>
      </c>
      <c r="I210" s="220">
        <f t="shared" si="20"/>
        <v>0</v>
      </c>
      <c r="J210" s="218">
        <f t="shared" si="20"/>
        <v>4.6636274262059243E-5</v>
      </c>
      <c r="K210" s="218">
        <f t="shared" si="21"/>
        <v>6785.3999999999987</v>
      </c>
      <c r="L210" s="221" t="s">
        <v>314</v>
      </c>
      <c r="N210" s="8"/>
    </row>
    <row r="211" spans="1:14" ht="12.5" x14ac:dyDescent="0.25">
      <c r="A211" s="128" t="s">
        <v>44</v>
      </c>
      <c r="B211" s="217">
        <v>0</v>
      </c>
      <c r="C211" s="217">
        <f>(Table24[[#This Row],[Column2]]/$B$268)*100</f>
        <v>0</v>
      </c>
      <c r="D211" s="342">
        <v>4.0666559999999997E-2</v>
      </c>
      <c r="E211" s="218">
        <f t="shared" si="18"/>
        <v>5.9549272027264045E-4</v>
      </c>
      <c r="F211" s="217">
        <v>0</v>
      </c>
      <c r="G211" s="219">
        <v>5.3393999999999994E-3</v>
      </c>
      <c r="H211" s="217">
        <f t="shared" si="19"/>
        <v>5.3393999999999994E-3</v>
      </c>
      <c r="I211" s="220">
        <f t="shared" si="20"/>
        <v>0</v>
      </c>
      <c r="J211" s="218">
        <f t="shared" si="20"/>
        <v>4.5206110537303405E-5</v>
      </c>
      <c r="K211" s="218">
        <f t="shared" si="21"/>
        <v>-86.870293430277854</v>
      </c>
      <c r="L211" s="221" t="s">
        <v>314</v>
      </c>
      <c r="N211" s="8"/>
    </row>
    <row r="212" spans="1:14" ht="12.5" x14ac:dyDescent="0.25">
      <c r="A212" s="128" t="s">
        <v>140</v>
      </c>
      <c r="B212" s="217">
        <v>5.64E-3</v>
      </c>
      <c r="C212" s="217">
        <f>(Table24[[#This Row],[Column2]]/$B$268)*100</f>
        <v>5.7851859712775286E-5</v>
      </c>
      <c r="D212" s="342">
        <v>2.0000000000000002E-5</v>
      </c>
      <c r="E212" s="218">
        <f t="shared" si="18"/>
        <v>2.9286604043845383E-7</v>
      </c>
      <c r="F212" s="217">
        <v>0</v>
      </c>
      <c r="G212" s="219">
        <v>4.7999999999999996E-3</v>
      </c>
      <c r="H212" s="217">
        <f t="shared" si="19"/>
        <v>4.7999999999999996E-3</v>
      </c>
      <c r="I212" s="220">
        <f t="shared" si="20"/>
        <v>0</v>
      </c>
      <c r="J212" s="218">
        <f t="shared" si="20"/>
        <v>4.0639272311318936E-5</v>
      </c>
      <c r="K212" s="218">
        <f t="shared" si="21"/>
        <v>23899.999999999996</v>
      </c>
      <c r="L212" s="221">
        <f t="shared" si="22"/>
        <v>-14.893617021276606</v>
      </c>
      <c r="N212" s="8"/>
    </row>
    <row r="213" spans="1:14" ht="12.5" x14ac:dyDescent="0.25">
      <c r="A213" s="128" t="s">
        <v>63</v>
      </c>
      <c r="B213" s="217">
        <v>4.28569E-3</v>
      </c>
      <c r="C213" s="217">
        <f>(Table24[[#This Row],[Column2]]/$B$268)*100</f>
        <v>4.3960130612135446E-5</v>
      </c>
      <c r="D213" s="342">
        <v>5.9500000000000004E-4</v>
      </c>
      <c r="E213" s="218">
        <f t="shared" si="18"/>
        <v>8.7127647030440027E-6</v>
      </c>
      <c r="F213" s="217">
        <v>3.8625999999999999E-3</v>
      </c>
      <c r="G213" s="219">
        <v>0</v>
      </c>
      <c r="H213" s="217">
        <f t="shared" si="19"/>
        <v>3.8625999999999999E-3</v>
      </c>
      <c r="I213" s="220">
        <f t="shared" si="20"/>
        <v>3.2702761089520948E-5</v>
      </c>
      <c r="J213" s="218">
        <f t="shared" si="20"/>
        <v>0</v>
      </c>
      <c r="K213" s="218">
        <f t="shared" si="21"/>
        <v>549.17647058823525</v>
      </c>
      <c r="L213" s="221">
        <f t="shared" si="22"/>
        <v>-9.8721559422170095</v>
      </c>
      <c r="N213" s="8"/>
    </row>
    <row r="214" spans="1:14" ht="12.5" x14ac:dyDescent="0.25">
      <c r="A214" s="128" t="s">
        <v>118</v>
      </c>
      <c r="B214" s="217">
        <v>1.0017000000000001E-3</v>
      </c>
      <c r="C214" s="217">
        <f>(Table24[[#This Row],[Column2]]/$B$268)*100</f>
        <v>1.0274859552178547E-5</v>
      </c>
      <c r="D214" s="342">
        <v>4.1706859999999998E-2</v>
      </c>
      <c r="E214" s="218">
        <f t="shared" si="18"/>
        <v>6.1072614736604658E-4</v>
      </c>
      <c r="F214" s="217">
        <v>0</v>
      </c>
      <c r="G214" s="219">
        <v>3.578E-3</v>
      </c>
      <c r="H214" s="217">
        <f t="shared" si="19"/>
        <v>3.578E-3</v>
      </c>
      <c r="I214" s="220">
        <f t="shared" si="20"/>
        <v>0</v>
      </c>
      <c r="J214" s="218">
        <f t="shared" si="20"/>
        <v>3.0293190902062326E-5</v>
      </c>
      <c r="K214" s="218">
        <f t="shared" si="21"/>
        <v>-91.421075573658626</v>
      </c>
      <c r="L214" s="221">
        <f t="shared" si="22"/>
        <v>257.19277228711184</v>
      </c>
      <c r="N214" s="8"/>
    </row>
    <row r="215" spans="1:14" ht="12.5" x14ac:dyDescent="0.25">
      <c r="A215" s="128" t="s">
        <v>259</v>
      </c>
      <c r="B215" s="217">
        <v>0</v>
      </c>
      <c r="C215" s="217">
        <f>(Table24[[#This Row],[Column2]]/$B$268)*100</f>
        <v>0</v>
      </c>
      <c r="D215" s="342">
        <v>0</v>
      </c>
      <c r="E215" s="218">
        <f t="shared" si="18"/>
        <v>0</v>
      </c>
      <c r="F215" s="217">
        <v>3.4271599999999998E-3</v>
      </c>
      <c r="G215" s="219">
        <v>0</v>
      </c>
      <c r="H215" s="217">
        <f t="shared" si="19"/>
        <v>3.4271599999999998E-3</v>
      </c>
      <c r="I215" s="220">
        <f t="shared" si="20"/>
        <v>2.9016101769679131E-5</v>
      </c>
      <c r="J215" s="218">
        <f t="shared" si="20"/>
        <v>0</v>
      </c>
      <c r="K215" s="218" t="s">
        <v>314</v>
      </c>
      <c r="L215" s="221" t="s">
        <v>314</v>
      </c>
      <c r="N215" s="8"/>
    </row>
    <row r="216" spans="1:14" ht="12.5" x14ac:dyDescent="0.25">
      <c r="A216" s="128" t="s">
        <v>139</v>
      </c>
      <c r="B216" s="217">
        <v>8.1514960000000011E-2</v>
      </c>
      <c r="C216" s="217">
        <f>(Table24[[#This Row],[Column2]]/$B$268)*100</f>
        <v>8.3613333872561871E-4</v>
      </c>
      <c r="D216" s="342">
        <v>0.153866</v>
      </c>
      <c r="E216" s="218">
        <f t="shared" si="18"/>
        <v>2.253106308905157E-3</v>
      </c>
      <c r="F216" s="217">
        <v>0</v>
      </c>
      <c r="G216" s="219">
        <v>1.8162999999999999E-3</v>
      </c>
      <c r="H216" s="217">
        <f t="shared" si="19"/>
        <v>1.8162999999999999E-3</v>
      </c>
      <c r="I216" s="220">
        <f t="shared" si="20"/>
        <v>0</v>
      </c>
      <c r="J216" s="218">
        <f t="shared" si="20"/>
        <v>1.5377731312301788E-5</v>
      </c>
      <c r="K216" s="218">
        <f t="shared" si="21"/>
        <v>-98.819557277111244</v>
      </c>
      <c r="L216" s="221">
        <f t="shared" si="22"/>
        <v>-97.77182004382999</v>
      </c>
      <c r="N216" s="8"/>
    </row>
    <row r="217" spans="1:14" ht="12.5" x14ac:dyDescent="0.25">
      <c r="A217" s="128" t="s">
        <v>73</v>
      </c>
      <c r="B217" s="217">
        <v>2.367652E-2</v>
      </c>
      <c r="C217" s="217">
        <f>(Table24[[#This Row],[Column2]]/$B$268)*100</f>
        <v>2.4286005558984367E-4</v>
      </c>
      <c r="D217" s="342">
        <v>2.5485000000000001E-2</v>
      </c>
      <c r="E217" s="218">
        <f t="shared" si="18"/>
        <v>3.7318455202869981E-4</v>
      </c>
      <c r="F217" s="217">
        <v>1.6999999999999999E-3</v>
      </c>
      <c r="G217" s="219">
        <v>0</v>
      </c>
      <c r="H217" s="217">
        <f t="shared" si="19"/>
        <v>1.6999999999999999E-3</v>
      </c>
      <c r="I217" s="220">
        <f t="shared" si="20"/>
        <v>1.4393075610258789E-5</v>
      </c>
      <c r="J217" s="218">
        <f t="shared" si="20"/>
        <v>0</v>
      </c>
      <c r="K217" s="218">
        <f t="shared" si="21"/>
        <v>-93.329409456543061</v>
      </c>
      <c r="L217" s="221">
        <f t="shared" si="22"/>
        <v>-92.819890760973323</v>
      </c>
      <c r="N217" s="8"/>
    </row>
    <row r="218" spans="1:14" ht="12.5" x14ac:dyDescent="0.25">
      <c r="A218" s="128" t="s">
        <v>244</v>
      </c>
      <c r="B218" s="217">
        <v>0</v>
      </c>
      <c r="C218" s="217">
        <f>(Table24[[#This Row],[Column2]]/$B$268)*100</f>
        <v>0</v>
      </c>
      <c r="D218" s="342">
        <v>6.5779999999999996E-3</v>
      </c>
      <c r="E218" s="218">
        <f t="shared" si="18"/>
        <v>9.6323640700207453E-5</v>
      </c>
      <c r="F218" s="217">
        <v>0</v>
      </c>
      <c r="G218" s="219">
        <v>1.6359E-3</v>
      </c>
      <c r="H218" s="217">
        <f t="shared" si="19"/>
        <v>1.6359E-3</v>
      </c>
      <c r="I218" s="220">
        <f t="shared" si="20"/>
        <v>0</v>
      </c>
      <c r="J218" s="218">
        <f t="shared" si="20"/>
        <v>1.3850371994601387E-5</v>
      </c>
      <c r="K218" s="218">
        <f t="shared" si="21"/>
        <v>-75.130738826390996</v>
      </c>
      <c r="L218" s="221" t="s">
        <v>314</v>
      </c>
      <c r="N218" s="8"/>
    </row>
    <row r="219" spans="1:14" ht="12.5" x14ac:dyDescent="0.25">
      <c r="A219" s="128" t="s">
        <v>213</v>
      </c>
      <c r="B219" s="217">
        <v>5.8881999999999997E-2</v>
      </c>
      <c r="C219" s="217">
        <f>(Table24[[#This Row],[Column2]]/$B$268)*100</f>
        <v>6.0397751837014792E-4</v>
      </c>
      <c r="D219" s="342">
        <v>0.115076</v>
      </c>
      <c r="E219" s="218">
        <f t="shared" si="18"/>
        <v>1.6850926234747753E-3</v>
      </c>
      <c r="F219" s="217">
        <v>0</v>
      </c>
      <c r="G219" s="219">
        <v>1.5637000000000001E-3</v>
      </c>
      <c r="H219" s="217">
        <f t="shared" si="19"/>
        <v>1.5637000000000001E-3</v>
      </c>
      <c r="I219" s="220">
        <f t="shared" si="20"/>
        <v>0</v>
      </c>
      <c r="J219" s="218">
        <f t="shared" si="20"/>
        <v>1.3239089606918632E-5</v>
      </c>
      <c r="K219" s="218">
        <f t="shared" si="21"/>
        <v>-98.641158886301227</v>
      </c>
      <c r="L219" s="221">
        <f t="shared" si="22"/>
        <v>-97.344349716381913</v>
      </c>
      <c r="N219" s="8"/>
    </row>
    <row r="220" spans="1:14" ht="12.5" x14ac:dyDescent="0.25">
      <c r="A220" s="128" t="s">
        <v>90</v>
      </c>
      <c r="B220" s="217">
        <v>3.5446249999999999E-2</v>
      </c>
      <c r="C220" s="217">
        <f>(Table24[[#This Row],[Column2]]/$B$268)*100</f>
        <v>3.6358714225956753E-4</v>
      </c>
      <c r="D220" s="342">
        <v>0.45635900000000001</v>
      </c>
      <c r="E220" s="218">
        <f t="shared" si="18"/>
        <v>6.6826026674226165E-3</v>
      </c>
      <c r="F220" s="217">
        <v>0</v>
      </c>
      <c r="G220" s="219">
        <v>9.6758E-4</v>
      </c>
      <c r="H220" s="217">
        <f t="shared" si="19"/>
        <v>9.6758E-4</v>
      </c>
      <c r="I220" s="220">
        <f t="shared" si="20"/>
        <v>0</v>
      </c>
      <c r="J220" s="218">
        <f t="shared" si="20"/>
        <v>8.1920306464554124E-6</v>
      </c>
      <c r="K220" s="218">
        <f t="shared" si="21"/>
        <v>-99.787978324082573</v>
      </c>
      <c r="L220" s="221">
        <f t="shared" si="22"/>
        <v>-97.270289522869135</v>
      </c>
      <c r="N220" s="8"/>
    </row>
    <row r="221" spans="1:14" ht="12.5" x14ac:dyDescent="0.25">
      <c r="A221" s="128" t="s">
        <v>137</v>
      </c>
      <c r="B221" s="217">
        <v>6.7229999999999998E-3</v>
      </c>
      <c r="C221" s="217">
        <f>(Table24[[#This Row],[Column2]]/$B$268)*100</f>
        <v>6.8960647668260322E-5</v>
      </c>
      <c r="D221" s="342">
        <v>2.6649999999999998E-3</v>
      </c>
      <c r="E221" s="218">
        <f t="shared" si="18"/>
        <v>3.9024399888423967E-5</v>
      </c>
      <c r="F221" s="217">
        <v>1E-4</v>
      </c>
      <c r="G221" s="219">
        <v>6.7000000000000002E-4</v>
      </c>
      <c r="H221" s="217">
        <f t="shared" si="19"/>
        <v>7.7000000000000007E-4</v>
      </c>
      <c r="I221" s="220">
        <f t="shared" si="20"/>
        <v>8.4665150648581134E-7</v>
      </c>
      <c r="J221" s="218">
        <f t="shared" si="20"/>
        <v>5.6725650934549363E-6</v>
      </c>
      <c r="K221" s="218">
        <f t="shared" si="21"/>
        <v>-71.106941838649149</v>
      </c>
      <c r="L221" s="221">
        <f t="shared" si="22"/>
        <v>-88.546779711438333</v>
      </c>
      <c r="N221" s="8"/>
    </row>
    <row r="222" spans="1:14" ht="12.5" x14ac:dyDescent="0.25">
      <c r="A222" s="128" t="s">
        <v>31</v>
      </c>
      <c r="B222" s="217">
        <v>5.1716499999999999E-3</v>
      </c>
      <c r="C222" s="217">
        <f>(Table24[[#This Row],[Column2]]/$B$268)*100</f>
        <v>5.3047796149569904E-5</v>
      </c>
      <c r="D222" s="342">
        <v>5.6196999999999997E-2</v>
      </c>
      <c r="E222" s="218">
        <f t="shared" si="18"/>
        <v>8.2290964372598943E-4</v>
      </c>
      <c r="F222" s="217">
        <v>0</v>
      </c>
      <c r="G222" s="219">
        <v>7.5250000000000002E-4</v>
      </c>
      <c r="H222" s="217">
        <f t="shared" si="19"/>
        <v>7.5250000000000002E-4</v>
      </c>
      <c r="I222" s="220">
        <f t="shared" si="20"/>
        <v>0</v>
      </c>
      <c r="J222" s="218">
        <f t="shared" si="20"/>
        <v>6.3710525863057311E-6</v>
      </c>
      <c r="K222" s="218">
        <f t="shared" si="21"/>
        <v>-98.660960549495528</v>
      </c>
      <c r="L222" s="221">
        <f t="shared" si="22"/>
        <v>-85.449518045498053</v>
      </c>
      <c r="N222" s="8"/>
    </row>
    <row r="223" spans="1:14" ht="12.5" x14ac:dyDescent="0.25">
      <c r="A223" s="128" t="s">
        <v>176</v>
      </c>
      <c r="B223" s="217">
        <v>0</v>
      </c>
      <c r="C223" s="217">
        <f>(Table24[[#This Row],[Column2]]/$B$268)*100</f>
        <v>0</v>
      </c>
      <c r="D223" s="342">
        <v>0</v>
      </c>
      <c r="E223" s="218">
        <f t="shared" si="18"/>
        <v>0</v>
      </c>
      <c r="F223" s="217">
        <v>0</v>
      </c>
      <c r="G223" s="219">
        <v>6.3650999999999996E-4</v>
      </c>
      <c r="H223" s="217">
        <f t="shared" si="19"/>
        <v>6.3650999999999996E-4</v>
      </c>
      <c r="I223" s="220">
        <f t="shared" si="20"/>
        <v>0</v>
      </c>
      <c r="J223" s="218">
        <f t="shared" si="20"/>
        <v>5.3890215039328367E-6</v>
      </c>
      <c r="K223" s="218" t="s">
        <v>314</v>
      </c>
      <c r="L223" s="221" t="s">
        <v>314</v>
      </c>
      <c r="N223" s="8"/>
    </row>
    <row r="224" spans="1:14" ht="12.5" x14ac:dyDescent="0.25">
      <c r="A224" s="128" t="s">
        <v>95</v>
      </c>
      <c r="B224" s="217">
        <v>0.22654282000000001</v>
      </c>
      <c r="C224" s="217">
        <f>(Table24[[#This Row],[Column2]]/$B$268)*100</f>
        <v>2.3237452910596637E-3</v>
      </c>
      <c r="D224" s="342">
        <v>7.5940999999999995E-2</v>
      </c>
      <c r="E224" s="218">
        <f t="shared" si="18"/>
        <v>1.1120269988468309E-3</v>
      </c>
      <c r="F224" s="217">
        <v>4.0000000000000002E-4</v>
      </c>
      <c r="G224" s="219">
        <v>0</v>
      </c>
      <c r="H224" s="217">
        <f t="shared" si="19"/>
        <v>4.0000000000000002E-4</v>
      </c>
      <c r="I224" s="220">
        <f t="shared" si="20"/>
        <v>3.3866060259432454E-6</v>
      </c>
      <c r="J224" s="218">
        <f t="shared" si="20"/>
        <v>0</v>
      </c>
      <c r="K224" s="218">
        <f t="shared" si="21"/>
        <v>-99.473275305829517</v>
      </c>
      <c r="L224" s="221">
        <f t="shared" si="22"/>
        <v>-99.823432938638263</v>
      </c>
      <c r="N224" s="8"/>
    </row>
    <row r="225" spans="1:14" ht="12.5" x14ac:dyDescent="0.25">
      <c r="A225" s="128" t="s">
        <v>186</v>
      </c>
      <c r="B225" s="217">
        <v>1.5559100000000001E-2</v>
      </c>
      <c r="C225" s="217">
        <f>(Table24[[#This Row],[Column2]]/$B$268)*100</f>
        <v>1.595962536271351E-4</v>
      </c>
      <c r="D225" s="342">
        <v>3.6958000000000004E-3</v>
      </c>
      <c r="E225" s="218">
        <f t="shared" si="18"/>
        <v>5.411871561262188E-5</v>
      </c>
      <c r="F225" s="217">
        <v>0</v>
      </c>
      <c r="G225" s="219">
        <v>3.4595999999999997E-4</v>
      </c>
      <c r="H225" s="217">
        <f t="shared" si="19"/>
        <v>3.4595999999999997E-4</v>
      </c>
      <c r="I225" s="220">
        <f t="shared" si="20"/>
        <v>0</v>
      </c>
      <c r="J225" s="218">
        <f t="shared" si="20"/>
        <v>2.9290755518383123E-6</v>
      </c>
      <c r="K225" s="218">
        <f t="shared" si="21"/>
        <v>-90.639103847610798</v>
      </c>
      <c r="L225" s="221">
        <f t="shared" si="22"/>
        <v>-97.776478073924594</v>
      </c>
      <c r="N225" s="8"/>
    </row>
    <row r="226" spans="1:14" ht="12.5" x14ac:dyDescent="0.25">
      <c r="A226" s="128" t="s">
        <v>58</v>
      </c>
      <c r="B226" s="217">
        <v>6.5099999999999999E-4</v>
      </c>
      <c r="C226" s="217">
        <f>(Table24[[#This Row],[Column2]]/$B$268)*100</f>
        <v>6.6775816796128922E-6</v>
      </c>
      <c r="D226" s="342">
        <v>0.21510000000000001</v>
      </c>
      <c r="E226" s="218">
        <f t="shared" si="18"/>
        <v>3.1497742649155705E-3</v>
      </c>
      <c r="F226" s="217">
        <v>1.4999999999999999E-4</v>
      </c>
      <c r="G226" s="219">
        <v>0</v>
      </c>
      <c r="H226" s="217">
        <f t="shared" si="19"/>
        <v>1.4999999999999999E-4</v>
      </c>
      <c r="I226" s="220">
        <f t="shared" si="20"/>
        <v>1.2699772597287167E-6</v>
      </c>
      <c r="J226" s="218">
        <f t="shared" si="20"/>
        <v>0</v>
      </c>
      <c r="K226" s="218">
        <f t="shared" si="21"/>
        <v>-99.930264993026498</v>
      </c>
      <c r="L226" s="221">
        <f t="shared" si="22"/>
        <v>-76.958525345622121</v>
      </c>
      <c r="N226" s="8"/>
    </row>
    <row r="227" spans="1:14" ht="12.5" x14ac:dyDescent="0.25">
      <c r="A227" s="128" t="s">
        <v>17</v>
      </c>
      <c r="B227" s="217">
        <v>7.5000000000000002E-4</v>
      </c>
      <c r="C227" s="217">
        <f>(Table24[[#This Row],[Column2]]/$B$268)*100</f>
        <v>7.6930664511669252E-6</v>
      </c>
      <c r="D227" s="342">
        <v>0</v>
      </c>
      <c r="E227" s="218">
        <f t="shared" si="18"/>
        <v>0</v>
      </c>
      <c r="F227" s="217">
        <v>1E-4</v>
      </c>
      <c r="G227" s="219">
        <v>2.3989999999999999E-5</v>
      </c>
      <c r="H227" s="217">
        <f t="shared" si="19"/>
        <v>1.2399000000000001E-4</v>
      </c>
      <c r="I227" s="220">
        <f t="shared" si="20"/>
        <v>8.4665150648581134E-7</v>
      </c>
      <c r="J227" s="218">
        <f t="shared" si="20"/>
        <v>2.0311169640594613E-7</v>
      </c>
      <c r="K227" s="218" t="s">
        <v>314</v>
      </c>
      <c r="L227" s="221">
        <f t="shared" si="22"/>
        <v>-83.468000000000004</v>
      </c>
      <c r="N227" s="8"/>
    </row>
    <row r="228" spans="1:14" ht="12.5" x14ac:dyDescent="0.25">
      <c r="A228" s="128" t="s">
        <v>167</v>
      </c>
      <c r="B228" s="217">
        <v>7.6629999999999997E-3</v>
      </c>
      <c r="C228" s="217">
        <f>(Table24[[#This Row],[Column2]]/$B$268)*100</f>
        <v>7.8602624287056204E-5</v>
      </c>
      <c r="D228" s="342">
        <v>1.5E-3</v>
      </c>
      <c r="E228" s="218">
        <f t="shared" si="18"/>
        <v>2.1964953032884037E-5</v>
      </c>
      <c r="F228" s="217">
        <v>1E-4</v>
      </c>
      <c r="G228" s="219">
        <v>0</v>
      </c>
      <c r="H228" s="217">
        <f t="shared" si="19"/>
        <v>1E-4</v>
      </c>
      <c r="I228" s="220">
        <f t="shared" si="20"/>
        <v>8.4665150648581134E-7</v>
      </c>
      <c r="J228" s="218">
        <f t="shared" si="20"/>
        <v>0</v>
      </c>
      <c r="K228" s="218">
        <f t="shared" si="21"/>
        <v>-93.333333333333329</v>
      </c>
      <c r="L228" s="221">
        <f t="shared" si="22"/>
        <v>-98.695028056896774</v>
      </c>
      <c r="N228" s="8"/>
    </row>
    <row r="229" spans="1:14" ht="12.5" x14ac:dyDescent="0.25">
      <c r="A229" s="128" t="s">
        <v>13</v>
      </c>
      <c r="B229" s="217">
        <v>9.2950000000000005E-2</v>
      </c>
      <c r="C229" s="217">
        <f>(Table24[[#This Row],[Column2]]/$B$268)*100</f>
        <v>9.5342736884795442E-4</v>
      </c>
      <c r="D229" s="342">
        <v>0</v>
      </c>
      <c r="E229" s="218">
        <f t="shared" si="18"/>
        <v>0</v>
      </c>
      <c r="F229" s="217">
        <v>0</v>
      </c>
      <c r="G229" s="219">
        <v>0</v>
      </c>
      <c r="H229" s="217">
        <f t="shared" si="19"/>
        <v>0</v>
      </c>
      <c r="I229" s="220">
        <f t="shared" si="20"/>
        <v>0</v>
      </c>
      <c r="J229" s="218">
        <f t="shared" si="20"/>
        <v>0</v>
      </c>
      <c r="K229" s="218" t="s">
        <v>314</v>
      </c>
      <c r="L229" s="221">
        <f t="shared" si="22"/>
        <v>-100</v>
      </c>
      <c r="N229" s="8"/>
    </row>
    <row r="230" spans="1:14" ht="12.5" x14ac:dyDescent="0.25">
      <c r="A230" s="128" t="s">
        <v>14</v>
      </c>
      <c r="B230" s="217">
        <v>0</v>
      </c>
      <c r="C230" s="217">
        <f>(Table24[[#This Row],[Column2]]/$B$268)*100</f>
        <v>0</v>
      </c>
      <c r="D230" s="342">
        <v>0</v>
      </c>
      <c r="E230" s="218">
        <f t="shared" si="18"/>
        <v>0</v>
      </c>
      <c r="F230" s="217">
        <v>0</v>
      </c>
      <c r="G230" s="219">
        <v>0</v>
      </c>
      <c r="H230" s="217">
        <f t="shared" si="19"/>
        <v>0</v>
      </c>
      <c r="I230" s="220">
        <f t="shared" si="20"/>
        <v>0</v>
      </c>
      <c r="J230" s="218">
        <f t="shared" si="20"/>
        <v>0</v>
      </c>
      <c r="K230" s="218" t="s">
        <v>314</v>
      </c>
      <c r="L230" s="221" t="s">
        <v>314</v>
      </c>
      <c r="N230" s="8"/>
    </row>
    <row r="231" spans="1:14" ht="12.5" x14ac:dyDescent="0.25">
      <c r="A231" s="128" t="s">
        <v>18</v>
      </c>
      <c r="B231" s="217">
        <v>0</v>
      </c>
      <c r="C231" s="217">
        <f>(Table24[[#This Row],[Column2]]/$B$268)*100</f>
        <v>0</v>
      </c>
      <c r="D231" s="342">
        <v>0</v>
      </c>
      <c r="E231" s="218">
        <f t="shared" si="18"/>
        <v>0</v>
      </c>
      <c r="F231" s="217">
        <v>0</v>
      </c>
      <c r="G231" s="219">
        <v>0</v>
      </c>
      <c r="H231" s="217">
        <f t="shared" si="19"/>
        <v>0</v>
      </c>
      <c r="I231" s="220">
        <f t="shared" si="20"/>
        <v>0</v>
      </c>
      <c r="J231" s="218">
        <f t="shared" si="20"/>
        <v>0</v>
      </c>
      <c r="K231" s="218" t="s">
        <v>314</v>
      </c>
      <c r="L231" s="221" t="s">
        <v>314</v>
      </c>
      <c r="N231" s="8"/>
    </row>
    <row r="232" spans="1:14" ht="12.5" x14ac:dyDescent="0.25">
      <c r="A232" s="128" t="s">
        <v>29</v>
      </c>
      <c r="B232" s="217">
        <v>8.8310940000000004E-2</v>
      </c>
      <c r="C232" s="217">
        <f>(Table24[[#This Row],[Column2]]/$B$268)*100</f>
        <v>9.0584257304668716E-4</v>
      </c>
      <c r="D232" s="342">
        <v>0</v>
      </c>
      <c r="E232" s="218">
        <f t="shared" si="18"/>
        <v>0</v>
      </c>
      <c r="F232" s="217">
        <v>0</v>
      </c>
      <c r="G232" s="219">
        <v>0</v>
      </c>
      <c r="H232" s="217">
        <f t="shared" si="19"/>
        <v>0</v>
      </c>
      <c r="I232" s="220">
        <f t="shared" si="20"/>
        <v>0</v>
      </c>
      <c r="J232" s="218">
        <f t="shared" si="20"/>
        <v>0</v>
      </c>
      <c r="K232" s="218" t="s">
        <v>314</v>
      </c>
      <c r="L232" s="221">
        <f t="shared" si="22"/>
        <v>-100</v>
      </c>
      <c r="N232" s="8"/>
    </row>
    <row r="233" spans="1:14" ht="12.5" x14ac:dyDescent="0.25">
      <c r="A233" s="128" t="s">
        <v>38</v>
      </c>
      <c r="B233" s="217">
        <v>0</v>
      </c>
      <c r="C233" s="217">
        <f>(Table24[[#This Row],[Column2]]/$B$268)*100</f>
        <v>0</v>
      </c>
      <c r="D233" s="342">
        <v>0</v>
      </c>
      <c r="E233" s="218">
        <f t="shared" si="18"/>
        <v>0</v>
      </c>
      <c r="F233" s="217">
        <v>0</v>
      </c>
      <c r="G233" s="219">
        <v>0</v>
      </c>
      <c r="H233" s="217">
        <f t="shared" si="19"/>
        <v>0</v>
      </c>
      <c r="I233" s="220">
        <f t="shared" si="20"/>
        <v>0</v>
      </c>
      <c r="J233" s="218">
        <f t="shared" si="20"/>
        <v>0</v>
      </c>
      <c r="K233" s="218" t="s">
        <v>314</v>
      </c>
      <c r="L233" s="221" t="s">
        <v>314</v>
      </c>
      <c r="N233" s="8"/>
    </row>
    <row r="234" spans="1:14" ht="12.5" x14ac:dyDescent="0.25">
      <c r="A234" s="128" t="s">
        <v>41</v>
      </c>
      <c r="B234" s="217">
        <v>0</v>
      </c>
      <c r="C234" s="217">
        <f>(Table24[[#This Row],[Column2]]/$B$268)*100</f>
        <v>0</v>
      </c>
      <c r="D234" s="342">
        <v>0</v>
      </c>
      <c r="E234" s="218">
        <f t="shared" si="18"/>
        <v>0</v>
      </c>
      <c r="F234" s="217">
        <v>0</v>
      </c>
      <c r="G234" s="219">
        <v>0</v>
      </c>
      <c r="H234" s="217">
        <f t="shared" si="19"/>
        <v>0</v>
      </c>
      <c r="I234" s="220">
        <f t="shared" si="20"/>
        <v>0</v>
      </c>
      <c r="J234" s="218">
        <f t="shared" si="20"/>
        <v>0</v>
      </c>
      <c r="K234" s="218" t="s">
        <v>314</v>
      </c>
      <c r="L234" s="221" t="s">
        <v>314</v>
      </c>
      <c r="N234" s="8"/>
    </row>
    <row r="235" spans="1:14" ht="12.5" x14ac:dyDescent="0.25">
      <c r="A235" s="128" t="s">
        <v>42</v>
      </c>
      <c r="B235" s="217">
        <v>1.3939500000000001E-3</v>
      </c>
      <c r="C235" s="217">
        <f>(Table24[[#This Row],[Column2]]/$B$268)*100</f>
        <v>1.4298333306138849E-5</v>
      </c>
      <c r="D235" s="342">
        <v>7.9999999999999996E-6</v>
      </c>
      <c r="E235" s="218">
        <f t="shared" si="18"/>
        <v>1.1714641617538152E-7</v>
      </c>
      <c r="F235" s="217">
        <v>0</v>
      </c>
      <c r="G235" s="219">
        <v>0</v>
      </c>
      <c r="H235" s="217">
        <f t="shared" si="19"/>
        <v>0</v>
      </c>
      <c r="I235" s="220">
        <f t="shared" si="20"/>
        <v>0</v>
      </c>
      <c r="J235" s="218">
        <f t="shared" si="20"/>
        <v>0</v>
      </c>
      <c r="K235" s="218">
        <f t="shared" si="21"/>
        <v>-100</v>
      </c>
      <c r="L235" s="221">
        <f t="shared" si="22"/>
        <v>-100</v>
      </c>
      <c r="N235" s="8"/>
    </row>
    <row r="236" spans="1:14" ht="12.5" x14ac:dyDescent="0.25">
      <c r="A236" s="128" t="s">
        <v>43</v>
      </c>
      <c r="B236" s="217">
        <v>3.6994999999999997E-4</v>
      </c>
      <c r="C236" s="217">
        <f>(Table24[[#This Row],[Column2]]/$B$268)*100</f>
        <v>3.7947332448122722E-6</v>
      </c>
      <c r="D236" s="342">
        <v>3.4000000000000002E-4</v>
      </c>
      <c r="E236" s="218">
        <f t="shared" si="18"/>
        <v>4.978722687453715E-6</v>
      </c>
      <c r="F236" s="217">
        <v>0</v>
      </c>
      <c r="G236" s="219">
        <v>0</v>
      </c>
      <c r="H236" s="217">
        <f t="shared" si="19"/>
        <v>0</v>
      </c>
      <c r="I236" s="220">
        <f t="shared" si="20"/>
        <v>0</v>
      </c>
      <c r="J236" s="218">
        <f t="shared" si="20"/>
        <v>0</v>
      </c>
      <c r="K236" s="218">
        <f t="shared" si="21"/>
        <v>-100</v>
      </c>
      <c r="L236" s="221">
        <f t="shared" si="22"/>
        <v>-100</v>
      </c>
      <c r="N236" s="8"/>
    </row>
    <row r="237" spans="1:14" ht="12.5" x14ac:dyDescent="0.25">
      <c r="A237" s="128" t="s">
        <v>45</v>
      </c>
      <c r="B237" s="217">
        <v>1.64496E-3</v>
      </c>
      <c r="C237" s="217">
        <f>(Table24[[#This Row],[Column2]]/$B$268)*100</f>
        <v>1.6873048786015395E-5</v>
      </c>
      <c r="D237" s="342">
        <v>2.5241970000000002E-2</v>
      </c>
      <c r="E237" s="218">
        <f t="shared" si="18"/>
        <v>3.6962579033831194E-4</v>
      </c>
      <c r="F237" s="217">
        <v>0</v>
      </c>
      <c r="G237" s="219">
        <v>0</v>
      </c>
      <c r="H237" s="217">
        <f t="shared" si="19"/>
        <v>0</v>
      </c>
      <c r="I237" s="220">
        <f t="shared" si="20"/>
        <v>0</v>
      </c>
      <c r="J237" s="218">
        <f t="shared" si="20"/>
        <v>0</v>
      </c>
      <c r="K237" s="218">
        <f t="shared" si="21"/>
        <v>-100</v>
      </c>
      <c r="L237" s="221">
        <f t="shared" si="22"/>
        <v>-100</v>
      </c>
      <c r="N237" s="8"/>
    </row>
    <row r="238" spans="1:14" ht="12.5" x14ac:dyDescent="0.25">
      <c r="A238" s="128" t="s">
        <v>46</v>
      </c>
      <c r="B238" s="217">
        <v>0</v>
      </c>
      <c r="C238" s="217">
        <f>(Table24[[#This Row],[Column2]]/$B$268)*100</f>
        <v>0</v>
      </c>
      <c r="D238" s="342">
        <v>0</v>
      </c>
      <c r="E238" s="218">
        <f t="shared" si="18"/>
        <v>0</v>
      </c>
      <c r="F238" s="217">
        <v>0</v>
      </c>
      <c r="G238" s="219">
        <v>0</v>
      </c>
      <c r="H238" s="217">
        <f t="shared" si="19"/>
        <v>0</v>
      </c>
      <c r="I238" s="220">
        <f t="shared" si="20"/>
        <v>0</v>
      </c>
      <c r="J238" s="218">
        <f t="shared" si="20"/>
        <v>0</v>
      </c>
      <c r="K238" s="218" t="s">
        <v>314</v>
      </c>
      <c r="L238" s="221" t="s">
        <v>314</v>
      </c>
      <c r="N238" s="8"/>
    </row>
    <row r="239" spans="1:14" ht="12.5" x14ac:dyDescent="0.25">
      <c r="A239" s="128" t="s">
        <v>52</v>
      </c>
      <c r="B239" s="217">
        <v>0</v>
      </c>
      <c r="C239" s="217">
        <f>(Table24[[#This Row],[Column2]]/$B$268)*100</f>
        <v>0</v>
      </c>
      <c r="D239" s="342">
        <v>0</v>
      </c>
      <c r="E239" s="218">
        <f t="shared" si="18"/>
        <v>0</v>
      </c>
      <c r="F239" s="217">
        <v>0</v>
      </c>
      <c r="G239" s="219">
        <v>0</v>
      </c>
      <c r="H239" s="217">
        <f t="shared" si="19"/>
        <v>0</v>
      </c>
      <c r="I239" s="220">
        <f t="shared" si="20"/>
        <v>0</v>
      </c>
      <c r="J239" s="218">
        <f t="shared" si="20"/>
        <v>0</v>
      </c>
      <c r="K239" s="218" t="s">
        <v>314</v>
      </c>
      <c r="L239" s="221" t="s">
        <v>314</v>
      </c>
      <c r="N239" s="8"/>
    </row>
    <row r="240" spans="1:14" ht="12.5" x14ac:dyDescent="0.25">
      <c r="A240" s="128" t="s">
        <v>53</v>
      </c>
      <c r="B240" s="217">
        <v>0</v>
      </c>
      <c r="C240" s="217">
        <f>(Table24[[#This Row],[Column2]]/$B$268)*100</f>
        <v>0</v>
      </c>
      <c r="D240" s="342">
        <v>0</v>
      </c>
      <c r="E240" s="218">
        <f t="shared" si="18"/>
        <v>0</v>
      </c>
      <c r="F240" s="217">
        <v>0</v>
      </c>
      <c r="G240" s="219">
        <v>0</v>
      </c>
      <c r="H240" s="217">
        <f t="shared" si="19"/>
        <v>0</v>
      </c>
      <c r="I240" s="220">
        <f t="shared" si="20"/>
        <v>0</v>
      </c>
      <c r="J240" s="218">
        <f t="shared" si="20"/>
        <v>0</v>
      </c>
      <c r="K240" s="218" t="s">
        <v>314</v>
      </c>
      <c r="L240" s="221" t="s">
        <v>314</v>
      </c>
      <c r="N240" s="8"/>
    </row>
    <row r="241" spans="1:14" ht="12.5" x14ac:dyDescent="0.25">
      <c r="A241" s="128" t="s">
        <v>54</v>
      </c>
      <c r="B241" s="217">
        <v>0</v>
      </c>
      <c r="C241" s="217">
        <f>(Table24[[#This Row],[Column2]]/$B$268)*100</f>
        <v>0</v>
      </c>
      <c r="D241" s="342">
        <v>0</v>
      </c>
      <c r="E241" s="218">
        <f t="shared" si="18"/>
        <v>0</v>
      </c>
      <c r="F241" s="217">
        <v>0</v>
      </c>
      <c r="G241" s="219">
        <v>0</v>
      </c>
      <c r="H241" s="217">
        <f t="shared" si="19"/>
        <v>0</v>
      </c>
      <c r="I241" s="220">
        <f t="shared" si="20"/>
        <v>0</v>
      </c>
      <c r="J241" s="218">
        <f t="shared" si="20"/>
        <v>0</v>
      </c>
      <c r="K241" s="218" t="s">
        <v>314</v>
      </c>
      <c r="L241" s="221" t="s">
        <v>314</v>
      </c>
      <c r="N241" s="8"/>
    </row>
    <row r="242" spans="1:14" ht="12.5" x14ac:dyDescent="0.25">
      <c r="A242" s="128" t="s">
        <v>55</v>
      </c>
      <c r="B242" s="217">
        <v>0</v>
      </c>
      <c r="C242" s="217">
        <f>(Table24[[#This Row],[Column2]]/$B$268)*100</f>
        <v>0</v>
      </c>
      <c r="D242" s="342">
        <v>0</v>
      </c>
      <c r="E242" s="218">
        <f t="shared" si="18"/>
        <v>0</v>
      </c>
      <c r="F242" s="217">
        <v>0</v>
      </c>
      <c r="G242" s="219">
        <v>0</v>
      </c>
      <c r="H242" s="217">
        <f t="shared" si="19"/>
        <v>0</v>
      </c>
      <c r="I242" s="220">
        <f t="shared" si="20"/>
        <v>0</v>
      </c>
      <c r="J242" s="218">
        <f t="shared" si="20"/>
        <v>0</v>
      </c>
      <c r="K242" s="218" t="s">
        <v>314</v>
      </c>
      <c r="L242" s="221" t="s">
        <v>314</v>
      </c>
      <c r="N242" s="8"/>
    </row>
    <row r="243" spans="1:14" ht="12.5" x14ac:dyDescent="0.25">
      <c r="A243" s="128" t="s">
        <v>56</v>
      </c>
      <c r="B243" s="217">
        <v>0</v>
      </c>
      <c r="C243" s="217">
        <f>(Table24[[#This Row],[Column2]]/$B$268)*100</f>
        <v>0</v>
      </c>
      <c r="D243" s="342">
        <v>0</v>
      </c>
      <c r="E243" s="218">
        <f t="shared" si="18"/>
        <v>0</v>
      </c>
      <c r="F243" s="217">
        <v>0</v>
      </c>
      <c r="G243" s="219">
        <v>0</v>
      </c>
      <c r="H243" s="217">
        <f t="shared" si="19"/>
        <v>0</v>
      </c>
      <c r="I243" s="220">
        <f t="shared" si="20"/>
        <v>0</v>
      </c>
      <c r="J243" s="218">
        <f t="shared" si="20"/>
        <v>0</v>
      </c>
      <c r="K243" s="218" t="s">
        <v>314</v>
      </c>
      <c r="L243" s="221" t="s">
        <v>314</v>
      </c>
      <c r="N243" s="8"/>
    </row>
    <row r="244" spans="1:14" ht="12.5" x14ac:dyDescent="0.25">
      <c r="A244" s="128" t="s">
        <v>69</v>
      </c>
      <c r="B244" s="217">
        <v>0</v>
      </c>
      <c r="C244" s="217">
        <f>(Table24[[#This Row],[Column2]]/$B$268)*100</f>
        <v>0</v>
      </c>
      <c r="D244" s="342">
        <v>0</v>
      </c>
      <c r="E244" s="218">
        <f t="shared" si="18"/>
        <v>0</v>
      </c>
      <c r="F244" s="217">
        <v>0</v>
      </c>
      <c r="G244" s="219">
        <v>0</v>
      </c>
      <c r="H244" s="217">
        <f t="shared" si="19"/>
        <v>0</v>
      </c>
      <c r="I244" s="220">
        <f t="shared" si="20"/>
        <v>0</v>
      </c>
      <c r="J244" s="218">
        <f t="shared" si="20"/>
        <v>0</v>
      </c>
      <c r="K244" s="218" t="s">
        <v>314</v>
      </c>
      <c r="L244" s="221" t="s">
        <v>314</v>
      </c>
      <c r="N244" s="8"/>
    </row>
    <row r="245" spans="1:14" ht="12.5" x14ac:dyDescent="0.25">
      <c r="A245" s="128" t="s">
        <v>76</v>
      </c>
      <c r="B245" s="217">
        <v>87.996071510000007</v>
      </c>
      <c r="C245" s="217">
        <f>(Table24[[#This Row],[Column2]]/$B$268)*100</f>
        <v>0.90261283409075566</v>
      </c>
      <c r="D245" s="342">
        <v>0</v>
      </c>
      <c r="E245" s="218">
        <f t="shared" si="18"/>
        <v>0</v>
      </c>
      <c r="F245" s="217">
        <v>0</v>
      </c>
      <c r="G245" s="219">
        <v>0</v>
      </c>
      <c r="H245" s="217">
        <f t="shared" si="19"/>
        <v>0</v>
      </c>
      <c r="I245" s="220">
        <f t="shared" si="20"/>
        <v>0</v>
      </c>
      <c r="J245" s="218">
        <f t="shared" si="20"/>
        <v>0</v>
      </c>
      <c r="K245" s="218" t="s">
        <v>314</v>
      </c>
      <c r="L245" s="221">
        <f t="shared" si="22"/>
        <v>-100</v>
      </c>
      <c r="N245" s="8"/>
    </row>
    <row r="246" spans="1:14" ht="12.5" x14ac:dyDescent="0.25">
      <c r="A246" s="128" t="s">
        <v>78</v>
      </c>
      <c r="B246" s="217">
        <v>0</v>
      </c>
      <c r="C246" s="217">
        <f>(Table24[[#This Row],[Column2]]/$B$268)*100</f>
        <v>0</v>
      </c>
      <c r="D246" s="342">
        <v>0</v>
      </c>
      <c r="E246" s="218">
        <f t="shared" si="18"/>
        <v>0</v>
      </c>
      <c r="F246" s="217">
        <v>0</v>
      </c>
      <c r="G246" s="219">
        <v>0</v>
      </c>
      <c r="H246" s="217">
        <f t="shared" si="19"/>
        <v>0</v>
      </c>
      <c r="I246" s="220">
        <f t="shared" si="20"/>
        <v>0</v>
      </c>
      <c r="J246" s="218">
        <f t="shared" si="20"/>
        <v>0</v>
      </c>
      <c r="K246" s="218" t="s">
        <v>314</v>
      </c>
      <c r="L246" s="221" t="s">
        <v>314</v>
      </c>
      <c r="N246" s="8"/>
    </row>
    <row r="247" spans="1:14" s="9" customFormat="1" ht="12.5" x14ac:dyDescent="0.25">
      <c r="A247" s="128" t="s">
        <v>79</v>
      </c>
      <c r="B247" s="217">
        <v>1.512749E-2</v>
      </c>
      <c r="C247" s="217">
        <f>(Table24[[#This Row],[Column2]]/$B$268)*100</f>
        <v>1.5516904774581756E-4</v>
      </c>
      <c r="D247" s="342">
        <v>0.44784415999999999</v>
      </c>
      <c r="E247" s="218">
        <f t="shared" si="18"/>
        <v>6.5579172936342687E-3</v>
      </c>
      <c r="F247" s="217">
        <v>0</v>
      </c>
      <c r="G247" s="219">
        <v>0</v>
      </c>
      <c r="H247" s="217">
        <f t="shared" si="19"/>
        <v>0</v>
      </c>
      <c r="I247" s="220">
        <f t="shared" si="20"/>
        <v>0</v>
      </c>
      <c r="J247" s="218">
        <f t="shared" si="20"/>
        <v>0</v>
      </c>
      <c r="K247" s="218">
        <f t="shared" si="21"/>
        <v>-100</v>
      </c>
      <c r="L247" s="221">
        <f t="shared" si="22"/>
        <v>-100</v>
      </c>
      <c r="M247" s="34"/>
    </row>
    <row r="248" spans="1:14" ht="12.5" x14ac:dyDescent="0.25">
      <c r="A248" s="128" t="s">
        <v>82</v>
      </c>
      <c r="B248" s="217">
        <v>7.8580000000000004E-3</v>
      </c>
      <c r="C248" s="217">
        <f>(Table24[[#This Row],[Column2]]/$B$268)*100</f>
        <v>8.0602821564359619E-5</v>
      </c>
      <c r="D248" s="342">
        <v>0</v>
      </c>
      <c r="E248" s="218">
        <f t="shared" si="18"/>
        <v>0</v>
      </c>
      <c r="F248" s="217">
        <v>0</v>
      </c>
      <c r="G248" s="219">
        <v>0</v>
      </c>
      <c r="H248" s="217">
        <f t="shared" si="19"/>
        <v>0</v>
      </c>
      <c r="I248" s="220">
        <f t="shared" si="20"/>
        <v>0</v>
      </c>
      <c r="J248" s="218">
        <f t="shared" si="20"/>
        <v>0</v>
      </c>
      <c r="K248" s="218" t="s">
        <v>314</v>
      </c>
      <c r="L248" s="221">
        <f t="shared" si="22"/>
        <v>-100</v>
      </c>
    </row>
    <row r="249" spans="1:14" ht="12.5" x14ac:dyDescent="0.25">
      <c r="A249" s="128" t="s">
        <v>83</v>
      </c>
      <c r="B249" s="217">
        <v>0</v>
      </c>
      <c r="C249" s="217">
        <f>(Table24[[#This Row],[Column2]]/$B$268)*100</f>
        <v>0</v>
      </c>
      <c r="D249" s="342">
        <v>0.92</v>
      </c>
      <c r="E249" s="218">
        <f t="shared" si="18"/>
        <v>1.3471837860168877E-2</v>
      </c>
      <c r="F249" s="217">
        <v>0</v>
      </c>
      <c r="G249" s="219">
        <v>0</v>
      </c>
      <c r="H249" s="217">
        <f t="shared" si="19"/>
        <v>0</v>
      </c>
      <c r="I249" s="220">
        <f t="shared" si="20"/>
        <v>0</v>
      </c>
      <c r="J249" s="218">
        <f t="shared" si="20"/>
        <v>0</v>
      </c>
      <c r="K249" s="218">
        <f t="shared" si="21"/>
        <v>-100</v>
      </c>
      <c r="L249" s="221" t="s">
        <v>314</v>
      </c>
    </row>
    <row r="250" spans="1:14" ht="12.5" x14ac:dyDescent="0.25">
      <c r="A250" s="128" t="s">
        <v>85</v>
      </c>
      <c r="B250" s="217">
        <v>0</v>
      </c>
      <c r="C250" s="217">
        <f>(Table24[[#This Row],[Column2]]/$B$268)*100</f>
        <v>0</v>
      </c>
      <c r="D250" s="342">
        <v>0</v>
      </c>
      <c r="E250" s="218">
        <f t="shared" si="18"/>
        <v>0</v>
      </c>
      <c r="F250" s="217">
        <v>0</v>
      </c>
      <c r="G250" s="219">
        <v>0</v>
      </c>
      <c r="H250" s="217">
        <f t="shared" si="19"/>
        <v>0</v>
      </c>
      <c r="I250" s="220">
        <f t="shared" si="20"/>
        <v>0</v>
      </c>
      <c r="J250" s="218">
        <f t="shared" si="20"/>
        <v>0</v>
      </c>
      <c r="K250" s="218" t="s">
        <v>314</v>
      </c>
      <c r="L250" s="221" t="s">
        <v>314</v>
      </c>
    </row>
    <row r="251" spans="1:14" ht="12.5" x14ac:dyDescent="0.25">
      <c r="A251" s="128" t="s">
        <v>86</v>
      </c>
      <c r="B251" s="217">
        <v>0</v>
      </c>
      <c r="C251" s="217">
        <f>(Table24[[#This Row],[Column2]]/$B$268)*100</f>
        <v>0</v>
      </c>
      <c r="D251" s="342">
        <v>0</v>
      </c>
      <c r="E251" s="218">
        <f t="shared" si="18"/>
        <v>0</v>
      </c>
      <c r="F251" s="217">
        <v>0</v>
      </c>
      <c r="G251" s="219">
        <v>0</v>
      </c>
      <c r="H251" s="217">
        <f t="shared" si="19"/>
        <v>0</v>
      </c>
      <c r="I251" s="220">
        <f t="shared" si="20"/>
        <v>0</v>
      </c>
      <c r="J251" s="218">
        <f t="shared" si="20"/>
        <v>0</v>
      </c>
      <c r="K251" s="218" t="s">
        <v>314</v>
      </c>
      <c r="L251" s="221" t="s">
        <v>314</v>
      </c>
    </row>
    <row r="252" spans="1:14" ht="12.5" x14ac:dyDescent="0.25">
      <c r="A252" s="128" t="s">
        <v>91</v>
      </c>
      <c r="B252" s="217">
        <v>2.2499999999999998E-3</v>
      </c>
      <c r="C252" s="217">
        <f>(Table24[[#This Row],[Column2]]/$B$268)*100</f>
        <v>2.3079199353500776E-5</v>
      </c>
      <c r="D252" s="342">
        <v>2.8626349999999998E-2</v>
      </c>
      <c r="E252" s="218">
        <f t="shared" si="18"/>
        <v>4.1918428883526665E-4</v>
      </c>
      <c r="F252" s="217">
        <v>0</v>
      </c>
      <c r="G252" s="219">
        <v>0</v>
      </c>
      <c r="H252" s="217">
        <f t="shared" si="19"/>
        <v>0</v>
      </c>
      <c r="I252" s="220">
        <f t="shared" si="20"/>
        <v>0</v>
      </c>
      <c r="J252" s="218">
        <f t="shared" si="20"/>
        <v>0</v>
      </c>
      <c r="K252" s="218">
        <f t="shared" si="21"/>
        <v>-100</v>
      </c>
      <c r="L252" s="221">
        <f t="shared" si="22"/>
        <v>-100</v>
      </c>
    </row>
    <row r="253" spans="1:14" ht="12.5" x14ac:dyDescent="0.25">
      <c r="A253" s="128" t="s">
        <v>102</v>
      </c>
      <c r="B253" s="217">
        <v>0.32045499999999999</v>
      </c>
      <c r="C253" s="217">
        <f>(Table24[[#This Row],[Column2]]/$B$268)*100</f>
        <v>3.2870421461449299E-3</v>
      </c>
      <c r="D253" s="342">
        <v>9.2050000000000007E-2</v>
      </c>
      <c r="E253" s="218">
        <f t="shared" si="18"/>
        <v>1.3479159511179837E-3</v>
      </c>
      <c r="F253" s="217">
        <v>0</v>
      </c>
      <c r="G253" s="219">
        <v>0</v>
      </c>
      <c r="H253" s="217">
        <f t="shared" si="19"/>
        <v>0</v>
      </c>
      <c r="I253" s="220">
        <f t="shared" si="20"/>
        <v>0</v>
      </c>
      <c r="J253" s="218">
        <f t="shared" si="20"/>
        <v>0</v>
      </c>
      <c r="K253" s="218">
        <f t="shared" si="21"/>
        <v>-100</v>
      </c>
      <c r="L253" s="221">
        <f t="shared" si="22"/>
        <v>-100</v>
      </c>
    </row>
    <row r="254" spans="1:14" ht="12.5" x14ac:dyDescent="0.25">
      <c r="A254" s="128" t="s">
        <v>111</v>
      </c>
      <c r="B254" s="217">
        <v>0</v>
      </c>
      <c r="C254" s="217">
        <f>(Table24[[#This Row],[Column2]]/$B$268)*100</f>
        <v>0</v>
      </c>
      <c r="D254" s="342">
        <v>0</v>
      </c>
      <c r="E254" s="218">
        <f t="shared" si="18"/>
        <v>0</v>
      </c>
      <c r="F254" s="217">
        <v>0</v>
      </c>
      <c r="G254" s="219">
        <v>0</v>
      </c>
      <c r="H254" s="217">
        <f t="shared" si="19"/>
        <v>0</v>
      </c>
      <c r="I254" s="220">
        <f t="shared" si="20"/>
        <v>0</v>
      </c>
      <c r="J254" s="218">
        <f t="shared" si="20"/>
        <v>0</v>
      </c>
      <c r="K254" s="218" t="s">
        <v>314</v>
      </c>
      <c r="L254" s="221" t="s">
        <v>314</v>
      </c>
    </row>
    <row r="255" spans="1:14" ht="12.5" x14ac:dyDescent="0.25">
      <c r="A255" s="128" t="s">
        <v>115</v>
      </c>
      <c r="B255" s="217">
        <v>5.0806999999999998E-2</v>
      </c>
      <c r="C255" s="217">
        <f>(Table24[[#This Row],[Column2]]/$B$268)*100</f>
        <v>5.2114883624591727E-4</v>
      </c>
      <c r="D255" s="342">
        <v>0</v>
      </c>
      <c r="E255" s="218">
        <f t="shared" si="18"/>
        <v>0</v>
      </c>
      <c r="F255" s="217">
        <v>0</v>
      </c>
      <c r="G255" s="219">
        <v>0</v>
      </c>
      <c r="H255" s="217">
        <f t="shared" si="19"/>
        <v>0</v>
      </c>
      <c r="I255" s="220">
        <f t="shared" si="20"/>
        <v>0</v>
      </c>
      <c r="J255" s="218">
        <f t="shared" si="20"/>
        <v>0</v>
      </c>
      <c r="K255" s="218" t="s">
        <v>314</v>
      </c>
      <c r="L255" s="221">
        <f t="shared" si="22"/>
        <v>-100</v>
      </c>
    </row>
    <row r="256" spans="1:14" ht="12.5" x14ac:dyDescent="0.25">
      <c r="A256" s="128" t="s">
        <v>124</v>
      </c>
      <c r="B256" s="217">
        <v>0</v>
      </c>
      <c r="C256" s="217">
        <f>(Table24[[#This Row],[Column2]]/$B$268)*100</f>
        <v>0</v>
      </c>
      <c r="D256" s="342">
        <v>0</v>
      </c>
      <c r="E256" s="218">
        <f t="shared" si="18"/>
        <v>0</v>
      </c>
      <c r="F256" s="217">
        <v>0</v>
      </c>
      <c r="G256" s="219">
        <v>0</v>
      </c>
      <c r="H256" s="217">
        <f t="shared" si="19"/>
        <v>0</v>
      </c>
      <c r="I256" s="220">
        <f t="shared" si="20"/>
        <v>0</v>
      </c>
      <c r="J256" s="218">
        <f t="shared" si="20"/>
        <v>0</v>
      </c>
      <c r="K256" s="218" t="s">
        <v>314</v>
      </c>
      <c r="L256" s="221" t="s">
        <v>314</v>
      </c>
    </row>
    <row r="257" spans="1:12" ht="12.5" x14ac:dyDescent="0.25">
      <c r="A257" s="128" t="s">
        <v>153</v>
      </c>
      <c r="B257" s="217">
        <v>3.9146279999999999E-2</v>
      </c>
      <c r="C257" s="217">
        <f>(Table24[[#This Row],[Column2]]/$B$268)*100</f>
        <v>4.0153991114131579E-4</v>
      </c>
      <c r="D257" s="342">
        <v>0</v>
      </c>
      <c r="E257" s="218">
        <f t="shared" si="18"/>
        <v>0</v>
      </c>
      <c r="F257" s="217">
        <v>0</v>
      </c>
      <c r="G257" s="219">
        <v>0</v>
      </c>
      <c r="H257" s="217">
        <f t="shared" si="19"/>
        <v>0</v>
      </c>
      <c r="I257" s="220">
        <f t="shared" si="20"/>
        <v>0</v>
      </c>
      <c r="J257" s="218">
        <f t="shared" si="20"/>
        <v>0</v>
      </c>
      <c r="K257" s="218" t="s">
        <v>314</v>
      </c>
      <c r="L257" s="221">
        <f t="shared" si="22"/>
        <v>-100</v>
      </c>
    </row>
    <row r="258" spans="1:12" ht="12.5" x14ac:dyDescent="0.25">
      <c r="A258" s="128" t="s">
        <v>156</v>
      </c>
      <c r="B258" s="217">
        <v>17.803803079999998</v>
      </c>
      <c r="C258" s="217">
        <f>(Table24[[#This Row],[Column2]]/$B$268)*100</f>
        <v>0.1826211202372405</v>
      </c>
      <c r="D258" s="342">
        <v>5.2520000000000008E-4</v>
      </c>
      <c r="E258" s="218">
        <f t="shared" si="18"/>
        <v>7.6906622219137978E-6</v>
      </c>
      <c r="F258" s="217">
        <v>0</v>
      </c>
      <c r="G258" s="219">
        <v>0</v>
      </c>
      <c r="H258" s="217">
        <f t="shared" si="19"/>
        <v>0</v>
      </c>
      <c r="I258" s="220">
        <f t="shared" si="20"/>
        <v>0</v>
      </c>
      <c r="J258" s="218">
        <f t="shared" si="20"/>
        <v>0</v>
      </c>
      <c r="K258" s="218">
        <f t="shared" si="21"/>
        <v>-100</v>
      </c>
      <c r="L258" s="221">
        <f t="shared" si="22"/>
        <v>-100</v>
      </c>
    </row>
    <row r="259" spans="1:12" ht="12.5" x14ac:dyDescent="0.25">
      <c r="A259" s="128" t="s">
        <v>161</v>
      </c>
      <c r="B259" s="217">
        <v>3.7778400000000002E-3</v>
      </c>
      <c r="C259" s="217">
        <f>(Table24[[#This Row],[Column2]]/$B$268)*100</f>
        <v>3.8750898882501954E-5</v>
      </c>
      <c r="D259" s="342">
        <v>0</v>
      </c>
      <c r="E259" s="218">
        <f t="shared" si="18"/>
        <v>0</v>
      </c>
      <c r="F259" s="217">
        <v>0</v>
      </c>
      <c r="G259" s="219">
        <v>0</v>
      </c>
      <c r="H259" s="217">
        <f t="shared" si="19"/>
        <v>0</v>
      </c>
      <c r="I259" s="220">
        <f t="shared" si="20"/>
        <v>0</v>
      </c>
      <c r="J259" s="218">
        <f t="shared" si="20"/>
        <v>0</v>
      </c>
      <c r="K259" s="218" t="s">
        <v>314</v>
      </c>
      <c r="L259" s="221">
        <f t="shared" si="22"/>
        <v>-100</v>
      </c>
    </row>
    <row r="260" spans="1:12" ht="12.5" x14ac:dyDescent="0.25">
      <c r="A260" s="128" t="s">
        <v>162</v>
      </c>
      <c r="B260" s="217">
        <v>0.01</v>
      </c>
      <c r="C260" s="217">
        <f>(Table24[[#This Row],[Column2]]/$B$268)*100</f>
        <v>1.0257421934889236E-4</v>
      </c>
      <c r="D260" s="342">
        <v>0</v>
      </c>
      <c r="E260" s="218">
        <f t="shared" ref="E260:E265" si="23">(D260/$D$268)*100</f>
        <v>0</v>
      </c>
      <c r="F260" s="217">
        <v>0</v>
      </c>
      <c r="G260" s="219">
        <v>0</v>
      </c>
      <c r="H260" s="217">
        <f t="shared" si="19"/>
        <v>0</v>
      </c>
      <c r="I260" s="220">
        <f t="shared" si="20"/>
        <v>0</v>
      </c>
      <c r="J260" s="218">
        <f t="shared" si="20"/>
        <v>0</v>
      </c>
      <c r="K260" s="218" t="s">
        <v>314</v>
      </c>
      <c r="L260" s="221">
        <f t="shared" si="22"/>
        <v>-100</v>
      </c>
    </row>
    <row r="261" spans="1:12" ht="12.5" x14ac:dyDescent="0.25">
      <c r="A261" s="128" t="s">
        <v>164</v>
      </c>
      <c r="B261" s="217">
        <v>0</v>
      </c>
      <c r="C261" s="217">
        <f>(Table24[[#This Row],[Column2]]/$B$268)*100</f>
        <v>0</v>
      </c>
      <c r="D261" s="342">
        <v>0</v>
      </c>
      <c r="E261" s="218">
        <f t="shared" si="23"/>
        <v>0</v>
      </c>
      <c r="F261" s="217">
        <v>0</v>
      </c>
      <c r="G261" s="219">
        <v>0</v>
      </c>
      <c r="H261" s="217">
        <f t="shared" ref="H261:H267" si="24">F261+G261</f>
        <v>0</v>
      </c>
      <c r="I261" s="220">
        <f t="shared" ref="I261:J268" si="25">(F261/$H$268)*100</f>
        <v>0</v>
      </c>
      <c r="J261" s="218">
        <f t="shared" si="25"/>
        <v>0</v>
      </c>
      <c r="K261" s="218" t="s">
        <v>314</v>
      </c>
      <c r="L261" s="221" t="s">
        <v>314</v>
      </c>
    </row>
    <row r="262" spans="1:12" ht="12.5" x14ac:dyDescent="0.25">
      <c r="A262" s="128" t="s">
        <v>166</v>
      </c>
      <c r="B262" s="217">
        <v>0</v>
      </c>
      <c r="C262" s="217">
        <f>(Table24[[#This Row],[Column2]]/$B$268)*100</f>
        <v>0</v>
      </c>
      <c r="D262" s="342">
        <v>0</v>
      </c>
      <c r="E262" s="218">
        <f t="shared" si="23"/>
        <v>0</v>
      </c>
      <c r="F262" s="217">
        <v>0</v>
      </c>
      <c r="G262" s="219">
        <v>0</v>
      </c>
      <c r="H262" s="217">
        <f t="shared" si="24"/>
        <v>0</v>
      </c>
      <c r="I262" s="220">
        <f t="shared" si="25"/>
        <v>0</v>
      </c>
      <c r="J262" s="218">
        <f t="shared" si="25"/>
        <v>0</v>
      </c>
      <c r="K262" s="218" t="s">
        <v>314</v>
      </c>
      <c r="L262" s="221" t="s">
        <v>314</v>
      </c>
    </row>
    <row r="263" spans="1:12" ht="12.5" x14ac:dyDescent="0.25">
      <c r="A263" s="128" t="s">
        <v>223</v>
      </c>
      <c r="B263" s="217">
        <v>0.55018400000000001</v>
      </c>
      <c r="C263" s="217">
        <f>(Table24[[#This Row],[Column2]]/$B$268)*100</f>
        <v>5.643469429825099E-3</v>
      </c>
      <c r="D263" s="342">
        <v>2.6348539999999998</v>
      </c>
      <c r="E263" s="218">
        <f t="shared" si="23"/>
        <v>3.8582962905671085E-2</v>
      </c>
      <c r="F263" s="217">
        <v>0</v>
      </c>
      <c r="G263" s="219">
        <v>0</v>
      </c>
      <c r="H263" s="217">
        <f t="shared" si="24"/>
        <v>0</v>
      </c>
      <c r="I263" s="220">
        <f t="shared" si="25"/>
        <v>0</v>
      </c>
      <c r="J263" s="218">
        <f t="shared" si="25"/>
        <v>0</v>
      </c>
      <c r="K263" s="218">
        <f t="shared" ref="K261:K265" si="26">((H263/D263)-1)*100</f>
        <v>-100</v>
      </c>
      <c r="L263" s="221">
        <f t="shared" ref="L261:L266" si="27">((H263/B263)-1)*100</f>
        <v>-100</v>
      </c>
    </row>
    <row r="264" spans="1:12" ht="12.5" x14ac:dyDescent="0.25">
      <c r="A264" s="128" t="s">
        <v>245</v>
      </c>
      <c r="B264" s="217">
        <v>1.8599999999999999E-4</v>
      </c>
      <c r="C264" s="217">
        <f>(Table24[[#This Row],[Column2]]/$B$268)*100</f>
        <v>1.9078804798893977E-6</v>
      </c>
      <c r="D264" s="342">
        <v>0</v>
      </c>
      <c r="E264" s="218">
        <f t="shared" si="23"/>
        <v>0</v>
      </c>
      <c r="F264" s="217">
        <v>0</v>
      </c>
      <c r="G264" s="219">
        <v>0</v>
      </c>
      <c r="H264" s="217">
        <f t="shared" si="24"/>
        <v>0</v>
      </c>
      <c r="I264" s="220">
        <f t="shared" si="25"/>
        <v>0</v>
      </c>
      <c r="J264" s="218">
        <f t="shared" si="25"/>
        <v>0</v>
      </c>
      <c r="K264" s="218" t="s">
        <v>314</v>
      </c>
      <c r="L264" s="221">
        <f t="shared" si="27"/>
        <v>-100</v>
      </c>
    </row>
    <row r="265" spans="1:12" ht="12.5" x14ac:dyDescent="0.25">
      <c r="A265" s="128" t="s">
        <v>257</v>
      </c>
      <c r="B265" s="217">
        <v>0</v>
      </c>
      <c r="C265" s="217">
        <f>(Table24[[#This Row],[Column2]]/$B$268)*100</f>
        <v>0</v>
      </c>
      <c r="D265" s="342">
        <v>0</v>
      </c>
      <c r="E265" s="218">
        <f t="shared" si="23"/>
        <v>0</v>
      </c>
      <c r="F265" s="217">
        <v>0</v>
      </c>
      <c r="G265" s="219">
        <v>0</v>
      </c>
      <c r="H265" s="217">
        <f t="shared" si="24"/>
        <v>0</v>
      </c>
      <c r="I265" s="220">
        <f t="shared" si="25"/>
        <v>0</v>
      </c>
      <c r="J265" s="218">
        <f t="shared" si="25"/>
        <v>0</v>
      </c>
      <c r="K265" s="218" t="s">
        <v>314</v>
      </c>
      <c r="L265" s="221" t="s">
        <v>314</v>
      </c>
    </row>
    <row r="266" spans="1:12" ht="12.5" x14ac:dyDescent="0.25">
      <c r="A266" s="128" t="s">
        <v>261</v>
      </c>
      <c r="B266" s="217">
        <v>0</v>
      </c>
      <c r="C266" s="217">
        <f>(Table24[[#This Row],[Column2]]/$B$268)*100</f>
        <v>0</v>
      </c>
      <c r="D266" s="342">
        <v>0</v>
      </c>
      <c r="E266" s="218"/>
      <c r="F266" s="217">
        <v>0</v>
      </c>
      <c r="G266" s="219">
        <v>0</v>
      </c>
      <c r="H266" s="217">
        <f t="shared" si="24"/>
        <v>0</v>
      </c>
      <c r="I266" s="220">
        <f t="shared" si="25"/>
        <v>0</v>
      </c>
      <c r="J266" s="218">
        <f t="shared" si="25"/>
        <v>0</v>
      </c>
      <c r="K266" s="218"/>
      <c r="L266" s="221" t="s">
        <v>314</v>
      </c>
    </row>
    <row r="267" spans="1:12" s="9" customFormat="1" ht="12.5" x14ac:dyDescent="0.25">
      <c r="A267" s="128" t="s">
        <v>579</v>
      </c>
      <c r="B267" s="217">
        <v>0</v>
      </c>
      <c r="C267" s="217">
        <f>(Table24[[#This Row],[Column2]]/$B$268)*100</f>
        <v>0</v>
      </c>
      <c r="D267" s="342">
        <v>0</v>
      </c>
      <c r="E267" s="218"/>
      <c r="F267" s="217">
        <v>0</v>
      </c>
      <c r="G267" s="219">
        <v>0</v>
      </c>
      <c r="H267" s="217">
        <f t="shared" si="24"/>
        <v>0</v>
      </c>
      <c r="I267" s="220">
        <f t="shared" si="25"/>
        <v>0</v>
      </c>
      <c r="J267" s="218">
        <f t="shared" si="25"/>
        <v>0</v>
      </c>
      <c r="K267" s="218"/>
      <c r="L267" s="221"/>
    </row>
    <row r="268" spans="1:12" ht="13" x14ac:dyDescent="0.3">
      <c r="A268" s="151" t="s">
        <v>262</v>
      </c>
      <c r="B268" s="133">
        <f>SUM(B4:B267)</f>
        <v>9749.038368000005</v>
      </c>
      <c r="C268" s="440">
        <f>SUM(C4:C267)</f>
        <v>99.999999999999929</v>
      </c>
      <c r="D268" s="133">
        <f>SUM(D4:D267)</f>
        <v>6829.0608122600088</v>
      </c>
      <c r="E268" s="152">
        <f>SUM(E4:E267)</f>
        <v>99.999999999999886</v>
      </c>
      <c r="F268" s="133">
        <f>SUM(F4:F267)</f>
        <v>8926.7794773899968</v>
      </c>
      <c r="G268" s="224">
        <f>SUM(G4:G266)</f>
        <v>2884.45563339</v>
      </c>
      <c r="H268" s="133">
        <f>SUM(H4:H267)</f>
        <v>11811.235110780006</v>
      </c>
      <c r="I268" s="239">
        <f t="shared" si="25"/>
        <v>75.57871292598864</v>
      </c>
      <c r="J268" s="134">
        <f>SUM(J4:J267)</f>
        <v>24.42128707401131</v>
      </c>
      <c r="K268" s="222">
        <f>((H268/D268)-1)*100</f>
        <v>72.95548297908914</v>
      </c>
      <c r="L268" s="223">
        <f>((H268/B268)-1)*100</f>
        <v>21.15282210344871</v>
      </c>
    </row>
  </sheetData>
  <mergeCells count="7">
    <mergeCell ref="A2:A3"/>
    <mergeCell ref="B2:C2"/>
    <mergeCell ref="D2:E2"/>
    <mergeCell ref="N1:O1"/>
    <mergeCell ref="K2:K3"/>
    <mergeCell ref="L2:L3"/>
    <mergeCell ref="F2:J2"/>
  </mergeCells>
  <hyperlinks>
    <hyperlink ref="N1" location="'Table of Content'!A1" display="Table of Content" xr:uid="{00000000-0004-0000-0C00-000000000000}"/>
  </hyperlink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L264"/>
  <sheetViews>
    <sheetView zoomScaleNormal="100" workbookViewId="0">
      <selection activeCell="I271" sqref="I271"/>
    </sheetView>
  </sheetViews>
  <sheetFormatPr defaultColWidth="9.1796875" defaultRowHeight="11.5" x14ac:dyDescent="0.25"/>
  <cols>
    <col min="1" max="1" width="46.54296875" style="6" customWidth="1"/>
    <col min="2" max="2" width="15" style="20" bestFit="1" customWidth="1"/>
    <col min="3" max="3" width="8.81640625" style="6" bestFit="1" customWidth="1"/>
    <col min="4" max="4" width="13.54296875" style="20" bestFit="1" customWidth="1"/>
    <col min="5" max="5" width="8.81640625" style="6" bestFit="1" customWidth="1"/>
    <col min="6" max="6" width="13.54296875" style="20" bestFit="1" customWidth="1"/>
    <col min="7" max="7" width="8.81640625" style="6" bestFit="1" customWidth="1"/>
    <col min="8" max="8" width="13.36328125" style="6" customWidth="1"/>
    <col min="9" max="9" width="15.54296875" style="6" customWidth="1"/>
    <col min="10" max="10" width="11" style="6" customWidth="1"/>
    <col min="11" max="16384" width="9.1796875" style="6"/>
  </cols>
  <sheetData>
    <row r="1" spans="1:12" x14ac:dyDescent="0.25">
      <c r="A1" s="9" t="s">
        <v>470</v>
      </c>
      <c r="F1" s="81"/>
      <c r="K1" s="376" t="s">
        <v>313</v>
      </c>
      <c r="L1" s="376"/>
    </row>
    <row r="2" spans="1:12" x14ac:dyDescent="0.25">
      <c r="A2" s="374" t="s">
        <v>506</v>
      </c>
      <c r="B2" s="385">
        <v>44866</v>
      </c>
      <c r="C2" s="385"/>
      <c r="D2" s="385">
        <v>45200</v>
      </c>
      <c r="E2" s="385"/>
      <c r="F2" s="401">
        <v>45231</v>
      </c>
      <c r="G2" s="401"/>
      <c r="H2" s="374" t="s">
        <v>293</v>
      </c>
      <c r="I2" s="374" t="s">
        <v>590</v>
      </c>
      <c r="J2" s="15"/>
    </row>
    <row r="3" spans="1:12" x14ac:dyDescent="0.25">
      <c r="A3" s="375"/>
      <c r="B3" s="36" t="s">
        <v>294</v>
      </c>
      <c r="C3" s="37" t="s">
        <v>295</v>
      </c>
      <c r="D3" s="36" t="s">
        <v>294</v>
      </c>
      <c r="E3" s="37" t="s">
        <v>295</v>
      </c>
      <c r="F3" s="36" t="s">
        <v>294</v>
      </c>
      <c r="G3" s="36" t="s">
        <v>295</v>
      </c>
      <c r="H3" s="375"/>
      <c r="I3" s="375"/>
      <c r="J3" s="24"/>
    </row>
    <row r="4" spans="1:12" ht="12.5" x14ac:dyDescent="0.25">
      <c r="A4" s="128" t="s">
        <v>575</v>
      </c>
      <c r="B4" s="217">
        <v>3.4107480000000003E-2</v>
      </c>
      <c r="C4" s="148">
        <f>(B4/$B$264)*100</f>
        <v>1.1969969392473169E-3</v>
      </c>
      <c r="D4" s="217">
        <v>248.60117887999999</v>
      </c>
      <c r="E4" s="148">
        <f>(D4/$D$264)*100</f>
        <v>11.360668709833226</v>
      </c>
      <c r="F4" s="217">
        <v>612.80510810999999</v>
      </c>
      <c r="G4" s="148">
        <f>(F4/$F$264)*100</f>
        <v>21.245086976421675</v>
      </c>
      <c r="H4" s="148">
        <f>((F4/D4)-1)*100</f>
        <v>146.50128807546866</v>
      </c>
      <c r="I4" s="150">
        <f>((F4/B4)-1)*100</f>
        <v>1796588.3161992617</v>
      </c>
      <c r="J4" s="24"/>
    </row>
    <row r="5" spans="1:12" ht="12.5" x14ac:dyDescent="0.25">
      <c r="A5" s="128" t="s">
        <v>151</v>
      </c>
      <c r="B5" s="217">
        <v>689.84323412000003</v>
      </c>
      <c r="C5" s="148">
        <f>(B5/$B$264)*100</f>
        <v>24.209945730441245</v>
      </c>
      <c r="D5" s="217">
        <v>431.81638332</v>
      </c>
      <c r="E5" s="148">
        <f t="shared" ref="E5:E68" si="0">(D5/$D$264)*100</f>
        <v>19.733304952447028</v>
      </c>
      <c r="F5" s="217">
        <v>389.34775474999998</v>
      </c>
      <c r="G5" s="148">
        <f>(F5/$F$264)*100</f>
        <v>13.498136363859176</v>
      </c>
      <c r="H5" s="148">
        <f t="shared" ref="H5:H68" si="1">((F5/D5)-1)*100</f>
        <v>-9.8348812621424813</v>
      </c>
      <c r="I5" s="150">
        <f t="shared" ref="I5:I68" si="2">((F5/B5)-1)*100</f>
        <v>-43.559966164389188</v>
      </c>
      <c r="J5" s="24"/>
    </row>
    <row r="6" spans="1:12" ht="12.5" x14ac:dyDescent="0.25">
      <c r="A6" s="128" t="s">
        <v>80</v>
      </c>
      <c r="B6" s="217">
        <v>419.79214317999998</v>
      </c>
      <c r="C6" s="148">
        <f t="shared" ref="C6:C69" si="3">(B6/$B$264)*100</f>
        <v>14.732542847097802</v>
      </c>
      <c r="D6" s="217">
        <v>488.71381835</v>
      </c>
      <c r="E6" s="148">
        <f t="shared" si="0"/>
        <v>22.333425003072794</v>
      </c>
      <c r="F6" s="217">
        <v>351.94244099000002</v>
      </c>
      <c r="G6" s="148">
        <f>(F6/$F$264)*100</f>
        <v>12.20134700343352</v>
      </c>
      <c r="H6" s="148">
        <f t="shared" si="1"/>
        <v>-27.985985299488515</v>
      </c>
      <c r="I6" s="150">
        <f t="shared" si="2"/>
        <v>-16.162689867424962</v>
      </c>
      <c r="J6" s="24"/>
    </row>
    <row r="7" spans="1:12" ht="12.5" x14ac:dyDescent="0.25">
      <c r="A7" s="128" t="s">
        <v>68</v>
      </c>
      <c r="B7" s="217">
        <v>0</v>
      </c>
      <c r="C7" s="148">
        <f t="shared" si="3"/>
        <v>0</v>
      </c>
      <c r="D7" s="217">
        <v>15.543013890000001</v>
      </c>
      <c r="E7" s="148">
        <f t="shared" si="0"/>
        <v>0.71029040309523661</v>
      </c>
      <c r="F7" s="217">
        <v>248.21632344999998</v>
      </c>
      <c r="G7" s="148">
        <f t="shared" ref="G7:G68" si="4">(F7/$F$264)*100</f>
        <v>8.6053091119408229</v>
      </c>
      <c r="H7" s="148">
        <f t="shared" si="1"/>
        <v>1496.9639170797909</v>
      </c>
      <c r="I7" s="150" t="s">
        <v>314</v>
      </c>
      <c r="J7" s="24"/>
    </row>
    <row r="8" spans="1:12" ht="12.5" x14ac:dyDescent="0.25">
      <c r="A8" s="128" t="s">
        <v>129</v>
      </c>
      <c r="B8" s="217">
        <v>127.99505881</v>
      </c>
      <c r="C8" s="148">
        <f t="shared" si="3"/>
        <v>4.4919675576838367</v>
      </c>
      <c r="D8" s="217">
        <v>80.054566129999998</v>
      </c>
      <c r="E8" s="148">
        <f t="shared" si="0"/>
        <v>3.6583632008896037</v>
      </c>
      <c r="F8" s="217">
        <v>152.94241618999999</v>
      </c>
      <c r="G8" s="148">
        <f t="shared" si="4"/>
        <v>5.3022974047360245</v>
      </c>
      <c r="H8" s="148">
        <f t="shared" si="1"/>
        <v>91.047711059526534</v>
      </c>
      <c r="I8" s="150">
        <f t="shared" si="2"/>
        <v>19.490875360300166</v>
      </c>
      <c r="J8" s="24"/>
    </row>
    <row r="9" spans="1:12" ht="12.5" x14ac:dyDescent="0.25">
      <c r="A9" s="128" t="s">
        <v>249</v>
      </c>
      <c r="B9" s="217">
        <v>48.223438880000003</v>
      </c>
      <c r="C9" s="148">
        <f t="shared" si="3"/>
        <v>1.6923944172756258</v>
      </c>
      <c r="D9" s="217">
        <v>48.406792689999996</v>
      </c>
      <c r="E9" s="148">
        <f t="shared" si="0"/>
        <v>2.2121115335584149</v>
      </c>
      <c r="F9" s="217">
        <v>108.41270473</v>
      </c>
      <c r="G9" s="148">
        <f t="shared" si="4"/>
        <v>3.7585152454775796</v>
      </c>
      <c r="H9" s="148">
        <f t="shared" si="1"/>
        <v>123.96175971476042</v>
      </c>
      <c r="I9" s="150">
        <f t="shared" si="2"/>
        <v>124.81330085101554</v>
      </c>
      <c r="J9" s="24"/>
    </row>
    <row r="10" spans="1:12" ht="12.5" x14ac:dyDescent="0.25">
      <c r="A10" s="128" t="s">
        <v>248</v>
      </c>
      <c r="B10" s="217">
        <v>0.369917</v>
      </c>
      <c r="C10" s="148">
        <f t="shared" si="3"/>
        <v>1.2982182113001305E-2</v>
      </c>
      <c r="D10" s="217">
        <v>4.7739999999999998E-2</v>
      </c>
      <c r="E10" s="148">
        <f t="shared" si="0"/>
        <v>2.1816401943501439E-3</v>
      </c>
      <c r="F10" s="217">
        <v>89.017601260000006</v>
      </c>
      <c r="G10" s="148">
        <f t="shared" si="4"/>
        <v>3.0861144206742663</v>
      </c>
      <c r="H10" s="148">
        <f t="shared" si="1"/>
        <v>186363.3457478006</v>
      </c>
      <c r="I10" s="150">
        <f t="shared" si="2"/>
        <v>23964.209338851691</v>
      </c>
      <c r="J10" s="24"/>
    </row>
    <row r="11" spans="1:12" ht="12.5" x14ac:dyDescent="0.25">
      <c r="A11" s="128" t="s">
        <v>123</v>
      </c>
      <c r="B11" s="217">
        <v>48.356921100000001</v>
      </c>
      <c r="C11" s="148">
        <f t="shared" si="3"/>
        <v>1.6970789559394006</v>
      </c>
      <c r="D11" s="217">
        <v>67.959248610000003</v>
      </c>
      <c r="E11" s="148">
        <f t="shared" si="0"/>
        <v>3.1056269029201964</v>
      </c>
      <c r="F11" s="217">
        <v>88.330074109999998</v>
      </c>
      <c r="G11" s="148">
        <f t="shared" si="4"/>
        <v>3.0622788261155809</v>
      </c>
      <c r="H11" s="148">
        <f t="shared" si="1"/>
        <v>29.975059931728687</v>
      </c>
      <c r="I11" s="150">
        <f t="shared" si="2"/>
        <v>82.662733897671586</v>
      </c>
      <c r="J11" s="24"/>
    </row>
    <row r="12" spans="1:12" ht="12.5" x14ac:dyDescent="0.25">
      <c r="A12" s="128" t="s">
        <v>184</v>
      </c>
      <c r="B12" s="217">
        <v>34.979447490000005</v>
      </c>
      <c r="C12" s="148">
        <f t="shared" si="3"/>
        <v>1.2275985086582839</v>
      </c>
      <c r="D12" s="217">
        <v>62.19036715</v>
      </c>
      <c r="E12" s="148">
        <f t="shared" si="0"/>
        <v>2.8419984222001009</v>
      </c>
      <c r="F12" s="217">
        <v>78.740420010000008</v>
      </c>
      <c r="G12" s="148">
        <f t="shared" si="4"/>
        <v>2.7298190722198479</v>
      </c>
      <c r="H12" s="148">
        <f t="shared" si="1"/>
        <v>26.611923386916381</v>
      </c>
      <c r="I12" s="150">
        <f t="shared" si="2"/>
        <v>125.10481342654276</v>
      </c>
      <c r="J12" s="24"/>
    </row>
    <row r="13" spans="1:12" ht="12.5" x14ac:dyDescent="0.25">
      <c r="A13" s="128" t="s">
        <v>109</v>
      </c>
      <c r="B13" s="217">
        <v>0.48492000000000002</v>
      </c>
      <c r="C13" s="148">
        <f t="shared" si="3"/>
        <v>1.7018195298503697E-2</v>
      </c>
      <c r="D13" s="217">
        <v>51.104608210000002</v>
      </c>
      <c r="E13" s="148">
        <f t="shared" si="0"/>
        <v>2.3353973059793125</v>
      </c>
      <c r="F13" s="217">
        <v>73.681587680000007</v>
      </c>
      <c r="G13" s="148">
        <f t="shared" si="4"/>
        <v>2.5544365053521254</v>
      </c>
      <c r="H13" s="148">
        <f t="shared" si="1"/>
        <v>44.177971930097314</v>
      </c>
      <c r="I13" s="150">
        <f t="shared" si="2"/>
        <v>15094.586257527015</v>
      </c>
      <c r="J13" s="24"/>
    </row>
    <row r="14" spans="1:12" ht="12.5" x14ac:dyDescent="0.25">
      <c r="A14" s="128" t="s">
        <v>183</v>
      </c>
      <c r="B14" s="217">
        <v>8.4108554200000007</v>
      </c>
      <c r="C14" s="148">
        <f t="shared" si="3"/>
        <v>0.29517772037663603</v>
      </c>
      <c r="D14" s="217">
        <v>17.815849420000003</v>
      </c>
      <c r="E14" s="148">
        <f t="shared" si="0"/>
        <v>0.81415528259660053</v>
      </c>
      <c r="F14" s="217">
        <v>67.695389150000011</v>
      </c>
      <c r="G14" s="148">
        <f t="shared" si="4"/>
        <v>2.3469034630440824</v>
      </c>
      <c r="H14" s="148">
        <f t="shared" si="1"/>
        <v>279.97284077853413</v>
      </c>
      <c r="I14" s="150">
        <f t="shared" si="2"/>
        <v>704.85736312894551</v>
      </c>
      <c r="J14" s="24"/>
    </row>
    <row r="15" spans="1:12" ht="12.5" x14ac:dyDescent="0.25">
      <c r="A15" s="128" t="s">
        <v>215</v>
      </c>
      <c r="B15" s="217">
        <v>72.522351099999995</v>
      </c>
      <c r="C15" s="148">
        <f t="shared" si="3"/>
        <v>2.5451611286943296</v>
      </c>
      <c r="D15" s="217">
        <v>70.807578730000003</v>
      </c>
      <c r="E15" s="148">
        <f t="shared" si="0"/>
        <v>3.2357909472555582</v>
      </c>
      <c r="F15" s="217">
        <v>54.085954700000002</v>
      </c>
      <c r="G15" s="148">
        <f t="shared" si="4"/>
        <v>1.8750836058599623</v>
      </c>
      <c r="H15" s="148">
        <f t="shared" si="1"/>
        <v>-23.615585125092441</v>
      </c>
      <c r="I15" s="150">
        <f t="shared" si="2"/>
        <v>-25.421675001377597</v>
      </c>
      <c r="J15" s="24"/>
    </row>
    <row r="16" spans="1:12" ht="12.5" x14ac:dyDescent="0.25">
      <c r="A16" s="128" t="s">
        <v>157</v>
      </c>
      <c r="B16" s="217">
        <v>103.65624129000001</v>
      </c>
      <c r="C16" s="148">
        <f t="shared" si="3"/>
        <v>3.6378003756950488</v>
      </c>
      <c r="D16" s="217">
        <v>20.378488999999998</v>
      </c>
      <c r="E16" s="148">
        <f t="shared" si="0"/>
        <v>0.93126373486640701</v>
      </c>
      <c r="F16" s="217">
        <v>46.575234610000003</v>
      </c>
      <c r="G16" s="148">
        <f t="shared" si="4"/>
        <v>1.6146975557832302</v>
      </c>
      <c r="H16" s="148">
        <f t="shared" si="1"/>
        <v>128.55097161521644</v>
      </c>
      <c r="I16" s="150">
        <f t="shared" si="2"/>
        <v>-55.067602268448027</v>
      </c>
      <c r="J16" s="24"/>
    </row>
    <row r="17" spans="1:10" ht="12.5" x14ac:dyDescent="0.25">
      <c r="A17" s="128" t="s">
        <v>62</v>
      </c>
      <c r="B17" s="217">
        <v>82.475263349999992</v>
      </c>
      <c r="C17" s="148">
        <f t="shared" si="3"/>
        <v>2.8944571042353875</v>
      </c>
      <c r="D17" s="217">
        <v>64.25190216</v>
      </c>
      <c r="E17" s="148">
        <f t="shared" si="0"/>
        <v>2.9362072123106171</v>
      </c>
      <c r="F17" s="217">
        <v>42.83072568</v>
      </c>
      <c r="G17" s="148">
        <f t="shared" si="4"/>
        <v>1.484880723565249</v>
      </c>
      <c r="H17" s="148">
        <f t="shared" si="1"/>
        <v>-33.339365466032454</v>
      </c>
      <c r="I17" s="150">
        <f t="shared" si="2"/>
        <v>-48.068397795543383</v>
      </c>
      <c r="J17" s="24"/>
    </row>
    <row r="18" spans="1:10" ht="12.5" x14ac:dyDescent="0.25">
      <c r="A18" s="128" t="s">
        <v>224</v>
      </c>
      <c r="B18" s="217">
        <v>0.59380500000000003</v>
      </c>
      <c r="C18" s="148">
        <f t="shared" si="3"/>
        <v>2.0839498183675632E-2</v>
      </c>
      <c r="D18" s="217">
        <v>49.659111780000003</v>
      </c>
      <c r="E18" s="148">
        <f t="shared" si="0"/>
        <v>2.2693404749680508</v>
      </c>
      <c r="F18" s="217">
        <v>37.503337330000001</v>
      </c>
      <c r="G18" s="148">
        <f t="shared" si="4"/>
        <v>1.3001876990537604</v>
      </c>
      <c r="H18" s="148">
        <f t="shared" si="1"/>
        <v>-24.478437117144914</v>
      </c>
      <c r="I18" s="150">
        <f t="shared" si="2"/>
        <v>6215.7665108916226</v>
      </c>
      <c r="J18" s="24"/>
    </row>
    <row r="19" spans="1:10" ht="12.5" x14ac:dyDescent="0.25">
      <c r="A19" s="128" t="s">
        <v>114</v>
      </c>
      <c r="B19" s="217">
        <v>22.01270495</v>
      </c>
      <c r="C19" s="148">
        <f t="shared" si="3"/>
        <v>0.77253260720827988</v>
      </c>
      <c r="D19" s="217">
        <v>10.831889689999999</v>
      </c>
      <c r="E19" s="148">
        <f t="shared" si="0"/>
        <v>0.49499970524656312</v>
      </c>
      <c r="F19" s="217">
        <v>33.124536559999996</v>
      </c>
      <c r="G19" s="148">
        <f>(F19/$F$264)*100</f>
        <v>1.1483808652334824</v>
      </c>
      <c r="H19" s="148">
        <f t="shared" si="1"/>
        <v>205.80570434151088</v>
      </c>
      <c r="I19" s="150">
        <f t="shared" si="2"/>
        <v>50.479173891802851</v>
      </c>
      <c r="J19" s="24"/>
    </row>
    <row r="20" spans="1:10" ht="12.5" x14ac:dyDescent="0.25">
      <c r="A20" s="128" t="s">
        <v>218</v>
      </c>
      <c r="B20" s="217">
        <v>8.9485575600000011</v>
      </c>
      <c r="C20" s="148">
        <f t="shared" si="3"/>
        <v>0.31404829703040033</v>
      </c>
      <c r="D20" s="217">
        <v>38.514567720000002</v>
      </c>
      <c r="E20" s="148">
        <f t="shared" si="0"/>
        <v>1.7600529745700169</v>
      </c>
      <c r="F20" s="217">
        <v>30.490292960000001</v>
      </c>
      <c r="G20" s="148">
        <f t="shared" si="4"/>
        <v>1.0570553627883621</v>
      </c>
      <c r="H20" s="148">
        <f t="shared" si="1"/>
        <v>-20.834388739181207</v>
      </c>
      <c r="I20" s="150">
        <f t="shared" si="2"/>
        <v>240.72857838330762</v>
      </c>
      <c r="J20" s="24"/>
    </row>
    <row r="21" spans="1:10" ht="12.5" x14ac:dyDescent="0.25">
      <c r="A21" s="128" t="s">
        <v>175</v>
      </c>
      <c r="B21" s="217">
        <v>40.581521469999998</v>
      </c>
      <c r="C21" s="148">
        <f t="shared" si="3"/>
        <v>1.4242024620285425</v>
      </c>
      <c r="D21" s="217">
        <v>18.288949840000001</v>
      </c>
      <c r="E21" s="148">
        <f t="shared" si="0"/>
        <v>0.83577520074146705</v>
      </c>
      <c r="F21" s="217">
        <v>26.211776409999999</v>
      </c>
      <c r="G21" s="148">
        <f t="shared" si="4"/>
        <v>0.90872524113654751</v>
      </c>
      <c r="H21" s="148">
        <f t="shared" si="1"/>
        <v>43.320292522602259</v>
      </c>
      <c r="I21" s="150">
        <f t="shared" si="2"/>
        <v>-35.40957691944319</v>
      </c>
      <c r="J21" s="24"/>
    </row>
    <row r="22" spans="1:10" ht="12.5" x14ac:dyDescent="0.25">
      <c r="A22" s="128" t="s">
        <v>108</v>
      </c>
      <c r="B22" s="217">
        <v>51.330678849999998</v>
      </c>
      <c r="C22" s="148">
        <f t="shared" si="3"/>
        <v>1.8014425420153284</v>
      </c>
      <c r="D22" s="217">
        <v>46.375896420000004</v>
      </c>
      <c r="E22" s="148">
        <f t="shared" si="0"/>
        <v>2.1193028839315242</v>
      </c>
      <c r="F22" s="217">
        <v>24.88021359</v>
      </c>
      <c r="G22" s="148">
        <f t="shared" si="4"/>
        <v>0.8625618401611248</v>
      </c>
      <c r="H22" s="148">
        <f t="shared" si="1"/>
        <v>-46.35098076665922</v>
      </c>
      <c r="I22" s="150">
        <f t="shared" si="2"/>
        <v>-51.529545006202461</v>
      </c>
      <c r="J22" s="24"/>
    </row>
    <row r="23" spans="1:10" ht="12.5" x14ac:dyDescent="0.25">
      <c r="A23" s="128" t="s">
        <v>2</v>
      </c>
      <c r="B23" s="217">
        <v>94.78117859000001</v>
      </c>
      <c r="C23" s="148">
        <f t="shared" si="3"/>
        <v>3.3263313698485883</v>
      </c>
      <c r="D23" s="217">
        <v>17.970613789999998</v>
      </c>
      <c r="E23" s="148">
        <f t="shared" si="0"/>
        <v>0.82122776207387893</v>
      </c>
      <c r="F23" s="217">
        <v>21.479794039999998</v>
      </c>
      <c r="G23" s="148">
        <f t="shared" si="4"/>
        <v>0.7446741004213524</v>
      </c>
      <c r="H23" s="148">
        <f t="shared" si="1"/>
        <v>19.527325504890293</v>
      </c>
      <c r="I23" s="150">
        <f t="shared" si="2"/>
        <v>-77.337490038063052</v>
      </c>
      <c r="J23" s="24"/>
    </row>
    <row r="24" spans="1:10" ht="12.5" x14ac:dyDescent="0.25">
      <c r="A24" s="128" t="s">
        <v>37</v>
      </c>
      <c r="B24" s="217">
        <v>33.91700049</v>
      </c>
      <c r="C24" s="148">
        <f t="shared" si="3"/>
        <v>1.1903120891657708</v>
      </c>
      <c r="D24" s="217">
        <v>32.583267849999999</v>
      </c>
      <c r="E24" s="148">
        <f t="shared" si="0"/>
        <v>1.4890022372190366</v>
      </c>
      <c r="F24" s="217">
        <v>20.200236719999999</v>
      </c>
      <c r="G24" s="148">
        <f t="shared" si="4"/>
        <v>0.70031365662779754</v>
      </c>
      <c r="H24" s="148">
        <f t="shared" si="1"/>
        <v>-38.004263989132085</v>
      </c>
      <c r="I24" s="150">
        <f t="shared" si="2"/>
        <v>-40.442148691905153</v>
      </c>
      <c r="J24" s="24"/>
    </row>
    <row r="25" spans="1:10" ht="12.5" x14ac:dyDescent="0.25">
      <c r="A25" s="128" t="s">
        <v>222</v>
      </c>
      <c r="B25" s="217">
        <v>2.8435286899999999</v>
      </c>
      <c r="C25" s="148">
        <f t="shared" si="3"/>
        <v>9.97932165786488E-2</v>
      </c>
      <c r="D25" s="217">
        <v>4.11359882</v>
      </c>
      <c r="E25" s="148">
        <f t="shared" si="0"/>
        <v>0.18798476181699464</v>
      </c>
      <c r="F25" s="217">
        <v>18.490947540000001</v>
      </c>
      <c r="G25" s="148">
        <f t="shared" si="4"/>
        <v>0.64105501661914077</v>
      </c>
      <c r="H25" s="148">
        <f t="shared" si="1"/>
        <v>349.50779959626692</v>
      </c>
      <c r="I25" s="150">
        <f t="shared" si="2"/>
        <v>550.28172935367854</v>
      </c>
      <c r="J25" s="24"/>
    </row>
    <row r="26" spans="1:10" ht="12.5" x14ac:dyDescent="0.25">
      <c r="A26" s="128" t="s">
        <v>20</v>
      </c>
      <c r="B26" s="217">
        <v>9.2618004700000007</v>
      </c>
      <c r="C26" s="148">
        <f t="shared" si="3"/>
        <v>0.32504151038157497</v>
      </c>
      <c r="D26" s="217">
        <v>2.3882319000000001</v>
      </c>
      <c r="E26" s="148">
        <f t="shared" si="0"/>
        <v>0.10913830553978246</v>
      </c>
      <c r="F26" s="217">
        <v>16.887622499999999</v>
      </c>
      <c r="G26" s="148">
        <f t="shared" si="4"/>
        <v>0.58547000357750589</v>
      </c>
      <c r="H26" s="148">
        <f t="shared" si="1"/>
        <v>607.11820321971243</v>
      </c>
      <c r="I26" s="150">
        <f t="shared" si="2"/>
        <v>82.336280669194736</v>
      </c>
      <c r="J26" s="24"/>
    </row>
    <row r="27" spans="1:10" ht="12.5" x14ac:dyDescent="0.25">
      <c r="A27" s="128" t="s">
        <v>178</v>
      </c>
      <c r="B27" s="217">
        <v>24.392183210000002</v>
      </c>
      <c r="C27" s="148">
        <f t="shared" si="3"/>
        <v>0.85604004294453273</v>
      </c>
      <c r="D27" s="217">
        <v>11.098550679999999</v>
      </c>
      <c r="E27" s="148">
        <f t="shared" si="0"/>
        <v>0.50718567789107927</v>
      </c>
      <c r="F27" s="217">
        <v>14.60255242</v>
      </c>
      <c r="G27" s="148">
        <f t="shared" si="4"/>
        <v>0.50624985355861185</v>
      </c>
      <c r="H27" s="148">
        <f t="shared" si="1"/>
        <v>31.571705540925656</v>
      </c>
      <c r="I27" s="150">
        <f t="shared" si="2"/>
        <v>-40.134295096580665</v>
      </c>
      <c r="J27" s="24"/>
    </row>
    <row r="28" spans="1:10" ht="12.5" x14ac:dyDescent="0.25">
      <c r="A28" s="128" t="s">
        <v>216</v>
      </c>
      <c r="B28" s="217">
        <v>5.0329470700000005</v>
      </c>
      <c r="C28" s="148">
        <f t="shared" si="3"/>
        <v>0.17663052908581203</v>
      </c>
      <c r="D28" s="217">
        <v>1.1597852900000001</v>
      </c>
      <c r="E28" s="148">
        <f t="shared" si="0"/>
        <v>5.3000297559280242E-2</v>
      </c>
      <c r="F28" s="217">
        <v>13.815152099999999</v>
      </c>
      <c r="G28" s="148">
        <f t="shared" si="4"/>
        <v>0.47895179735399629</v>
      </c>
      <c r="H28" s="148">
        <f t="shared" si="1"/>
        <v>1091.1818695337995</v>
      </c>
      <c r="I28" s="150">
        <f t="shared" si="2"/>
        <v>174.49428551212637</v>
      </c>
      <c r="J28" s="24"/>
    </row>
    <row r="29" spans="1:10" ht="12.5" x14ac:dyDescent="0.25">
      <c r="A29" s="128" t="s">
        <v>12</v>
      </c>
      <c r="B29" s="217">
        <v>12.390967119999999</v>
      </c>
      <c r="C29" s="148">
        <f t="shared" si="3"/>
        <v>0.43485914869565678</v>
      </c>
      <c r="D29" s="217">
        <v>17.698922719999999</v>
      </c>
      <c r="E29" s="148">
        <f t="shared" si="0"/>
        <v>0.80881192297128157</v>
      </c>
      <c r="F29" s="217">
        <v>13.254975960000001</v>
      </c>
      <c r="G29" s="148">
        <f t="shared" si="4"/>
        <v>0.4595312823176238</v>
      </c>
      <c r="H29" s="148">
        <f t="shared" si="1"/>
        <v>-25.108572031778429</v>
      </c>
      <c r="I29" s="150">
        <f t="shared" si="2"/>
        <v>6.972892685716392</v>
      </c>
      <c r="J29" s="24"/>
    </row>
    <row r="30" spans="1:10" ht="12.5" x14ac:dyDescent="0.25">
      <c r="A30" s="128" t="s">
        <v>32</v>
      </c>
      <c r="B30" s="217">
        <v>7.3589729999999992E-2</v>
      </c>
      <c r="C30" s="148">
        <f t="shared" si="3"/>
        <v>2.5826206324840312E-3</v>
      </c>
      <c r="D30" s="217">
        <v>1.1681398799999998</v>
      </c>
      <c r="E30" s="148">
        <f t="shared" si="0"/>
        <v>5.3382088706144824E-2</v>
      </c>
      <c r="F30" s="217">
        <v>11.618473869999999</v>
      </c>
      <c r="G30" s="148">
        <f t="shared" si="4"/>
        <v>0.40279606784401173</v>
      </c>
      <c r="H30" s="148">
        <f t="shared" si="1"/>
        <v>894.61323672983417</v>
      </c>
      <c r="I30" s="150">
        <f t="shared" si="2"/>
        <v>15688.172982833339</v>
      </c>
      <c r="J30" s="24"/>
    </row>
    <row r="31" spans="1:10" ht="12.5" x14ac:dyDescent="0.25">
      <c r="A31" s="128" t="s">
        <v>155</v>
      </c>
      <c r="B31" s="217">
        <v>5.3972100000000004E-3</v>
      </c>
      <c r="C31" s="148">
        <f t="shared" si="3"/>
        <v>1.8941428245285231E-4</v>
      </c>
      <c r="D31" s="217">
        <v>0.14485826999999998</v>
      </c>
      <c r="E31" s="148">
        <f t="shared" si="0"/>
        <v>6.6197868520323768E-3</v>
      </c>
      <c r="F31" s="217">
        <v>7.8316637900000003</v>
      </c>
      <c r="G31" s="148">
        <f t="shared" si="4"/>
        <v>0.2715127145428034</v>
      </c>
      <c r="H31" s="148">
        <f t="shared" si="1"/>
        <v>5306.431948966394</v>
      </c>
      <c r="I31" s="150">
        <f t="shared" si="2"/>
        <v>145005.78224675343</v>
      </c>
      <c r="J31" s="24"/>
    </row>
    <row r="32" spans="1:10" ht="12.5" x14ac:dyDescent="0.25">
      <c r="A32" s="128" t="s">
        <v>168</v>
      </c>
      <c r="B32" s="217">
        <v>2.7875218399999997</v>
      </c>
      <c r="C32" s="148">
        <f t="shared" si="3"/>
        <v>9.7827664505411971E-2</v>
      </c>
      <c r="D32" s="217">
        <v>1.49030934</v>
      </c>
      <c r="E32" s="148">
        <f t="shared" si="0"/>
        <v>6.8104707963121819E-2</v>
      </c>
      <c r="F32" s="217">
        <v>7.7585512199999993</v>
      </c>
      <c r="G32" s="148">
        <f t="shared" si="4"/>
        <v>0.26897800507618302</v>
      </c>
      <c r="H32" s="148">
        <f t="shared" si="1"/>
        <v>420.60005340904587</v>
      </c>
      <c r="I32" s="150">
        <f t="shared" si="2"/>
        <v>178.33149533278635</v>
      </c>
      <c r="J32" s="24"/>
    </row>
    <row r="33" spans="1:10" ht="12.5" x14ac:dyDescent="0.25">
      <c r="A33" s="128" t="s">
        <v>250</v>
      </c>
      <c r="B33" s="217">
        <v>3.56501409</v>
      </c>
      <c r="C33" s="148">
        <f t="shared" si="3"/>
        <v>0.12511363941585713</v>
      </c>
      <c r="D33" s="217">
        <v>3.4057350499999997</v>
      </c>
      <c r="E33" s="148">
        <f t="shared" si="0"/>
        <v>0.1556365411895077</v>
      </c>
      <c r="F33" s="217">
        <v>7.4954744099999999</v>
      </c>
      <c r="G33" s="148">
        <f t="shared" si="4"/>
        <v>0.25985750389895346</v>
      </c>
      <c r="H33" s="148">
        <f t="shared" si="1"/>
        <v>120.08389672003408</v>
      </c>
      <c r="I33" s="150">
        <f t="shared" si="2"/>
        <v>110.25090562825798</v>
      </c>
      <c r="J33" s="24"/>
    </row>
    <row r="34" spans="1:10" ht="12.5" x14ac:dyDescent="0.25">
      <c r="A34" s="128" t="s">
        <v>9</v>
      </c>
      <c r="B34" s="217">
        <v>13.375549339999999</v>
      </c>
      <c r="C34" s="148">
        <f t="shared" si="3"/>
        <v>0.46941291531158169</v>
      </c>
      <c r="D34" s="217">
        <v>8.402441640000001</v>
      </c>
      <c r="E34" s="148">
        <f t="shared" si="0"/>
        <v>0.38397788882499678</v>
      </c>
      <c r="F34" s="217">
        <v>7.2074734400000002</v>
      </c>
      <c r="G34" s="148">
        <f t="shared" si="4"/>
        <v>0.24987291732164071</v>
      </c>
      <c r="H34" s="148">
        <f t="shared" si="1"/>
        <v>-14.221678069280831</v>
      </c>
      <c r="I34" s="150">
        <f t="shared" si="2"/>
        <v>-46.114561302945333</v>
      </c>
      <c r="J34" s="24"/>
    </row>
    <row r="35" spans="1:10" ht="12.5" x14ac:dyDescent="0.25">
      <c r="A35" s="128" t="s">
        <v>26</v>
      </c>
      <c r="B35" s="217">
        <v>19.37690774</v>
      </c>
      <c r="C35" s="148">
        <f t="shared" si="3"/>
        <v>0.68002969603317642</v>
      </c>
      <c r="D35" s="217">
        <v>11.80341535</v>
      </c>
      <c r="E35" s="148">
        <f t="shared" si="0"/>
        <v>0.53939684453643644</v>
      </c>
      <c r="F35" s="217">
        <v>6.89330584</v>
      </c>
      <c r="G35" s="148">
        <f t="shared" si="4"/>
        <v>0.23898117066541738</v>
      </c>
      <c r="H35" s="148">
        <f t="shared" si="1"/>
        <v>-41.599057259304182</v>
      </c>
      <c r="I35" s="150">
        <f t="shared" si="2"/>
        <v>-64.425150119437987</v>
      </c>
      <c r="J35" s="24"/>
    </row>
    <row r="36" spans="1:10" ht="12.5" x14ac:dyDescent="0.25">
      <c r="A36" s="128" t="s">
        <v>143</v>
      </c>
      <c r="B36" s="217">
        <v>1.3631151100000001</v>
      </c>
      <c r="C36" s="148">
        <f t="shared" si="3"/>
        <v>4.7838322107401944E-2</v>
      </c>
      <c r="D36" s="217">
        <v>2.65401563</v>
      </c>
      <c r="E36" s="148">
        <f t="shared" si="0"/>
        <v>0.12128418883203855</v>
      </c>
      <c r="F36" s="217">
        <v>6.4001118799999999</v>
      </c>
      <c r="G36" s="148">
        <f t="shared" si="4"/>
        <v>0.22188283313888846</v>
      </c>
      <c r="H36" s="148">
        <f t="shared" si="1"/>
        <v>141.14823619181172</v>
      </c>
      <c r="I36" s="150">
        <f t="shared" si="2"/>
        <v>369.52101352614301</v>
      </c>
      <c r="J36" s="24"/>
    </row>
    <row r="37" spans="1:10" ht="12.5" x14ac:dyDescent="0.25">
      <c r="A37" s="128" t="s">
        <v>217</v>
      </c>
      <c r="B37" s="217">
        <v>10.584143470000001</v>
      </c>
      <c r="C37" s="148">
        <f t="shared" si="3"/>
        <v>0.37144894135082618</v>
      </c>
      <c r="D37" s="217">
        <v>13.45884019</v>
      </c>
      <c r="E37" s="148">
        <f t="shared" si="0"/>
        <v>0.61504706174778234</v>
      </c>
      <c r="F37" s="217">
        <v>6.2722341100000003</v>
      </c>
      <c r="G37" s="148">
        <f t="shared" si="4"/>
        <v>0.21744949159188365</v>
      </c>
      <c r="H37" s="148">
        <f t="shared" si="1"/>
        <v>-53.396919634573649</v>
      </c>
      <c r="I37" s="150">
        <f t="shared" si="2"/>
        <v>-40.739332117159975</v>
      </c>
      <c r="J37" s="24"/>
    </row>
    <row r="38" spans="1:10" ht="12.5" x14ac:dyDescent="0.25">
      <c r="A38" s="128" t="s">
        <v>72</v>
      </c>
      <c r="B38" s="217">
        <v>0.68696599999999997</v>
      </c>
      <c r="C38" s="148">
        <f t="shared" si="3"/>
        <v>2.4108969626808318E-2</v>
      </c>
      <c r="D38" s="217">
        <v>2.157826</v>
      </c>
      <c r="E38" s="148">
        <f t="shared" si="0"/>
        <v>9.8609131420481666E-2</v>
      </c>
      <c r="F38" s="217">
        <v>6.0504119999999997</v>
      </c>
      <c r="G38" s="148">
        <f t="shared" si="4"/>
        <v>0.20975923255540468</v>
      </c>
      <c r="H38" s="148">
        <f t="shared" si="1"/>
        <v>180.39387791230615</v>
      </c>
      <c r="I38" s="150">
        <f t="shared" si="2"/>
        <v>780.74402517737417</v>
      </c>
      <c r="J38" s="24"/>
    </row>
    <row r="39" spans="1:10" ht="12.5" x14ac:dyDescent="0.25">
      <c r="A39" s="128" t="s">
        <v>229</v>
      </c>
      <c r="B39" s="217">
        <v>7.1819485300000006</v>
      </c>
      <c r="C39" s="148">
        <f t="shared" si="3"/>
        <v>0.25204941579506218</v>
      </c>
      <c r="D39" s="217">
        <v>2.85236314</v>
      </c>
      <c r="E39" s="148">
        <f t="shared" si="0"/>
        <v>0.13034834677643042</v>
      </c>
      <c r="F39" s="217">
        <v>5.4968110899999996</v>
      </c>
      <c r="G39" s="148">
        <f t="shared" si="4"/>
        <v>0.19056667144988432</v>
      </c>
      <c r="H39" s="148">
        <f t="shared" si="1"/>
        <v>92.710774196864691</v>
      </c>
      <c r="I39" s="150">
        <f t="shared" si="2"/>
        <v>-23.463513181150585</v>
      </c>
      <c r="J39" s="24"/>
    </row>
    <row r="40" spans="1:10" ht="12.5" x14ac:dyDescent="0.25">
      <c r="A40" s="128" t="s">
        <v>39</v>
      </c>
      <c r="B40" s="217">
        <v>0.12301344</v>
      </c>
      <c r="C40" s="148">
        <f t="shared" si="3"/>
        <v>4.3171383862508593E-3</v>
      </c>
      <c r="D40" s="217">
        <v>1.8943294499999999</v>
      </c>
      <c r="E40" s="148">
        <f t="shared" si="0"/>
        <v>8.6567768526627606E-2</v>
      </c>
      <c r="F40" s="217">
        <v>5.4049215500000001</v>
      </c>
      <c r="G40" s="148">
        <f t="shared" si="4"/>
        <v>0.18738099097221286</v>
      </c>
      <c r="H40" s="148">
        <f t="shared" si="1"/>
        <v>185.32109607439193</v>
      </c>
      <c r="I40" s="150">
        <f t="shared" si="2"/>
        <v>4293.7650633946987</v>
      </c>
      <c r="J40" s="24"/>
    </row>
    <row r="41" spans="1:10" ht="12.5" x14ac:dyDescent="0.25">
      <c r="A41" s="128" t="s">
        <v>81</v>
      </c>
      <c r="B41" s="217">
        <v>12.12647121</v>
      </c>
      <c r="C41" s="148">
        <f t="shared" si="3"/>
        <v>0.42557670406141723</v>
      </c>
      <c r="D41" s="217">
        <v>3.78764477</v>
      </c>
      <c r="E41" s="148">
        <f t="shared" si="0"/>
        <v>0.173089192965063</v>
      </c>
      <c r="F41" s="217">
        <v>5.3844836900000006</v>
      </c>
      <c r="G41" s="148">
        <f t="shared" si="4"/>
        <v>0.18667243925231766</v>
      </c>
      <c r="H41" s="148">
        <f t="shared" si="1"/>
        <v>42.159152110772013</v>
      </c>
      <c r="I41" s="150">
        <f t="shared" si="2"/>
        <v>-55.597274782133418</v>
      </c>
      <c r="J41" s="24"/>
    </row>
    <row r="42" spans="1:10" ht="12.5" x14ac:dyDescent="0.25">
      <c r="A42" s="128" t="s">
        <v>220</v>
      </c>
      <c r="B42" s="217">
        <v>18.022095180000001</v>
      </c>
      <c r="C42" s="148">
        <f t="shared" si="3"/>
        <v>0.63248275068353976</v>
      </c>
      <c r="D42" s="217">
        <v>14.8673261</v>
      </c>
      <c r="E42" s="148">
        <f t="shared" si="0"/>
        <v>0.67941257231401286</v>
      </c>
      <c r="F42" s="217">
        <v>5.2224422300000004</v>
      </c>
      <c r="G42" s="148">
        <f t="shared" si="4"/>
        <v>0.18105469085902523</v>
      </c>
      <c r="H42" s="148">
        <f t="shared" si="1"/>
        <v>-64.873022930464955</v>
      </c>
      <c r="I42" s="150">
        <f t="shared" si="2"/>
        <v>-71.022002836853289</v>
      </c>
      <c r="J42" s="24"/>
    </row>
    <row r="43" spans="1:10" ht="12.5" x14ac:dyDescent="0.25">
      <c r="A43" s="128" t="s">
        <v>11</v>
      </c>
      <c r="B43" s="217">
        <v>3.6493289600000001</v>
      </c>
      <c r="C43" s="148">
        <f t="shared" si="3"/>
        <v>0.12807265724194794</v>
      </c>
      <c r="D43" s="217">
        <v>7.7005777999999996</v>
      </c>
      <c r="E43" s="148">
        <f t="shared" si="0"/>
        <v>0.35190385521994982</v>
      </c>
      <c r="F43" s="217">
        <v>5.2148603499999995</v>
      </c>
      <c r="G43" s="148">
        <f t="shared" si="4"/>
        <v>0.18079183779544419</v>
      </c>
      <c r="H43" s="148">
        <f t="shared" si="1"/>
        <v>-32.279622575853985</v>
      </c>
      <c r="I43" s="150">
        <f t="shared" si="2"/>
        <v>42.899157822154763</v>
      </c>
      <c r="J43" s="24"/>
    </row>
    <row r="44" spans="1:10" ht="12.5" x14ac:dyDescent="0.25">
      <c r="A44" s="128" t="s">
        <v>189</v>
      </c>
      <c r="B44" s="217">
        <v>15.81193672</v>
      </c>
      <c r="C44" s="148">
        <f t="shared" si="3"/>
        <v>0.55491756815256532</v>
      </c>
      <c r="D44" s="217">
        <v>4.5462295300000006</v>
      </c>
      <c r="E44" s="148">
        <f t="shared" si="0"/>
        <v>0.20775528017154518</v>
      </c>
      <c r="F44" s="217">
        <v>4.8829943099999999</v>
      </c>
      <c r="G44" s="148">
        <f t="shared" si="4"/>
        <v>0.16928651123890537</v>
      </c>
      <c r="H44" s="148">
        <f t="shared" si="1"/>
        <v>7.4075621958312965</v>
      </c>
      <c r="I44" s="150">
        <f t="shared" si="2"/>
        <v>-69.118303491414437</v>
      </c>
      <c r="J44" s="24"/>
    </row>
    <row r="45" spans="1:10" ht="12.5" x14ac:dyDescent="0.25">
      <c r="A45" s="128" t="s">
        <v>194</v>
      </c>
      <c r="B45" s="217">
        <v>1.1905257300000001</v>
      </c>
      <c r="C45" s="148">
        <f t="shared" si="3"/>
        <v>4.1781323478168937E-2</v>
      </c>
      <c r="D45" s="217">
        <v>0.87729005000000004</v>
      </c>
      <c r="E45" s="148">
        <f t="shared" si="0"/>
        <v>4.0090725496092328E-2</v>
      </c>
      <c r="F45" s="217">
        <v>4.5322768600000005</v>
      </c>
      <c r="G45" s="148">
        <f t="shared" si="4"/>
        <v>0.15712763294172685</v>
      </c>
      <c r="H45" s="148">
        <f t="shared" si="1"/>
        <v>416.62239415572992</v>
      </c>
      <c r="I45" s="150">
        <f t="shared" si="2"/>
        <v>280.69541428558631</v>
      </c>
      <c r="J45" s="24"/>
    </row>
    <row r="46" spans="1:10" ht="12.5" x14ac:dyDescent="0.25">
      <c r="A46" s="128" t="s">
        <v>240</v>
      </c>
      <c r="B46" s="217">
        <v>1.9873434099999998</v>
      </c>
      <c r="C46" s="148">
        <f t="shared" si="3"/>
        <v>6.9745521481016051E-2</v>
      </c>
      <c r="D46" s="217">
        <v>1.2878651200000002</v>
      </c>
      <c r="E46" s="148">
        <f t="shared" si="0"/>
        <v>5.8853337048461928E-2</v>
      </c>
      <c r="F46" s="217">
        <v>4.3176457900000003</v>
      </c>
      <c r="G46" s="148">
        <f t="shared" si="4"/>
        <v>0.14968667709843134</v>
      </c>
      <c r="H46" s="148">
        <f t="shared" si="1"/>
        <v>235.25605460919695</v>
      </c>
      <c r="I46" s="150">
        <f t="shared" si="2"/>
        <v>117.25715687959539</v>
      </c>
      <c r="J46" s="24"/>
    </row>
    <row r="47" spans="1:10" ht="12.5" x14ac:dyDescent="0.25">
      <c r="A47" s="128" t="s">
        <v>71</v>
      </c>
      <c r="B47" s="217">
        <v>0</v>
      </c>
      <c r="C47" s="148">
        <f t="shared" si="3"/>
        <v>0</v>
      </c>
      <c r="D47" s="217">
        <v>2E-3</v>
      </c>
      <c r="E47" s="148">
        <f t="shared" si="0"/>
        <v>9.139674044198342E-5</v>
      </c>
      <c r="F47" s="217">
        <v>4.2977006200000005</v>
      </c>
      <c r="G47" s="148">
        <f t="shared" si="4"/>
        <v>0.14899520624448173</v>
      </c>
      <c r="H47" s="148">
        <f t="shared" si="1"/>
        <v>214785.03100000002</v>
      </c>
      <c r="I47" s="150" t="s">
        <v>314</v>
      </c>
      <c r="J47" s="24"/>
    </row>
    <row r="48" spans="1:10" ht="12.5" x14ac:dyDescent="0.25">
      <c r="A48" s="128" t="s">
        <v>50</v>
      </c>
      <c r="B48" s="217">
        <v>1.18291751</v>
      </c>
      <c r="C48" s="148">
        <f t="shared" si="3"/>
        <v>4.1514314128515424E-2</v>
      </c>
      <c r="D48" s="217">
        <v>3.3196966400000001</v>
      </c>
      <c r="E48" s="148">
        <f t="shared" si="0"/>
        <v>0.15170472607610225</v>
      </c>
      <c r="F48" s="217">
        <v>3.9480779900000003</v>
      </c>
      <c r="G48" s="148">
        <f t="shared" si="4"/>
        <v>0.13687428380931493</v>
      </c>
      <c r="H48" s="148">
        <f t="shared" si="1"/>
        <v>18.928878694168883</v>
      </c>
      <c r="I48" s="150">
        <f t="shared" si="2"/>
        <v>233.75767596846208</v>
      </c>
      <c r="J48" s="24"/>
    </row>
    <row r="49" spans="1:10" ht="12.5" x14ac:dyDescent="0.25">
      <c r="A49" s="128" t="s">
        <v>190</v>
      </c>
      <c r="B49" s="217">
        <v>4.4689700000000001E-3</v>
      </c>
      <c r="C49" s="148">
        <f t="shared" si="3"/>
        <v>1.5683783767044888E-4</v>
      </c>
      <c r="D49" s="217">
        <v>2.4626310000000002E-2</v>
      </c>
      <c r="E49" s="148">
        <f t="shared" si="0"/>
        <v>1.1253822315569104E-3</v>
      </c>
      <c r="F49" s="217">
        <v>3.8193791400000001</v>
      </c>
      <c r="G49" s="148">
        <f t="shared" si="4"/>
        <v>0.13241247657920183</v>
      </c>
      <c r="H49" s="148">
        <f t="shared" si="1"/>
        <v>15409.344030835313</v>
      </c>
      <c r="I49" s="150">
        <f t="shared" si="2"/>
        <v>85364.41663291541</v>
      </c>
      <c r="J49" s="24"/>
    </row>
    <row r="50" spans="1:10" ht="12.5" x14ac:dyDescent="0.25">
      <c r="A50" s="128" t="s">
        <v>200</v>
      </c>
      <c r="B50" s="217">
        <v>2.4403480499999999</v>
      </c>
      <c r="C50" s="148">
        <f t="shared" si="3"/>
        <v>8.5643651965731801E-2</v>
      </c>
      <c r="D50" s="217">
        <v>2.2341009500000002</v>
      </c>
      <c r="E50" s="148">
        <f t="shared" si="0"/>
        <v>0.1020947723241693</v>
      </c>
      <c r="F50" s="217">
        <v>3.6802037000000003</v>
      </c>
      <c r="G50" s="148">
        <f t="shared" si="4"/>
        <v>0.12758746078111058</v>
      </c>
      <c r="H50" s="148">
        <f t="shared" si="1"/>
        <v>64.728621596083187</v>
      </c>
      <c r="I50" s="150">
        <f t="shared" si="2"/>
        <v>50.806508932199264</v>
      </c>
      <c r="J50" s="24"/>
    </row>
    <row r="51" spans="1:10" ht="12.5" x14ac:dyDescent="0.25">
      <c r="A51" s="128" t="s">
        <v>201</v>
      </c>
      <c r="B51" s="217">
        <v>13.553889679999999</v>
      </c>
      <c r="C51" s="148">
        <f t="shared" si="3"/>
        <v>0.47567174302691939</v>
      </c>
      <c r="D51" s="217">
        <v>5.2248789499999999</v>
      </c>
      <c r="E51" s="148">
        <f t="shared" si="0"/>
        <v>0.23876845261696644</v>
      </c>
      <c r="F51" s="217">
        <v>3.6180723700000001</v>
      </c>
      <c r="G51" s="148">
        <f t="shared" si="4"/>
        <v>0.12543345538471004</v>
      </c>
      <c r="H51" s="148">
        <f t="shared" si="1"/>
        <v>-30.752991511889473</v>
      </c>
      <c r="I51" s="150">
        <f t="shared" si="2"/>
        <v>-73.306021699890351</v>
      </c>
      <c r="J51" s="24"/>
    </row>
    <row r="52" spans="1:10" ht="12.5" x14ac:dyDescent="0.25">
      <c r="A52" s="128" t="s">
        <v>196</v>
      </c>
      <c r="B52" s="217">
        <v>2.4259715900000001</v>
      </c>
      <c r="C52" s="148">
        <f t="shared" si="3"/>
        <v>8.5139112239630332E-2</v>
      </c>
      <c r="D52" s="217">
        <v>3.8717160099999997</v>
      </c>
      <c r="E52" s="148">
        <f t="shared" si="0"/>
        <v>0.17693111161552083</v>
      </c>
      <c r="F52" s="217">
        <v>3.4422062200000001</v>
      </c>
      <c r="G52" s="148">
        <f t="shared" si="4"/>
        <v>0.11933642452855121</v>
      </c>
      <c r="H52" s="148">
        <f t="shared" si="1"/>
        <v>-11.093525167926755</v>
      </c>
      <c r="I52" s="150">
        <f t="shared" si="2"/>
        <v>41.889799294805428</v>
      </c>
      <c r="J52" s="24"/>
    </row>
    <row r="53" spans="1:10" ht="12.5" x14ac:dyDescent="0.25">
      <c r="A53" s="128" t="s">
        <v>132</v>
      </c>
      <c r="B53" s="217">
        <v>0.10693279</v>
      </c>
      <c r="C53" s="148">
        <f t="shared" si="3"/>
        <v>3.7527903654909741E-3</v>
      </c>
      <c r="D53" s="217">
        <v>0.33902459000000001</v>
      </c>
      <c r="E53" s="148">
        <f t="shared" si="0"/>
        <v>1.5492871227839924E-2</v>
      </c>
      <c r="F53" s="217">
        <v>3.4245152200000004</v>
      </c>
      <c r="G53" s="148">
        <f t="shared" si="4"/>
        <v>0.11872310256252019</v>
      </c>
      <c r="H53" s="148">
        <f t="shared" si="1"/>
        <v>910.10821073480258</v>
      </c>
      <c r="I53" s="150">
        <f t="shared" si="2"/>
        <v>3102.4930987024659</v>
      </c>
      <c r="J53" s="24"/>
    </row>
    <row r="54" spans="1:10" ht="12.5" x14ac:dyDescent="0.25">
      <c r="A54" s="128" t="s">
        <v>152</v>
      </c>
      <c r="B54" s="217">
        <v>7.77765226</v>
      </c>
      <c r="C54" s="148">
        <f t="shared" si="3"/>
        <v>0.27295554962577051</v>
      </c>
      <c r="D54" s="217">
        <v>10.768626749999999</v>
      </c>
      <c r="E54" s="148">
        <f t="shared" si="0"/>
        <v>0.4921086919931747</v>
      </c>
      <c r="F54" s="217">
        <v>3.3571082699999999</v>
      </c>
      <c r="G54" s="148">
        <f t="shared" si="4"/>
        <v>0.11638619887713471</v>
      </c>
      <c r="H54" s="148">
        <f t="shared" si="1"/>
        <v>-68.825103256550335</v>
      </c>
      <c r="I54" s="150">
        <f t="shared" si="2"/>
        <v>-56.836482812873925</v>
      </c>
      <c r="J54" s="24"/>
    </row>
    <row r="55" spans="1:10" ht="12.5" x14ac:dyDescent="0.25">
      <c r="A55" s="128" t="s">
        <v>133</v>
      </c>
      <c r="B55" s="217">
        <v>3.7496827599999998</v>
      </c>
      <c r="C55" s="148">
        <f t="shared" si="3"/>
        <v>0.13159455893160182</v>
      </c>
      <c r="D55" s="217">
        <v>4.2845071199999998</v>
      </c>
      <c r="E55" s="148">
        <f t="shared" si="0"/>
        <v>0.19579499258423494</v>
      </c>
      <c r="F55" s="217">
        <v>3.2830852400000001</v>
      </c>
      <c r="G55" s="148">
        <f t="shared" si="4"/>
        <v>0.11381992504913331</v>
      </c>
      <c r="H55" s="148">
        <f t="shared" si="1"/>
        <v>-23.373094079488887</v>
      </c>
      <c r="I55" s="150">
        <f t="shared" si="2"/>
        <v>-12.44365323321378</v>
      </c>
      <c r="J55" s="24"/>
    </row>
    <row r="56" spans="1:10" ht="12.5" x14ac:dyDescent="0.25">
      <c r="A56" s="128" t="s">
        <v>195</v>
      </c>
      <c r="B56" s="217">
        <v>9.7411589000000003</v>
      </c>
      <c r="C56" s="148">
        <f t="shared" si="3"/>
        <v>0.34186452320786409</v>
      </c>
      <c r="D56" s="217">
        <v>1.89696738</v>
      </c>
      <c r="E56" s="148">
        <f t="shared" si="0"/>
        <v>8.6688317628384665E-2</v>
      </c>
      <c r="F56" s="217">
        <v>3.1733665499999999</v>
      </c>
      <c r="G56" s="148">
        <f t="shared" si="4"/>
        <v>0.1100161331401882</v>
      </c>
      <c r="H56" s="148">
        <f t="shared" si="1"/>
        <v>67.286300410711334</v>
      </c>
      <c r="I56" s="150">
        <f t="shared" si="2"/>
        <v>-67.423110714270365</v>
      </c>
      <c r="J56" s="24"/>
    </row>
    <row r="57" spans="1:10" ht="12.5" x14ac:dyDescent="0.25">
      <c r="A57" s="128" t="s">
        <v>112</v>
      </c>
      <c r="B57" s="217">
        <v>0.75636292000000005</v>
      </c>
      <c r="C57" s="148">
        <f t="shared" si="3"/>
        <v>2.6544444215760393E-2</v>
      </c>
      <c r="D57" s="217">
        <v>0.49341284999999996</v>
      </c>
      <c r="E57" s="148">
        <f t="shared" si="0"/>
        <v>2.2548163091094649E-2</v>
      </c>
      <c r="F57" s="217">
        <v>2.92875365</v>
      </c>
      <c r="G57" s="148">
        <f t="shared" si="4"/>
        <v>0.10153574962628005</v>
      </c>
      <c r="H57" s="148">
        <f t="shared" si="1"/>
        <v>493.5706072511083</v>
      </c>
      <c r="I57" s="150">
        <f t="shared" si="2"/>
        <v>287.21539257900162</v>
      </c>
      <c r="J57" s="24"/>
    </row>
    <row r="58" spans="1:10" ht="12.5" x14ac:dyDescent="0.25">
      <c r="A58" s="128" t="s">
        <v>197</v>
      </c>
      <c r="B58" s="217">
        <v>26.35448255</v>
      </c>
      <c r="C58" s="148">
        <f t="shared" si="3"/>
        <v>0.92490664651263643</v>
      </c>
      <c r="D58" s="217">
        <v>11.60607499</v>
      </c>
      <c r="E58" s="148">
        <f t="shared" si="0"/>
        <v>0.53037871170561268</v>
      </c>
      <c r="F58" s="217">
        <v>2.7520872799999996</v>
      </c>
      <c r="G58" s="148">
        <f t="shared" si="4"/>
        <v>9.5410976273729978E-2</v>
      </c>
      <c r="H58" s="148">
        <f t="shared" si="1"/>
        <v>-76.287528019840934</v>
      </c>
      <c r="I58" s="150">
        <f t="shared" si="2"/>
        <v>-89.557422443112998</v>
      </c>
      <c r="J58" s="24"/>
    </row>
    <row r="59" spans="1:10" ht="12.5" x14ac:dyDescent="0.25">
      <c r="A59" s="128" t="s">
        <v>204</v>
      </c>
      <c r="B59" s="217">
        <v>0.90900075000000002</v>
      </c>
      <c r="C59" s="148">
        <f t="shared" si="3"/>
        <v>3.1901246164287578E-2</v>
      </c>
      <c r="D59" s="217">
        <v>1.31238327</v>
      </c>
      <c r="E59" s="148">
        <f t="shared" si="0"/>
        <v>5.9973776544295719E-2</v>
      </c>
      <c r="F59" s="217">
        <v>2.7425439599999999</v>
      </c>
      <c r="G59" s="148">
        <f t="shared" si="4"/>
        <v>9.5080122857593916E-2</v>
      </c>
      <c r="H59" s="148">
        <f t="shared" si="1"/>
        <v>108.97431586429778</v>
      </c>
      <c r="I59" s="150">
        <f t="shared" si="2"/>
        <v>201.70975766521644</v>
      </c>
      <c r="J59" s="24"/>
    </row>
    <row r="60" spans="1:10" ht="12.5" x14ac:dyDescent="0.25">
      <c r="A60" s="128" t="s">
        <v>172</v>
      </c>
      <c r="B60" s="217">
        <v>0.41467113999999999</v>
      </c>
      <c r="C60" s="148">
        <f t="shared" si="3"/>
        <v>1.4552822001924376E-2</v>
      </c>
      <c r="D60" s="217">
        <v>3.6574781400000003</v>
      </c>
      <c r="E60" s="148">
        <f t="shared" si="0"/>
        <v>0.16714079011690416</v>
      </c>
      <c r="F60" s="217">
        <v>2.6448614400000001</v>
      </c>
      <c r="G60" s="148">
        <f t="shared" si="4"/>
        <v>9.1693607950959807E-2</v>
      </c>
      <c r="H60" s="148">
        <f t="shared" si="1"/>
        <v>-27.686199650122855</v>
      </c>
      <c r="I60" s="150">
        <f t="shared" si="2"/>
        <v>537.82144086516371</v>
      </c>
      <c r="J60" s="24"/>
    </row>
    <row r="61" spans="1:10" ht="12.5" x14ac:dyDescent="0.25">
      <c r="A61" s="128" t="s">
        <v>149</v>
      </c>
      <c r="B61" s="217">
        <v>4.4660531299999997</v>
      </c>
      <c r="C61" s="148">
        <f t="shared" si="3"/>
        <v>0.15673547055150069</v>
      </c>
      <c r="D61" s="217">
        <v>3.2481467099999999</v>
      </c>
      <c r="E61" s="148">
        <f t="shared" si="0"/>
        <v>0.14843501088567618</v>
      </c>
      <c r="F61" s="217">
        <v>2.4185578900000002</v>
      </c>
      <c r="G61" s="148">
        <f t="shared" si="4"/>
        <v>8.3847983723623939E-2</v>
      </c>
      <c r="H61" s="148">
        <f t="shared" si="1"/>
        <v>-25.540374067647942</v>
      </c>
      <c r="I61" s="150">
        <f t="shared" si="2"/>
        <v>-45.845742995001039</v>
      </c>
      <c r="J61" s="24"/>
    </row>
    <row r="62" spans="1:10" ht="12.5" x14ac:dyDescent="0.25">
      <c r="A62" s="128" t="s">
        <v>33</v>
      </c>
      <c r="B62" s="217">
        <v>0.12417742</v>
      </c>
      <c r="C62" s="148">
        <f t="shared" si="3"/>
        <v>4.3579880912816941E-3</v>
      </c>
      <c r="D62" s="217">
        <v>5.5509350199999998</v>
      </c>
      <c r="E62" s="148">
        <f t="shared" si="0"/>
        <v>0.25366868361662803</v>
      </c>
      <c r="F62" s="217">
        <v>2.3814297599999996</v>
      </c>
      <c r="G62" s="148">
        <f t="shared" si="4"/>
        <v>8.2560803932393623E-2</v>
      </c>
      <c r="H62" s="148">
        <f t="shared" si="1"/>
        <v>-57.098583366230791</v>
      </c>
      <c r="I62" s="150">
        <f t="shared" si="2"/>
        <v>1817.7639219755085</v>
      </c>
      <c r="J62" s="24"/>
    </row>
    <row r="63" spans="1:10" ht="12.5" x14ac:dyDescent="0.25">
      <c r="A63" s="128" t="s">
        <v>170</v>
      </c>
      <c r="B63" s="217">
        <v>0.47840146</v>
      </c>
      <c r="C63" s="148">
        <f t="shared" si="3"/>
        <v>1.678942810642849E-2</v>
      </c>
      <c r="D63" s="217">
        <v>0.1111616</v>
      </c>
      <c r="E63" s="148">
        <f t="shared" si="0"/>
        <v>5.0799039511577925E-3</v>
      </c>
      <c r="F63" s="217">
        <v>2.2886384300000002</v>
      </c>
      <c r="G63" s="148">
        <f t="shared" si="4"/>
        <v>7.9343859669987166E-2</v>
      </c>
      <c r="H63" s="148">
        <f t="shared" si="1"/>
        <v>1958.8390505354369</v>
      </c>
      <c r="I63" s="150">
        <f t="shared" si="2"/>
        <v>378.39286067396205</v>
      </c>
      <c r="J63" s="24"/>
    </row>
    <row r="64" spans="1:10" ht="12.5" x14ac:dyDescent="0.25">
      <c r="A64" s="128" t="s">
        <v>209</v>
      </c>
      <c r="B64" s="217">
        <v>3.0796125499999998</v>
      </c>
      <c r="C64" s="148">
        <f t="shared" si="3"/>
        <v>0.10807854454265235</v>
      </c>
      <c r="D64" s="217">
        <v>2.23148875</v>
      </c>
      <c r="E64" s="148">
        <f t="shared" si="0"/>
        <v>0.10197539904147801</v>
      </c>
      <c r="F64" s="217">
        <v>2.2442513700000002</v>
      </c>
      <c r="G64" s="148">
        <f t="shared" si="4"/>
        <v>7.7805023035227294E-2</v>
      </c>
      <c r="H64" s="148">
        <f t="shared" si="1"/>
        <v>0.5719329752390756</v>
      </c>
      <c r="I64" s="150">
        <f t="shared" si="2"/>
        <v>-27.125528501953909</v>
      </c>
      <c r="J64" s="24"/>
    </row>
    <row r="65" spans="1:10" ht="12.5" x14ac:dyDescent="0.25">
      <c r="A65" s="128" t="s">
        <v>171</v>
      </c>
      <c r="B65" s="217">
        <v>0.66400625000000002</v>
      </c>
      <c r="C65" s="148">
        <f t="shared" si="3"/>
        <v>2.3303200614383963E-2</v>
      </c>
      <c r="D65" s="217">
        <v>3.9586914100000001</v>
      </c>
      <c r="E65" s="148">
        <f t="shared" si="0"/>
        <v>0.18090574564483969</v>
      </c>
      <c r="F65" s="217">
        <v>2.2033723300000001</v>
      </c>
      <c r="G65" s="148">
        <f t="shared" si="4"/>
        <v>7.6387804495729211E-2</v>
      </c>
      <c r="H65" s="148">
        <f t="shared" si="1"/>
        <v>-44.340891931255634</v>
      </c>
      <c r="I65" s="150">
        <f t="shared" si="2"/>
        <v>231.83005882851253</v>
      </c>
      <c r="J65" s="24"/>
    </row>
    <row r="66" spans="1:10" ht="12.5" x14ac:dyDescent="0.25">
      <c r="A66" s="128" t="s">
        <v>75</v>
      </c>
      <c r="B66" s="217">
        <v>1.21837481</v>
      </c>
      <c r="C66" s="148">
        <f t="shared" si="3"/>
        <v>4.2758682799961506E-2</v>
      </c>
      <c r="D66" s="217">
        <v>0.24861873000000001</v>
      </c>
      <c r="E66" s="148">
        <f t="shared" si="0"/>
        <v>1.1361470767412779E-2</v>
      </c>
      <c r="F66" s="217">
        <v>1.9836813700000002</v>
      </c>
      <c r="G66" s="148">
        <f t="shared" si="4"/>
        <v>6.8771429417641958E-2</v>
      </c>
      <c r="H66" s="148">
        <f t="shared" si="1"/>
        <v>697.88090382410053</v>
      </c>
      <c r="I66" s="150">
        <f t="shared" si="2"/>
        <v>62.813721501678145</v>
      </c>
      <c r="J66" s="24"/>
    </row>
    <row r="67" spans="1:10" ht="12.5" x14ac:dyDescent="0.25">
      <c r="A67" s="128" t="s">
        <v>214</v>
      </c>
      <c r="B67" s="217">
        <v>3.09391689</v>
      </c>
      <c r="C67" s="148">
        <f t="shared" si="3"/>
        <v>0.10858055322807715</v>
      </c>
      <c r="D67" s="217">
        <v>0.48536733000000004</v>
      </c>
      <c r="E67" s="148">
        <f t="shared" si="0"/>
        <v>2.2180495939514256E-2</v>
      </c>
      <c r="F67" s="217">
        <v>1.9308002099999999</v>
      </c>
      <c r="G67" s="148">
        <f t="shared" si="4"/>
        <v>6.6938114341207541E-2</v>
      </c>
      <c r="H67" s="148">
        <f t="shared" si="1"/>
        <v>297.80184834442809</v>
      </c>
      <c r="I67" s="150">
        <f t="shared" si="2"/>
        <v>-37.5936627050121</v>
      </c>
      <c r="J67" s="24"/>
    </row>
    <row r="68" spans="1:10" ht="12.5" x14ac:dyDescent="0.25">
      <c r="A68" s="128" t="s">
        <v>242</v>
      </c>
      <c r="B68" s="217">
        <v>0.98815726000000004</v>
      </c>
      <c r="C68" s="148">
        <f t="shared" si="3"/>
        <v>3.4679232113161547E-2</v>
      </c>
      <c r="D68" s="217">
        <v>21.26772566</v>
      </c>
      <c r="E68" s="148">
        <f t="shared" si="0"/>
        <v>0.97190040096916541</v>
      </c>
      <c r="F68" s="217">
        <v>1.70393277</v>
      </c>
      <c r="G68" s="148">
        <f t="shared" si="4"/>
        <v>5.9072940844558171E-2</v>
      </c>
      <c r="H68" s="148">
        <f t="shared" si="1"/>
        <v>-91.988175899763789</v>
      </c>
      <c r="I68" s="150">
        <f t="shared" si="2"/>
        <v>72.435384424539876</v>
      </c>
      <c r="J68" s="24"/>
    </row>
    <row r="69" spans="1:10" ht="12.5" x14ac:dyDescent="0.25">
      <c r="A69" s="128" t="s">
        <v>212</v>
      </c>
      <c r="B69" s="217">
        <v>0.36734074</v>
      </c>
      <c r="C69" s="148">
        <f t="shared" si="3"/>
        <v>1.2891768651358718E-2</v>
      </c>
      <c r="D69" s="217">
        <v>1.81540828</v>
      </c>
      <c r="E69" s="148">
        <f t="shared" ref="E69:E132" si="5">(D69/$D$264)*100</f>
        <v>8.296119968169377E-2</v>
      </c>
      <c r="F69" s="217">
        <v>1.6840896999999999</v>
      </c>
      <c r="G69" s="148">
        <f t="shared" ref="G69:G132" si="6">(F69/$F$264)*100</f>
        <v>5.8385009653303233E-2</v>
      </c>
      <c r="H69" s="148">
        <f t="shared" ref="H69:H132" si="7">((F69/D69)-1)*100</f>
        <v>-7.2335562995228813</v>
      </c>
      <c r="I69" s="150">
        <f t="shared" ref="I69:I132" si="8">((F69/B69)-1)*100</f>
        <v>358.45437671846582</v>
      </c>
      <c r="J69" s="24"/>
    </row>
    <row r="70" spans="1:10" ht="12.5" x14ac:dyDescent="0.25">
      <c r="A70" s="128" t="s">
        <v>130</v>
      </c>
      <c r="B70" s="217">
        <v>0.41124796999999996</v>
      </c>
      <c r="C70" s="148">
        <f t="shared" ref="C70:C133" si="9">(B70/$B$264)*100</f>
        <v>1.4432686359756638E-2</v>
      </c>
      <c r="D70" s="217">
        <v>1.07995744</v>
      </c>
      <c r="E70" s="148">
        <f t="shared" si="5"/>
        <v>4.9352294916034441E-2</v>
      </c>
      <c r="F70" s="217">
        <v>1.5670428999999999</v>
      </c>
      <c r="G70" s="148">
        <f t="shared" si="6"/>
        <v>5.4327162528005658E-2</v>
      </c>
      <c r="H70" s="148">
        <f t="shared" si="7"/>
        <v>45.102282919593549</v>
      </c>
      <c r="I70" s="150">
        <f t="shared" si="8"/>
        <v>281.04574716806508</v>
      </c>
      <c r="J70" s="24"/>
    </row>
    <row r="71" spans="1:10" ht="12.5" x14ac:dyDescent="0.25">
      <c r="A71" s="128" t="s">
        <v>160</v>
      </c>
      <c r="B71" s="217">
        <v>3.6905915299999998</v>
      </c>
      <c r="C71" s="148">
        <f t="shared" si="9"/>
        <v>0.12952076100087348</v>
      </c>
      <c r="D71" s="217">
        <v>0.68279612000000001</v>
      </c>
      <c r="E71" s="148">
        <f t="shared" si="5"/>
        <v>3.1202669877216684E-2</v>
      </c>
      <c r="F71" s="217">
        <v>1.48905358</v>
      </c>
      <c r="G71" s="148">
        <f t="shared" si="6"/>
        <v>5.1623383031548578E-2</v>
      </c>
      <c r="H71" s="148">
        <f t="shared" si="7"/>
        <v>118.08172840818133</v>
      </c>
      <c r="I71" s="150">
        <f t="shared" si="8"/>
        <v>-59.652712366139312</v>
      </c>
      <c r="J71" s="24"/>
    </row>
    <row r="72" spans="1:10" ht="12.5" x14ac:dyDescent="0.25">
      <c r="A72" s="128" t="s">
        <v>105</v>
      </c>
      <c r="B72" s="217">
        <v>1.15600035</v>
      </c>
      <c r="C72" s="148">
        <f t="shared" si="9"/>
        <v>4.0569660400558087E-2</v>
      </c>
      <c r="D72" s="217">
        <v>2.2128709999999999E-2</v>
      </c>
      <c r="E72" s="148">
        <f t="shared" si="5"/>
        <v>1.0112459820929615E-3</v>
      </c>
      <c r="F72" s="217">
        <v>1.42421171</v>
      </c>
      <c r="G72" s="148">
        <f t="shared" si="6"/>
        <v>4.9375407044350138E-2</v>
      </c>
      <c r="H72" s="148">
        <f t="shared" si="7"/>
        <v>6336.0358556825049</v>
      </c>
      <c r="I72" s="150">
        <f t="shared" si="8"/>
        <v>23.201667715758045</v>
      </c>
      <c r="J72" s="24"/>
    </row>
    <row r="73" spans="1:10" ht="12.5" x14ac:dyDescent="0.25">
      <c r="A73" s="128" t="s">
        <v>258</v>
      </c>
      <c r="B73" s="217">
        <v>3.4899395000000002</v>
      </c>
      <c r="C73" s="148">
        <f t="shared" si="9"/>
        <v>0.12247890784245308</v>
      </c>
      <c r="D73" s="217">
        <v>0.51395036999999999</v>
      </c>
      <c r="E73" s="148">
        <f t="shared" si="5"/>
        <v>2.3486694283475672E-2</v>
      </c>
      <c r="F73" s="217">
        <v>1.4006142800000001</v>
      </c>
      <c r="G73" s="148">
        <f t="shared" si="6"/>
        <v>4.855731749820355E-2</v>
      </c>
      <c r="H73" s="148">
        <f t="shared" si="7"/>
        <v>172.51936407789725</v>
      </c>
      <c r="I73" s="150">
        <f t="shared" si="8"/>
        <v>-59.867089959582387</v>
      </c>
      <c r="J73" s="24"/>
    </row>
    <row r="74" spans="1:10" ht="12.5" x14ac:dyDescent="0.25">
      <c r="A74" s="128" t="s">
        <v>199</v>
      </c>
      <c r="B74" s="217">
        <v>0.31198371000000003</v>
      </c>
      <c r="C74" s="148">
        <f t="shared" si="9"/>
        <v>1.094902191440184E-2</v>
      </c>
      <c r="D74" s="217">
        <v>0.32723487000000001</v>
      </c>
      <c r="E74" s="148">
        <f t="shared" si="5"/>
        <v>1.4954100238478096E-2</v>
      </c>
      <c r="F74" s="217">
        <v>1.25093806</v>
      </c>
      <c r="G74" s="148">
        <f t="shared" si="6"/>
        <v>4.3368254499023672E-2</v>
      </c>
      <c r="H74" s="148">
        <f t="shared" si="7"/>
        <v>282.27529358347414</v>
      </c>
      <c r="I74" s="150">
        <f t="shared" si="8"/>
        <v>300.96262077273195</v>
      </c>
      <c r="J74" s="24"/>
    </row>
    <row r="75" spans="1:10" ht="12.5" x14ac:dyDescent="0.25">
      <c r="A75" s="128" t="s">
        <v>219</v>
      </c>
      <c r="B75" s="217">
        <v>0.50301936000000003</v>
      </c>
      <c r="C75" s="148">
        <f t="shared" si="9"/>
        <v>1.7653389646556831E-2</v>
      </c>
      <c r="D75" s="217">
        <v>1.1414241299999999</v>
      </c>
      <c r="E75" s="148">
        <f t="shared" si="5"/>
        <v>5.216122247191337E-2</v>
      </c>
      <c r="F75" s="217">
        <v>1.2336842800000001</v>
      </c>
      <c r="G75" s="148">
        <f t="shared" si="6"/>
        <v>4.2770090332438032E-2</v>
      </c>
      <c r="H75" s="148">
        <f t="shared" si="7"/>
        <v>8.0828981598628289</v>
      </c>
      <c r="I75" s="150">
        <f t="shared" si="8"/>
        <v>145.25582474598991</v>
      </c>
      <c r="J75" s="24"/>
    </row>
    <row r="76" spans="1:10" ht="12.5" x14ac:dyDescent="0.25">
      <c r="A76" s="128" t="s">
        <v>211</v>
      </c>
      <c r="B76" s="217">
        <v>0.68443535999999994</v>
      </c>
      <c r="C76" s="148">
        <f t="shared" si="9"/>
        <v>2.4020157192282614E-2</v>
      </c>
      <c r="D76" s="217">
        <v>0.48878784999999997</v>
      </c>
      <c r="E76" s="148">
        <f t="shared" si="5"/>
        <v>2.2336808128822563E-2</v>
      </c>
      <c r="F76" s="217">
        <v>1.1709483700000001</v>
      </c>
      <c r="G76" s="148">
        <f t="shared" si="6"/>
        <v>4.0595125001934101E-2</v>
      </c>
      <c r="H76" s="148">
        <f t="shared" si="7"/>
        <v>139.5616769115681</v>
      </c>
      <c r="I76" s="150">
        <f t="shared" si="8"/>
        <v>71.082389723406479</v>
      </c>
      <c r="J76" s="24"/>
    </row>
    <row r="77" spans="1:10" ht="12.5" x14ac:dyDescent="0.25">
      <c r="A77" s="128" t="s">
        <v>180</v>
      </c>
      <c r="B77" s="217">
        <v>1.7431030600000001</v>
      </c>
      <c r="C77" s="148">
        <f t="shared" si="9"/>
        <v>6.1173942713229831E-2</v>
      </c>
      <c r="D77" s="217">
        <v>5.1780477899999999</v>
      </c>
      <c r="E77" s="148">
        <f t="shared" si="5"/>
        <v>0.23662834492940793</v>
      </c>
      <c r="F77" s="217">
        <v>1.14607752</v>
      </c>
      <c r="G77" s="148">
        <f t="shared" si="6"/>
        <v>3.973288778420403E-2</v>
      </c>
      <c r="H77" s="148">
        <f t="shared" si="7"/>
        <v>-77.866609840617173</v>
      </c>
      <c r="I77" s="150">
        <f t="shared" si="8"/>
        <v>-34.250730992348785</v>
      </c>
      <c r="J77" s="24"/>
    </row>
    <row r="78" spans="1:10" ht="12.5" x14ac:dyDescent="0.25">
      <c r="A78" s="128" t="s">
        <v>202</v>
      </c>
      <c r="B78" s="217">
        <v>5.0724808799999996</v>
      </c>
      <c r="C78" s="148">
        <f t="shared" si="9"/>
        <v>0.17801796226958239</v>
      </c>
      <c r="D78" s="217">
        <v>1.7010531899999999</v>
      </c>
      <c r="E78" s="148">
        <f t="shared" si="5"/>
        <v>7.7735358442218946E-2</v>
      </c>
      <c r="F78" s="217">
        <v>1.07140104</v>
      </c>
      <c r="G78" s="148">
        <f t="shared" si="6"/>
        <v>3.7143959768270736E-2</v>
      </c>
      <c r="H78" s="148">
        <f t="shared" si="7"/>
        <v>-37.015429834971826</v>
      </c>
      <c r="I78" s="150">
        <f t="shared" si="8"/>
        <v>-78.878165037065656</v>
      </c>
      <c r="J78" s="24"/>
    </row>
    <row r="79" spans="1:10" ht="12.5" x14ac:dyDescent="0.25">
      <c r="A79" s="128" t="s">
        <v>147</v>
      </c>
      <c r="B79" s="217">
        <v>0.68072217000000002</v>
      </c>
      <c r="C79" s="148">
        <f t="shared" si="9"/>
        <v>2.3889843341337199E-2</v>
      </c>
      <c r="D79" s="217">
        <v>0.17271096</v>
      </c>
      <c r="E79" s="148">
        <f t="shared" si="5"/>
        <v>7.8926093913028912E-3</v>
      </c>
      <c r="F79" s="217">
        <v>0.98031166000000003</v>
      </c>
      <c r="G79" s="148">
        <f t="shared" si="6"/>
        <v>3.3986019706875308E-2</v>
      </c>
      <c r="H79" s="148">
        <f t="shared" si="7"/>
        <v>467.60246136087716</v>
      </c>
      <c r="I79" s="150">
        <f t="shared" si="8"/>
        <v>44.010538102497819</v>
      </c>
      <c r="J79" s="24"/>
    </row>
    <row r="80" spans="1:10" ht="12.5" x14ac:dyDescent="0.25">
      <c r="A80" s="128" t="s">
        <v>57</v>
      </c>
      <c r="B80" s="217">
        <v>0</v>
      </c>
      <c r="C80" s="148">
        <f t="shared" si="9"/>
        <v>0</v>
      </c>
      <c r="D80" s="217">
        <v>0</v>
      </c>
      <c r="E80" s="148">
        <f t="shared" si="5"/>
        <v>0</v>
      </c>
      <c r="F80" s="217">
        <v>0.88348579000000005</v>
      </c>
      <c r="G80" s="148">
        <f t="shared" si="6"/>
        <v>3.062920364497582E-2</v>
      </c>
      <c r="H80" s="148" t="s">
        <v>314</v>
      </c>
      <c r="I80" s="150" t="s">
        <v>314</v>
      </c>
      <c r="J80" s="24"/>
    </row>
    <row r="81" spans="1:10" ht="12.5" x14ac:dyDescent="0.25">
      <c r="A81" s="128" t="s">
        <v>103</v>
      </c>
      <c r="B81" s="217">
        <v>0.45179090999999999</v>
      </c>
      <c r="C81" s="148">
        <f t="shared" si="9"/>
        <v>1.5855534810832107E-2</v>
      </c>
      <c r="D81" s="217">
        <v>0.87815653000000005</v>
      </c>
      <c r="E81" s="148">
        <f t="shared" si="5"/>
        <v>4.0130322219921417E-2</v>
      </c>
      <c r="F81" s="217">
        <v>0.86632916000000004</v>
      </c>
      <c r="G81" s="148">
        <f t="shared" si="6"/>
        <v>3.0034407531581056E-2</v>
      </c>
      <c r="H81" s="148">
        <f t="shared" si="7"/>
        <v>-1.3468407505891955</v>
      </c>
      <c r="I81" s="150">
        <f t="shared" si="8"/>
        <v>91.754446763880225</v>
      </c>
      <c r="J81" s="24"/>
    </row>
    <row r="82" spans="1:10" ht="12.5" x14ac:dyDescent="0.25">
      <c r="A82" s="128" t="s">
        <v>226</v>
      </c>
      <c r="B82" s="217">
        <v>0</v>
      </c>
      <c r="C82" s="148">
        <f t="shared" si="9"/>
        <v>0</v>
      </c>
      <c r="D82" s="217">
        <v>0</v>
      </c>
      <c r="E82" s="148">
        <f t="shared" si="5"/>
        <v>0</v>
      </c>
      <c r="F82" s="217">
        <v>0.84499343000000005</v>
      </c>
      <c r="G82" s="148">
        <f t="shared" si="6"/>
        <v>2.9294727927810384E-2</v>
      </c>
      <c r="H82" s="148" t="s">
        <v>314</v>
      </c>
      <c r="I82" s="150" t="s">
        <v>314</v>
      </c>
      <c r="J82" s="24"/>
    </row>
    <row r="83" spans="1:10" ht="12.5" x14ac:dyDescent="0.25">
      <c r="A83" s="128" t="s">
        <v>122</v>
      </c>
      <c r="B83" s="217">
        <v>0.17615734</v>
      </c>
      <c r="C83" s="148">
        <f t="shared" si="9"/>
        <v>6.1822156549222905E-3</v>
      </c>
      <c r="D83" s="217">
        <v>3.6639529999999997E-2</v>
      </c>
      <c r="E83" s="148">
        <f t="shared" si="5"/>
        <v>1.6743668066631322E-3</v>
      </c>
      <c r="F83" s="217">
        <v>0.79202638999999997</v>
      </c>
      <c r="G83" s="148">
        <f t="shared" si="6"/>
        <v>2.7458435513156406E-2</v>
      </c>
      <c r="H83" s="148">
        <f t="shared" si="7"/>
        <v>2061.6718063796125</v>
      </c>
      <c r="I83" s="150">
        <f t="shared" si="8"/>
        <v>349.61305046954044</v>
      </c>
      <c r="J83" s="24"/>
    </row>
    <row r="84" spans="1:10" ht="12.5" x14ac:dyDescent="0.25">
      <c r="A84" s="128" t="s">
        <v>142</v>
      </c>
      <c r="B84" s="217">
        <v>0.96839810999999998</v>
      </c>
      <c r="C84" s="148">
        <f t="shared" si="9"/>
        <v>3.3985787681848276E-2</v>
      </c>
      <c r="D84" s="217">
        <v>0.24686142999999999</v>
      </c>
      <c r="E84" s="148">
        <f t="shared" si="5"/>
        <v>1.1281165021423428E-2</v>
      </c>
      <c r="F84" s="217">
        <v>0.74005823999999998</v>
      </c>
      <c r="G84" s="148">
        <f t="shared" si="6"/>
        <v>2.5656773202998986E-2</v>
      </c>
      <c r="H84" s="148">
        <f t="shared" si="7"/>
        <v>199.78690474247028</v>
      </c>
      <c r="I84" s="150">
        <f t="shared" si="8"/>
        <v>-23.579132140189742</v>
      </c>
      <c r="J84" s="24"/>
    </row>
    <row r="85" spans="1:10" ht="12.5" x14ac:dyDescent="0.25">
      <c r="A85" s="128" t="s">
        <v>107</v>
      </c>
      <c r="B85" s="217">
        <v>0.29780607000000003</v>
      </c>
      <c r="C85" s="148">
        <f t="shared" si="9"/>
        <v>1.0451459746638339E-2</v>
      </c>
      <c r="D85" s="217">
        <v>0.27536015000000003</v>
      </c>
      <c r="E85" s="148">
        <f t="shared" si="5"/>
        <v>1.258351007880781E-2</v>
      </c>
      <c r="F85" s="217">
        <v>0.73326517000000002</v>
      </c>
      <c r="G85" s="148">
        <f t="shared" si="6"/>
        <v>2.5421267067235812E-2</v>
      </c>
      <c r="H85" s="148">
        <f t="shared" si="7"/>
        <v>166.29313282985936</v>
      </c>
      <c r="I85" s="150">
        <f t="shared" si="8"/>
        <v>146.22237216320002</v>
      </c>
      <c r="J85" s="24"/>
    </row>
    <row r="86" spans="1:10" ht="12.5" x14ac:dyDescent="0.25">
      <c r="A86" s="128" t="s">
        <v>0</v>
      </c>
      <c r="B86" s="217">
        <v>0.20059489999999999</v>
      </c>
      <c r="C86" s="148">
        <f t="shared" si="9"/>
        <v>7.0398481895649154E-3</v>
      </c>
      <c r="D86" s="217">
        <v>0</v>
      </c>
      <c r="E86" s="148">
        <f t="shared" si="5"/>
        <v>0</v>
      </c>
      <c r="F86" s="217">
        <v>0.71924999999999994</v>
      </c>
      <c r="G86" s="148">
        <f t="shared" si="6"/>
        <v>2.493538093198857E-2</v>
      </c>
      <c r="H86" s="148" t="s">
        <v>314</v>
      </c>
      <c r="I86" s="150">
        <f t="shared" si="8"/>
        <v>258.5584678374176</v>
      </c>
      <c r="J86" s="24"/>
    </row>
    <row r="87" spans="1:10" ht="12.5" x14ac:dyDescent="0.25">
      <c r="A87" s="128" t="s">
        <v>198</v>
      </c>
      <c r="B87" s="217">
        <v>54.610095689999994</v>
      </c>
      <c r="C87" s="148">
        <f t="shared" si="9"/>
        <v>1.9165331884071495</v>
      </c>
      <c r="D87" s="217">
        <v>0.81583218999999996</v>
      </c>
      <c r="E87" s="148">
        <f t="shared" si="5"/>
        <v>3.7282201456822449E-2</v>
      </c>
      <c r="F87" s="217">
        <v>0.71712007999999994</v>
      </c>
      <c r="G87" s="148">
        <f t="shared" si="6"/>
        <v>2.4861539615958453E-2</v>
      </c>
      <c r="H87" s="148">
        <f t="shared" si="7"/>
        <v>-12.09956057262217</v>
      </c>
      <c r="I87" s="150">
        <f t="shared" si="8"/>
        <v>-98.686836067691942</v>
      </c>
      <c r="J87" s="24"/>
    </row>
    <row r="88" spans="1:10" ht="12.5" x14ac:dyDescent="0.25">
      <c r="A88" s="128" t="s">
        <v>116</v>
      </c>
      <c r="B88" s="217">
        <v>0.27047733000000002</v>
      </c>
      <c r="C88" s="148">
        <f t="shared" si="9"/>
        <v>9.4923616797777631E-3</v>
      </c>
      <c r="D88" s="217">
        <v>1.94108671</v>
      </c>
      <c r="E88" s="148">
        <f t="shared" si="5"/>
        <v>8.8704499104626772E-2</v>
      </c>
      <c r="F88" s="217">
        <v>0.70610348999999994</v>
      </c>
      <c r="G88" s="148">
        <f t="shared" si="6"/>
        <v>2.4479610011201365E-2</v>
      </c>
      <c r="H88" s="148">
        <f t="shared" si="7"/>
        <v>-63.623289657163227</v>
      </c>
      <c r="I88" s="150">
        <f t="shared" si="8"/>
        <v>161.05828906252509</v>
      </c>
      <c r="J88" s="24"/>
    </row>
    <row r="89" spans="1:10" ht="12.5" x14ac:dyDescent="0.25">
      <c r="A89" s="128" t="s">
        <v>136</v>
      </c>
      <c r="B89" s="217">
        <v>6.0457999999999998E-2</v>
      </c>
      <c r="C89" s="148">
        <f t="shared" si="9"/>
        <v>2.1217645206568847E-3</v>
      </c>
      <c r="D89" s="217">
        <v>8.9079939999999996E-2</v>
      </c>
      <c r="E89" s="148">
        <f t="shared" si="5"/>
        <v>4.0708080773837283E-3</v>
      </c>
      <c r="F89" s="217">
        <v>0.62505833999999993</v>
      </c>
      <c r="G89" s="148">
        <f t="shared" si="6"/>
        <v>2.1669889207669695E-2</v>
      </c>
      <c r="H89" s="148">
        <f t="shared" si="7"/>
        <v>601.68248878479255</v>
      </c>
      <c r="I89" s="150">
        <f t="shared" si="8"/>
        <v>933.8720103212147</v>
      </c>
      <c r="J89" s="24"/>
    </row>
    <row r="90" spans="1:10" ht="12.5" x14ac:dyDescent="0.25">
      <c r="A90" s="128" t="s">
        <v>128</v>
      </c>
      <c r="B90" s="217">
        <v>8.6001019999999997E-2</v>
      </c>
      <c r="C90" s="148">
        <f t="shared" si="9"/>
        <v>3.0181930096315314E-3</v>
      </c>
      <c r="D90" s="217">
        <v>0.39970306</v>
      </c>
      <c r="E90" s="148">
        <f t="shared" si="5"/>
        <v>1.8265778414343264E-2</v>
      </c>
      <c r="F90" s="217">
        <v>0.61276854000000003</v>
      </c>
      <c r="G90" s="148">
        <f t="shared" si="6"/>
        <v>2.124381921173233E-2</v>
      </c>
      <c r="H90" s="148">
        <f t="shared" si="7"/>
        <v>53.305941665795608</v>
      </c>
      <c r="I90" s="150">
        <f t="shared" si="8"/>
        <v>612.51310740267968</v>
      </c>
      <c r="J90" s="24"/>
    </row>
    <row r="91" spans="1:10" ht="12.5" x14ac:dyDescent="0.25">
      <c r="A91" s="128" t="s">
        <v>16</v>
      </c>
      <c r="B91" s="217">
        <v>2.264236E-2</v>
      </c>
      <c r="C91" s="148">
        <f t="shared" si="9"/>
        <v>7.9463025756625451E-4</v>
      </c>
      <c r="D91" s="217">
        <v>0.43609999999999999</v>
      </c>
      <c r="E91" s="148">
        <f t="shared" si="5"/>
        <v>1.9929059253374484E-2</v>
      </c>
      <c r="F91" s="217">
        <v>0.57035561000000001</v>
      </c>
      <c r="G91" s="148">
        <f t="shared" si="6"/>
        <v>1.9773422873891847E-2</v>
      </c>
      <c r="H91" s="148">
        <f t="shared" si="7"/>
        <v>30.785510204081646</v>
      </c>
      <c r="I91" s="150">
        <f t="shared" si="8"/>
        <v>2418.9759813023024</v>
      </c>
      <c r="J91" s="24"/>
    </row>
    <row r="92" spans="1:10" ht="12.5" x14ac:dyDescent="0.25">
      <c r="A92" s="128" t="s">
        <v>206</v>
      </c>
      <c r="B92" s="217">
        <v>1.03980578</v>
      </c>
      <c r="C92" s="148">
        <f t="shared" si="9"/>
        <v>3.6491829243077145E-2</v>
      </c>
      <c r="D92" s="217">
        <v>0.78377215</v>
      </c>
      <c r="E92" s="148">
        <f t="shared" si="5"/>
        <v>3.5817109879602647E-2</v>
      </c>
      <c r="F92" s="217">
        <v>0.56511052000000006</v>
      </c>
      <c r="G92" s="148">
        <f t="shared" si="6"/>
        <v>1.9591583016856651E-2</v>
      </c>
      <c r="H92" s="148">
        <f t="shared" si="7"/>
        <v>-27.898622067650646</v>
      </c>
      <c r="I92" s="150">
        <f t="shared" si="8"/>
        <v>-45.652300567130908</v>
      </c>
      <c r="J92" s="24"/>
    </row>
    <row r="93" spans="1:10" ht="12.5" x14ac:dyDescent="0.25">
      <c r="A93" s="128" t="s">
        <v>174</v>
      </c>
      <c r="B93" s="217">
        <v>1.7086673300000002</v>
      </c>
      <c r="C93" s="148">
        <f t="shared" si="9"/>
        <v>5.9965425889039158E-2</v>
      </c>
      <c r="D93" s="217">
        <v>0.41520444000000001</v>
      </c>
      <c r="E93" s="148">
        <f t="shared" si="5"/>
        <v>1.8974166216519539E-2</v>
      </c>
      <c r="F93" s="217">
        <v>0.53750834999999997</v>
      </c>
      <c r="G93" s="148">
        <f t="shared" si="6"/>
        <v>1.8634654795098557E-2</v>
      </c>
      <c r="H93" s="148">
        <f t="shared" si="7"/>
        <v>29.456310727313028</v>
      </c>
      <c r="I93" s="150">
        <f t="shared" si="8"/>
        <v>-68.542246898347386</v>
      </c>
      <c r="J93" s="24"/>
    </row>
    <row r="94" spans="1:10" ht="12.5" x14ac:dyDescent="0.25">
      <c r="A94" s="128" t="s">
        <v>235</v>
      </c>
      <c r="B94" s="217">
        <v>0.10773181</v>
      </c>
      <c r="C94" s="148">
        <f t="shared" si="9"/>
        <v>3.7808318535867639E-3</v>
      </c>
      <c r="D94" s="217">
        <v>0.59267974000000001</v>
      </c>
      <c r="E94" s="148">
        <f t="shared" si="5"/>
        <v>2.7084498181001112E-2</v>
      </c>
      <c r="F94" s="217">
        <v>0.52633737999999997</v>
      </c>
      <c r="G94" s="148">
        <f t="shared" si="6"/>
        <v>1.8247373053937883E-2</v>
      </c>
      <c r="H94" s="148">
        <f t="shared" si="7"/>
        <v>-11.193627101206472</v>
      </c>
      <c r="I94" s="150">
        <f t="shared" si="8"/>
        <v>388.56264458937426</v>
      </c>
      <c r="J94" s="24"/>
    </row>
    <row r="95" spans="1:10" ht="12.5" x14ac:dyDescent="0.25">
      <c r="A95" s="128" t="s">
        <v>210</v>
      </c>
      <c r="B95" s="217">
        <v>0.21134168</v>
      </c>
      <c r="C95" s="148">
        <f t="shared" si="9"/>
        <v>7.4170048357540888E-3</v>
      </c>
      <c r="D95" s="217">
        <v>0.44911837999999998</v>
      </c>
      <c r="E95" s="148">
        <f t="shared" si="5"/>
        <v>2.0523978002292036E-2</v>
      </c>
      <c r="F95" s="217">
        <v>0.52114716999999999</v>
      </c>
      <c r="G95" s="148">
        <f t="shared" si="6"/>
        <v>1.806743580893682E-2</v>
      </c>
      <c r="H95" s="148">
        <f t="shared" si="7"/>
        <v>16.037818358714251</v>
      </c>
      <c r="I95" s="150">
        <f t="shared" si="8"/>
        <v>146.58986812255867</v>
      </c>
      <c r="J95" s="24"/>
    </row>
    <row r="96" spans="1:10" ht="12.5" x14ac:dyDescent="0.25">
      <c r="A96" s="128" t="s">
        <v>113</v>
      </c>
      <c r="B96" s="217">
        <v>0.14257365</v>
      </c>
      <c r="C96" s="148">
        <f t="shared" si="9"/>
        <v>5.0036010478439977E-3</v>
      </c>
      <c r="D96" s="217">
        <v>0.15030364000000002</v>
      </c>
      <c r="E96" s="148">
        <f t="shared" si="5"/>
        <v>6.8686313862826595E-3</v>
      </c>
      <c r="F96" s="217">
        <v>0.4896219</v>
      </c>
      <c r="G96" s="148">
        <f t="shared" si="6"/>
        <v>1.6974499254979514E-2</v>
      </c>
      <c r="H96" s="148">
        <f t="shared" si="7"/>
        <v>225.75518463824292</v>
      </c>
      <c r="I96" s="150">
        <f t="shared" si="8"/>
        <v>243.41682351542516</v>
      </c>
      <c r="J96" s="24"/>
    </row>
    <row r="97" spans="1:10" ht="12.5" x14ac:dyDescent="0.25">
      <c r="A97" s="128" t="s">
        <v>221</v>
      </c>
      <c r="B97" s="217">
        <v>6.9886921800000001</v>
      </c>
      <c r="C97" s="148">
        <f t="shared" si="9"/>
        <v>0.24526711292659731</v>
      </c>
      <c r="D97" s="217">
        <v>1.0446840900000001</v>
      </c>
      <c r="E97" s="148">
        <f t="shared" si="5"/>
        <v>4.7740360308799829E-2</v>
      </c>
      <c r="F97" s="217">
        <v>0.47788521</v>
      </c>
      <c r="G97" s="148">
        <f t="shared" si="6"/>
        <v>1.6567604800991804E-2</v>
      </c>
      <c r="H97" s="148">
        <f t="shared" si="7"/>
        <v>-54.255529056635673</v>
      </c>
      <c r="I97" s="150">
        <f t="shared" si="8"/>
        <v>-93.16202233992226</v>
      </c>
      <c r="J97" s="24"/>
    </row>
    <row r="98" spans="1:10" ht="12.5" x14ac:dyDescent="0.25">
      <c r="A98" s="128" t="s">
        <v>256</v>
      </c>
      <c r="B98" s="217">
        <v>0.1153473</v>
      </c>
      <c r="C98" s="148">
        <f t="shared" si="9"/>
        <v>4.0480963428093202E-3</v>
      </c>
      <c r="D98" s="217">
        <v>1.5434573300000001</v>
      </c>
      <c r="E98" s="148">
        <f t="shared" si="5"/>
        <v>7.0533484486643386E-2</v>
      </c>
      <c r="F98" s="217">
        <v>0.46945869000000001</v>
      </c>
      <c r="G98" s="148">
        <f t="shared" si="6"/>
        <v>1.6275469262401577E-2</v>
      </c>
      <c r="H98" s="148">
        <f t="shared" si="7"/>
        <v>-69.583954096094118</v>
      </c>
      <c r="I98" s="150">
        <f t="shared" si="8"/>
        <v>306.99582044833306</v>
      </c>
      <c r="J98" s="24"/>
    </row>
    <row r="99" spans="1:10" ht="12.5" x14ac:dyDescent="0.25">
      <c r="A99" s="128" t="s">
        <v>169</v>
      </c>
      <c r="B99" s="217">
        <v>0.64921463000000001</v>
      </c>
      <c r="C99" s="148">
        <f t="shared" si="9"/>
        <v>2.2784090909811552E-2</v>
      </c>
      <c r="D99" s="217">
        <v>0.70636588</v>
      </c>
      <c r="E99" s="148">
        <f t="shared" si="5"/>
        <v>3.22797694957166E-2</v>
      </c>
      <c r="F99" s="217">
        <v>0.43326861</v>
      </c>
      <c r="G99" s="148">
        <f t="shared" si="6"/>
        <v>1.502081033885741E-2</v>
      </c>
      <c r="H99" s="148">
        <f t="shared" si="7"/>
        <v>-38.662296372525809</v>
      </c>
      <c r="I99" s="150">
        <f t="shared" si="8"/>
        <v>-33.262654601606869</v>
      </c>
      <c r="J99" s="24"/>
    </row>
    <row r="100" spans="1:10" ht="12.5" x14ac:dyDescent="0.25">
      <c r="A100" s="128" t="s">
        <v>99</v>
      </c>
      <c r="B100" s="217">
        <v>0.31564032000000003</v>
      </c>
      <c r="C100" s="148">
        <f t="shared" si="9"/>
        <v>1.1077350098659991E-2</v>
      </c>
      <c r="D100" s="217">
        <v>0.33661879</v>
      </c>
      <c r="E100" s="148">
        <f t="shared" si="5"/>
        <v>1.5382930088762261E-2</v>
      </c>
      <c r="F100" s="217">
        <v>0.40956397999999999</v>
      </c>
      <c r="G100" s="148">
        <f t="shared" si="6"/>
        <v>1.4199004320224329E-2</v>
      </c>
      <c r="H100" s="148">
        <f t="shared" si="7"/>
        <v>21.669969760155094</v>
      </c>
      <c r="I100" s="150">
        <f t="shared" si="8"/>
        <v>29.756546945586649</v>
      </c>
      <c r="J100" s="24"/>
    </row>
    <row r="101" spans="1:10" ht="12.5" x14ac:dyDescent="0.25">
      <c r="A101" s="128" t="s">
        <v>185</v>
      </c>
      <c r="B101" s="217">
        <v>0.14407945</v>
      </c>
      <c r="C101" s="148">
        <f t="shared" si="9"/>
        <v>5.0564468749505036E-3</v>
      </c>
      <c r="D101" s="217">
        <v>0.25100130999999998</v>
      </c>
      <c r="E101" s="148">
        <f t="shared" si="5"/>
        <v>1.1470350790333907E-2</v>
      </c>
      <c r="F101" s="217">
        <v>0.39621593999999999</v>
      </c>
      <c r="G101" s="148">
        <f t="shared" si="6"/>
        <v>1.3736246639174039E-2</v>
      </c>
      <c r="H101" s="148">
        <f t="shared" si="7"/>
        <v>57.854132315086339</v>
      </c>
      <c r="I101" s="150">
        <f t="shared" si="8"/>
        <v>174.99823187831436</v>
      </c>
      <c r="J101" s="24"/>
    </row>
    <row r="102" spans="1:10" ht="12.5" x14ac:dyDescent="0.25">
      <c r="A102" s="128" t="s">
        <v>97</v>
      </c>
      <c r="B102" s="217">
        <v>66.914789519999999</v>
      </c>
      <c r="C102" s="148">
        <f t="shared" si="9"/>
        <v>2.3483645888180078</v>
      </c>
      <c r="D102" s="217">
        <v>1.3879889999999999E-2</v>
      </c>
      <c r="E102" s="148">
        <f t="shared" si="5"/>
        <v>6.3428835184664058E-4</v>
      </c>
      <c r="F102" s="217">
        <v>0.3479295</v>
      </c>
      <c r="G102" s="148">
        <f t="shared" si="6"/>
        <v>1.206222401108977E-2</v>
      </c>
      <c r="H102" s="148">
        <f t="shared" si="7"/>
        <v>2406.7165517882349</v>
      </c>
      <c r="I102" s="150">
        <f t="shared" si="8"/>
        <v>-99.480040955824862</v>
      </c>
      <c r="J102" s="24"/>
    </row>
    <row r="103" spans="1:10" ht="12.5" x14ac:dyDescent="0.25">
      <c r="A103" s="128" t="s">
        <v>104</v>
      </c>
      <c r="B103" s="217">
        <v>0.29963637999999998</v>
      </c>
      <c r="C103" s="148">
        <f t="shared" si="9"/>
        <v>1.0515694203944293E-2</v>
      </c>
      <c r="D103" s="217">
        <v>0.12637782</v>
      </c>
      <c r="E103" s="148">
        <f t="shared" si="5"/>
        <v>5.7752604060818512E-3</v>
      </c>
      <c r="F103" s="217">
        <v>0.34621005999999999</v>
      </c>
      <c r="G103" s="148">
        <f t="shared" si="6"/>
        <v>1.20026134564986E-2</v>
      </c>
      <c r="H103" s="148">
        <f t="shared" si="7"/>
        <v>173.94843493897901</v>
      </c>
      <c r="I103" s="150">
        <f t="shared" si="8"/>
        <v>15.543399636586198</v>
      </c>
      <c r="J103" s="24"/>
    </row>
    <row r="104" spans="1:10" ht="12.5" x14ac:dyDescent="0.25">
      <c r="A104" s="128" t="s">
        <v>150</v>
      </c>
      <c r="B104" s="217">
        <v>0.17024473999999998</v>
      </c>
      <c r="C104" s="148">
        <f t="shared" si="9"/>
        <v>5.974713837051439E-3</v>
      </c>
      <c r="D104" s="217">
        <v>0.10120238000000001</v>
      </c>
      <c r="E104" s="148">
        <f t="shared" si="5"/>
        <v>4.6247838284854872E-3</v>
      </c>
      <c r="F104" s="217">
        <v>0.34166048999999998</v>
      </c>
      <c r="G104" s="148">
        <f t="shared" si="6"/>
        <v>1.184488629483472E-2</v>
      </c>
      <c r="H104" s="148">
        <f t="shared" si="7"/>
        <v>237.60124020798713</v>
      </c>
      <c r="I104" s="150">
        <f t="shared" si="8"/>
        <v>100.68783916613225</v>
      </c>
      <c r="J104" s="24"/>
    </row>
    <row r="105" spans="1:10" ht="12.5" x14ac:dyDescent="0.25">
      <c r="A105" s="128" t="s">
        <v>228</v>
      </c>
      <c r="B105" s="217">
        <v>0.20654535000000002</v>
      </c>
      <c r="C105" s="148">
        <f t="shared" si="9"/>
        <v>7.2486783475579492E-3</v>
      </c>
      <c r="D105" s="217">
        <v>3.8266389999999997E-2</v>
      </c>
      <c r="E105" s="148">
        <f t="shared" si="5"/>
        <v>1.7487116572408551E-3</v>
      </c>
      <c r="F105" s="217">
        <v>0.29545959000000005</v>
      </c>
      <c r="G105" s="148">
        <f t="shared" si="6"/>
        <v>1.0243166390906031E-2</v>
      </c>
      <c r="H105" s="148">
        <f t="shared" si="7"/>
        <v>672.11252485536284</v>
      </c>
      <c r="I105" s="150">
        <f t="shared" si="8"/>
        <v>43.048289395040861</v>
      </c>
      <c r="J105" s="24"/>
    </row>
    <row r="106" spans="1:10" ht="12.5" x14ac:dyDescent="0.25">
      <c r="A106" s="128" t="s">
        <v>158</v>
      </c>
      <c r="B106" s="217">
        <v>4.4315660000000007E-2</v>
      </c>
      <c r="C106" s="148">
        <f t="shared" si="9"/>
        <v>1.5552514985195259E-3</v>
      </c>
      <c r="D106" s="217">
        <v>2.3237000000000001</v>
      </c>
      <c r="E106" s="148">
        <f t="shared" si="5"/>
        <v>0.10618930288251843</v>
      </c>
      <c r="F106" s="217">
        <v>0.2928</v>
      </c>
      <c r="G106" s="148">
        <f t="shared" si="6"/>
        <v>1.0150962164596808E-2</v>
      </c>
      <c r="H106" s="148">
        <f t="shared" si="7"/>
        <v>-87.399406119550719</v>
      </c>
      <c r="I106" s="150">
        <f t="shared" si="8"/>
        <v>560.71451942721819</v>
      </c>
      <c r="J106" s="24"/>
    </row>
    <row r="107" spans="1:10" ht="12.5" x14ac:dyDescent="0.25">
      <c r="A107" s="128" t="s">
        <v>94</v>
      </c>
      <c r="B107" s="217">
        <v>0</v>
      </c>
      <c r="C107" s="148">
        <f t="shared" si="9"/>
        <v>0</v>
      </c>
      <c r="D107" s="217">
        <v>1.367928E-2</v>
      </c>
      <c r="E107" s="148">
        <f t="shared" si="5"/>
        <v>6.2512080179660747E-4</v>
      </c>
      <c r="F107" s="217">
        <v>0.27090884000000004</v>
      </c>
      <c r="G107" s="148">
        <f t="shared" si="6"/>
        <v>9.3920265877555E-3</v>
      </c>
      <c r="H107" s="148">
        <f t="shared" si="7"/>
        <v>1880.4320110415169</v>
      </c>
      <c r="I107" s="150" t="s">
        <v>314</v>
      </c>
      <c r="J107" s="24"/>
    </row>
    <row r="108" spans="1:10" ht="12.5" x14ac:dyDescent="0.25">
      <c r="A108" s="128" t="s">
        <v>51</v>
      </c>
      <c r="B108" s="217">
        <v>0</v>
      </c>
      <c r="C108" s="148">
        <f t="shared" si="9"/>
        <v>0</v>
      </c>
      <c r="D108" s="217">
        <v>0</v>
      </c>
      <c r="E108" s="148">
        <f t="shared" si="5"/>
        <v>0</v>
      </c>
      <c r="F108" s="217">
        <v>0.26557500000000001</v>
      </c>
      <c r="G108" s="148">
        <f t="shared" si="6"/>
        <v>9.2071098936570943E-3</v>
      </c>
      <c r="H108" s="148" t="s">
        <v>314</v>
      </c>
      <c r="I108" s="150" t="s">
        <v>314</v>
      </c>
      <c r="J108" s="24"/>
    </row>
    <row r="109" spans="1:10" ht="12.5" x14ac:dyDescent="0.25">
      <c r="A109" s="128" t="s">
        <v>27</v>
      </c>
      <c r="B109" s="217">
        <v>0.24747676000000002</v>
      </c>
      <c r="C109" s="148">
        <f t="shared" si="9"/>
        <v>8.6851600955228248E-3</v>
      </c>
      <c r="D109" s="217">
        <v>6.1700000000000004E-4</v>
      </c>
      <c r="E109" s="148">
        <f t="shared" si="5"/>
        <v>2.8195894426351888E-5</v>
      </c>
      <c r="F109" s="217">
        <v>0.25103162000000001</v>
      </c>
      <c r="G109" s="148">
        <f t="shared" si="6"/>
        <v>8.7029114642672243E-3</v>
      </c>
      <c r="H109" s="148">
        <f t="shared" si="7"/>
        <v>40585.837925445703</v>
      </c>
      <c r="I109" s="150">
        <f t="shared" si="8"/>
        <v>1.4364419511553317</v>
      </c>
      <c r="J109" s="24"/>
    </row>
    <row r="110" spans="1:10" ht="12.5" x14ac:dyDescent="0.25">
      <c r="A110" s="128" t="s">
        <v>64</v>
      </c>
      <c r="B110" s="217">
        <v>24.296855010000002</v>
      </c>
      <c r="C110" s="148">
        <f t="shared" si="9"/>
        <v>0.85269451393963547</v>
      </c>
      <c r="D110" s="217">
        <v>12.877086589999999</v>
      </c>
      <c r="E110" s="148">
        <f t="shared" si="5"/>
        <v>0.58846187035758768</v>
      </c>
      <c r="F110" s="217">
        <v>0.24557999999999999</v>
      </c>
      <c r="G110" s="148">
        <f t="shared" si="6"/>
        <v>8.5139115040358052E-3</v>
      </c>
      <c r="H110" s="148">
        <f t="shared" si="7"/>
        <v>-98.092891600257531</v>
      </c>
      <c r="I110" s="150">
        <f t="shared" si="8"/>
        <v>-98.989251901536534</v>
      </c>
      <c r="J110" s="24"/>
    </row>
    <row r="111" spans="1:10" ht="12.5" x14ac:dyDescent="0.25">
      <c r="A111" s="128" t="s">
        <v>134</v>
      </c>
      <c r="B111" s="217">
        <v>2.0282049999999999E-2</v>
      </c>
      <c r="C111" s="148">
        <f t="shared" si="9"/>
        <v>7.1179552906462283E-4</v>
      </c>
      <c r="D111" s="217">
        <v>0.12700474</v>
      </c>
      <c r="E111" s="148">
        <f t="shared" si="5"/>
        <v>5.8039096283407947E-3</v>
      </c>
      <c r="F111" s="217">
        <v>0.24167221999999999</v>
      </c>
      <c r="G111" s="148">
        <f t="shared" si="6"/>
        <v>8.3784342945837295E-3</v>
      </c>
      <c r="H111" s="148">
        <f t="shared" si="7"/>
        <v>90.285984601834528</v>
      </c>
      <c r="I111" s="150">
        <f t="shared" si="8"/>
        <v>1091.5571650794668</v>
      </c>
      <c r="J111" s="24"/>
    </row>
    <row r="112" spans="1:10" ht="12.5" x14ac:dyDescent="0.25">
      <c r="A112" s="128" t="s">
        <v>135</v>
      </c>
      <c r="B112" s="217">
        <v>0.49672752000000003</v>
      </c>
      <c r="C112" s="148">
        <f t="shared" si="9"/>
        <v>1.7432578457274191E-2</v>
      </c>
      <c r="D112" s="217">
        <v>1.64862044</v>
      </c>
      <c r="E112" s="148">
        <f t="shared" si="5"/>
        <v>7.533926722101425E-2</v>
      </c>
      <c r="F112" s="217">
        <v>0.24002322000000001</v>
      </c>
      <c r="G112" s="148">
        <f t="shared" si="6"/>
        <v>8.3212657952346173E-3</v>
      </c>
      <c r="H112" s="148">
        <f t="shared" si="7"/>
        <v>-85.440965417121717</v>
      </c>
      <c r="I112" s="150">
        <f t="shared" si="8"/>
        <v>-51.679097626803525</v>
      </c>
      <c r="J112" s="24"/>
    </row>
    <row r="113" spans="1:10" ht="12.5" x14ac:dyDescent="0.25">
      <c r="A113" s="128" t="s">
        <v>205</v>
      </c>
      <c r="B113" s="217">
        <v>0.12242122</v>
      </c>
      <c r="C113" s="148">
        <f t="shared" si="9"/>
        <v>4.2963545134065131E-3</v>
      </c>
      <c r="D113" s="217">
        <v>0.20871776</v>
      </c>
      <c r="E113" s="148">
        <f t="shared" si="5"/>
        <v>9.5380614681760956E-3</v>
      </c>
      <c r="F113" s="217">
        <v>0.23579948000000001</v>
      </c>
      <c r="G113" s="148">
        <f t="shared" si="6"/>
        <v>8.1748346991516452E-3</v>
      </c>
      <c r="H113" s="148">
        <f t="shared" si="7"/>
        <v>12.975282985022464</v>
      </c>
      <c r="I113" s="150">
        <f t="shared" si="8"/>
        <v>92.613241397202216</v>
      </c>
      <c r="J113" s="24"/>
    </row>
    <row r="114" spans="1:10" ht="12.5" x14ac:dyDescent="0.25">
      <c r="A114" s="128" t="s">
        <v>23</v>
      </c>
      <c r="B114" s="217">
        <v>0.71720682999999996</v>
      </c>
      <c r="C114" s="148">
        <f t="shared" si="9"/>
        <v>2.5170267059227792E-2</v>
      </c>
      <c r="D114" s="217">
        <v>0.63789549000000001</v>
      </c>
      <c r="E114" s="148">
        <f t="shared" si="5"/>
        <v>2.9150784264320915E-2</v>
      </c>
      <c r="F114" s="217">
        <v>0.23057</v>
      </c>
      <c r="G114" s="148">
        <f t="shared" si="6"/>
        <v>7.9935360187537094E-3</v>
      </c>
      <c r="H114" s="148">
        <f t="shared" si="7"/>
        <v>-63.854580630441518</v>
      </c>
      <c r="I114" s="150">
        <f t="shared" si="8"/>
        <v>-67.851672578187802</v>
      </c>
      <c r="J114" s="24"/>
    </row>
    <row r="115" spans="1:10" ht="12.5" x14ac:dyDescent="0.25">
      <c r="A115" s="128" t="s">
        <v>7</v>
      </c>
      <c r="B115" s="217">
        <v>8.6131940000000004E-2</v>
      </c>
      <c r="C115" s="148">
        <f t="shared" si="9"/>
        <v>3.0227876275653767E-3</v>
      </c>
      <c r="D115" s="217">
        <v>0</v>
      </c>
      <c r="E115" s="148">
        <f t="shared" si="5"/>
        <v>0</v>
      </c>
      <c r="F115" s="217">
        <v>0.22842967</v>
      </c>
      <c r="G115" s="148">
        <f t="shared" si="6"/>
        <v>7.9193338027367978E-3</v>
      </c>
      <c r="H115" s="148" t="s">
        <v>314</v>
      </c>
      <c r="I115" s="150">
        <f t="shared" si="8"/>
        <v>165.20901537803513</v>
      </c>
      <c r="J115" s="24"/>
    </row>
    <row r="116" spans="1:10" ht="12.5" x14ac:dyDescent="0.25">
      <c r="A116" s="128" t="s">
        <v>251</v>
      </c>
      <c r="B116" s="217">
        <v>0.89705943999999993</v>
      </c>
      <c r="C116" s="148">
        <f t="shared" si="9"/>
        <v>3.1482167665359967E-2</v>
      </c>
      <c r="D116" s="217">
        <v>0.17030477999999999</v>
      </c>
      <c r="E116" s="148">
        <f t="shared" si="5"/>
        <v>7.7826508868445434E-3</v>
      </c>
      <c r="F116" s="217">
        <v>0.22125514000000002</v>
      </c>
      <c r="G116" s="148">
        <f t="shared" si="6"/>
        <v>7.6706029879186127E-3</v>
      </c>
      <c r="H116" s="148">
        <f t="shared" si="7"/>
        <v>29.917163804797518</v>
      </c>
      <c r="I116" s="150">
        <f t="shared" si="8"/>
        <v>-75.335509539925255</v>
      </c>
      <c r="J116" s="24"/>
    </row>
    <row r="117" spans="1:10" ht="12.5" x14ac:dyDescent="0.25">
      <c r="A117" s="128" t="s">
        <v>22</v>
      </c>
      <c r="B117" s="217">
        <v>0.12950971999999999</v>
      </c>
      <c r="C117" s="148">
        <f t="shared" si="9"/>
        <v>4.5451243669358456E-3</v>
      </c>
      <c r="D117" s="217">
        <v>0.58085790000000004</v>
      </c>
      <c r="E117" s="148">
        <f t="shared" si="5"/>
        <v>2.654425935998778E-2</v>
      </c>
      <c r="F117" s="217">
        <v>0.20821779999999998</v>
      </c>
      <c r="G117" s="148">
        <f t="shared" si="6"/>
        <v>7.2186168367335555E-3</v>
      </c>
      <c r="H117" s="148">
        <f t="shared" si="7"/>
        <v>-64.153401374071024</v>
      </c>
      <c r="I117" s="150">
        <f t="shared" si="8"/>
        <v>60.773878593822907</v>
      </c>
      <c r="J117" s="24"/>
    </row>
    <row r="118" spans="1:10" ht="12.5" x14ac:dyDescent="0.25">
      <c r="A118" s="128" t="s">
        <v>187</v>
      </c>
      <c r="B118" s="217">
        <v>2.709992E-2</v>
      </c>
      <c r="C118" s="148">
        <f t="shared" si="9"/>
        <v>9.510676629832268E-4</v>
      </c>
      <c r="D118" s="217">
        <v>6.5499849999999998E-2</v>
      </c>
      <c r="E118" s="148">
        <f t="shared" si="5"/>
        <v>2.9932363947194236E-3</v>
      </c>
      <c r="F118" s="217">
        <v>0.20702238000000001</v>
      </c>
      <c r="G118" s="148">
        <f t="shared" si="6"/>
        <v>7.1771733149070451E-3</v>
      </c>
      <c r="H118" s="148">
        <f t="shared" si="7"/>
        <v>216.06542610402926</v>
      </c>
      <c r="I118" s="150">
        <f t="shared" si="8"/>
        <v>663.92247652391598</v>
      </c>
      <c r="J118" s="24"/>
    </row>
    <row r="119" spans="1:10" ht="12.5" x14ac:dyDescent="0.25">
      <c r="A119" s="128" t="s">
        <v>231</v>
      </c>
      <c r="B119" s="217">
        <v>5.207635E-2</v>
      </c>
      <c r="C119" s="148">
        <f t="shared" si="9"/>
        <v>1.8276117601526704E-3</v>
      </c>
      <c r="D119" s="217">
        <v>1.1409280000000001E-2</v>
      </c>
      <c r="E119" s="148">
        <f t="shared" si="5"/>
        <v>5.2138550139495634E-4</v>
      </c>
      <c r="F119" s="217">
        <v>0.19920979999999999</v>
      </c>
      <c r="G119" s="148">
        <f t="shared" si="6"/>
        <v>6.9063222083910409E-3</v>
      </c>
      <c r="H119" s="148">
        <f t="shared" si="7"/>
        <v>1646.0330537948053</v>
      </c>
      <c r="I119" s="150">
        <f t="shared" si="8"/>
        <v>282.53410617295566</v>
      </c>
      <c r="J119" s="24"/>
    </row>
    <row r="120" spans="1:10" ht="12.5" x14ac:dyDescent="0.25">
      <c r="A120" s="128" t="s">
        <v>237</v>
      </c>
      <c r="B120" s="217">
        <v>5.1514190000000001E-2</v>
      </c>
      <c r="C120" s="148">
        <f t="shared" si="9"/>
        <v>1.8078828385387821E-3</v>
      </c>
      <c r="D120" s="217">
        <v>0.12202602</v>
      </c>
      <c r="E120" s="148">
        <f t="shared" si="5"/>
        <v>5.5763902385541388E-3</v>
      </c>
      <c r="F120" s="217">
        <v>0.17728568</v>
      </c>
      <c r="G120" s="148">
        <f t="shared" si="6"/>
        <v>6.1462439549344839E-3</v>
      </c>
      <c r="H120" s="148">
        <f t="shared" si="7"/>
        <v>45.285144922369838</v>
      </c>
      <c r="I120" s="150">
        <f t="shared" si="8"/>
        <v>244.14921403209485</v>
      </c>
      <c r="J120" s="24"/>
    </row>
    <row r="121" spans="1:10" ht="12.5" x14ac:dyDescent="0.25">
      <c r="A121" s="128" t="s">
        <v>119</v>
      </c>
      <c r="B121" s="217">
        <v>0.41261727000000004</v>
      </c>
      <c r="C121" s="148">
        <f t="shared" si="9"/>
        <v>1.4480741739658975E-2</v>
      </c>
      <c r="D121" s="217">
        <v>5.2036190000000003E-2</v>
      </c>
      <c r="E121" s="148">
        <f t="shared" si="5"/>
        <v>2.3779690755098668E-3</v>
      </c>
      <c r="F121" s="217">
        <v>0.17121622</v>
      </c>
      <c r="G121" s="148">
        <f t="shared" si="6"/>
        <v>5.9358243551409949E-3</v>
      </c>
      <c r="H121" s="148">
        <f t="shared" si="7"/>
        <v>229.03296724837077</v>
      </c>
      <c r="I121" s="150">
        <f t="shared" si="8"/>
        <v>-58.504834274144656</v>
      </c>
      <c r="J121" s="24"/>
    </row>
    <row r="122" spans="1:10" ht="12.5" x14ac:dyDescent="0.25">
      <c r="A122" s="128" t="s">
        <v>181</v>
      </c>
      <c r="B122" s="217">
        <v>1.871197</v>
      </c>
      <c r="C122" s="148">
        <f t="shared" si="9"/>
        <v>6.5669380491574336E-2</v>
      </c>
      <c r="D122" s="217">
        <v>21.952796070000002</v>
      </c>
      <c r="E122" s="148">
        <f t="shared" si="5"/>
        <v>1.0032070021927919</v>
      </c>
      <c r="F122" s="217">
        <v>0.16225461999999999</v>
      </c>
      <c r="G122" s="148">
        <f t="shared" si="6"/>
        <v>5.6251383492180061E-3</v>
      </c>
      <c r="H122" s="148">
        <f t="shared" si="7"/>
        <v>-99.260893147813036</v>
      </c>
      <c r="I122" s="150">
        <f t="shared" si="8"/>
        <v>-91.328832827329236</v>
      </c>
      <c r="J122" s="24"/>
    </row>
    <row r="123" spans="1:10" ht="12.5" x14ac:dyDescent="0.25">
      <c r="A123" s="128" t="s">
        <v>117</v>
      </c>
      <c r="B123" s="217">
        <v>6.4724299999999999E-2</v>
      </c>
      <c r="C123" s="148">
        <f t="shared" si="9"/>
        <v>2.2714896848118099E-3</v>
      </c>
      <c r="D123" s="217">
        <v>0.18434526000000001</v>
      </c>
      <c r="E123" s="148">
        <f t="shared" si="5"/>
        <v>8.4242779399649748E-3</v>
      </c>
      <c r="F123" s="217">
        <v>0.13772978</v>
      </c>
      <c r="G123" s="148">
        <f t="shared" si="6"/>
        <v>4.7748968091470018E-3</v>
      </c>
      <c r="H123" s="148">
        <f t="shared" si="7"/>
        <v>-25.287051047583219</v>
      </c>
      <c r="I123" s="150">
        <f t="shared" si="8"/>
        <v>112.79454547982751</v>
      </c>
      <c r="J123" s="24"/>
    </row>
    <row r="124" spans="1:10" ht="12.5" x14ac:dyDescent="0.25">
      <c r="A124" s="128" t="s">
        <v>6</v>
      </c>
      <c r="B124" s="217">
        <v>0.13047927000000001</v>
      </c>
      <c r="C124" s="148">
        <f t="shared" si="9"/>
        <v>4.5791505800259723E-3</v>
      </c>
      <c r="D124" s="217">
        <v>12.298343769999999</v>
      </c>
      <c r="E124" s="148">
        <f t="shared" si="5"/>
        <v>0.5620142667064868</v>
      </c>
      <c r="F124" s="217">
        <v>0.1372159</v>
      </c>
      <c r="G124" s="148">
        <f t="shared" si="6"/>
        <v>4.7570813158507481E-3</v>
      </c>
      <c r="H124" s="148">
        <f t="shared" si="7"/>
        <v>-98.884273341466368</v>
      </c>
      <c r="I124" s="150">
        <f t="shared" si="8"/>
        <v>5.1629887261018581</v>
      </c>
      <c r="J124" s="24"/>
    </row>
    <row r="125" spans="1:10" ht="12.5" x14ac:dyDescent="0.25">
      <c r="A125" s="128" t="s">
        <v>191</v>
      </c>
      <c r="B125" s="217">
        <v>3.3839589999999996E-2</v>
      </c>
      <c r="C125" s="148">
        <f t="shared" si="9"/>
        <v>1.1875953795291855E-3</v>
      </c>
      <c r="D125" s="217">
        <v>0.22085073999999999</v>
      </c>
      <c r="E125" s="148">
        <f t="shared" si="5"/>
        <v>1.0092518880099982E-2</v>
      </c>
      <c r="F125" s="217">
        <v>0.13510329000000001</v>
      </c>
      <c r="G125" s="148">
        <f t="shared" si="6"/>
        <v>4.683840113055158E-3</v>
      </c>
      <c r="H125" s="148">
        <f t="shared" si="7"/>
        <v>-38.825973596466092</v>
      </c>
      <c r="I125" s="150">
        <f t="shared" si="8"/>
        <v>299.24623791245705</v>
      </c>
      <c r="J125" s="24"/>
    </row>
    <row r="126" spans="1:10" ht="12.5" x14ac:dyDescent="0.25">
      <c r="A126" s="128" t="s">
        <v>238</v>
      </c>
      <c r="B126" s="217">
        <v>0.20803070000000001</v>
      </c>
      <c r="C126" s="148">
        <f t="shared" si="9"/>
        <v>7.3008064849551116E-3</v>
      </c>
      <c r="D126" s="217">
        <v>0.19432038000000001</v>
      </c>
      <c r="E126" s="148">
        <f t="shared" si="5"/>
        <v>8.8801246667237939E-3</v>
      </c>
      <c r="F126" s="217">
        <v>0.12507471000000001</v>
      </c>
      <c r="G126" s="148">
        <f t="shared" si="6"/>
        <v>4.3361634185721245E-3</v>
      </c>
      <c r="H126" s="148">
        <f t="shared" si="7"/>
        <v>-35.634795485681948</v>
      </c>
      <c r="I126" s="150">
        <f t="shared" si="8"/>
        <v>-39.87680183742112</v>
      </c>
      <c r="J126" s="24"/>
    </row>
    <row r="127" spans="1:10" ht="12.5" x14ac:dyDescent="0.25">
      <c r="A127" s="128" t="s">
        <v>148</v>
      </c>
      <c r="B127" s="217">
        <v>0.24763998000000001</v>
      </c>
      <c r="C127" s="148">
        <f t="shared" si="9"/>
        <v>8.6908882771540661E-3</v>
      </c>
      <c r="D127" s="217">
        <v>5.9111910000000004E-2</v>
      </c>
      <c r="E127" s="148">
        <f t="shared" si="5"/>
        <v>2.701317947649942E-3</v>
      </c>
      <c r="F127" s="217">
        <v>0.12491134</v>
      </c>
      <c r="G127" s="148">
        <f t="shared" si="6"/>
        <v>4.3304996115747525E-3</v>
      </c>
      <c r="H127" s="148">
        <f t="shared" si="7"/>
        <v>111.3133207842548</v>
      </c>
      <c r="I127" s="150">
        <f t="shared" si="8"/>
        <v>-49.559299754425766</v>
      </c>
      <c r="J127" s="24"/>
    </row>
    <row r="128" spans="1:10" ht="12.5" x14ac:dyDescent="0.25">
      <c r="A128" s="128" t="s">
        <v>236</v>
      </c>
      <c r="B128" s="217">
        <v>0.14585392000000003</v>
      </c>
      <c r="C128" s="148">
        <f t="shared" si="9"/>
        <v>5.1187216357591664E-3</v>
      </c>
      <c r="D128" s="217">
        <v>4.2938999999999998E-2</v>
      </c>
      <c r="E128" s="148">
        <f t="shared" si="5"/>
        <v>1.9622423189191631E-3</v>
      </c>
      <c r="F128" s="217">
        <v>0.12458774</v>
      </c>
      <c r="G128" s="148">
        <f t="shared" si="6"/>
        <v>4.3192808569420225E-3</v>
      </c>
      <c r="H128" s="148">
        <f t="shared" si="7"/>
        <v>190.1505391369152</v>
      </c>
      <c r="I128" s="150">
        <f t="shared" si="8"/>
        <v>-14.580465166791557</v>
      </c>
      <c r="J128" s="24"/>
    </row>
    <row r="129" spans="1:10" ht="12.5" x14ac:dyDescent="0.25">
      <c r="A129" s="128" t="s">
        <v>5</v>
      </c>
      <c r="B129" s="217">
        <v>5.4867172699999998</v>
      </c>
      <c r="C129" s="148">
        <f t="shared" si="9"/>
        <v>0.1925555267848986</v>
      </c>
      <c r="D129" s="217">
        <v>4.0346490299999997</v>
      </c>
      <c r="E129" s="148">
        <f t="shared" si="5"/>
        <v>0.18437688508470507</v>
      </c>
      <c r="F129" s="217">
        <v>0.11977879</v>
      </c>
      <c r="G129" s="148">
        <f t="shared" si="6"/>
        <v>4.1525613572786415E-3</v>
      </c>
      <c r="H129" s="148">
        <f t="shared" si="7"/>
        <v>-97.031246358496759</v>
      </c>
      <c r="I129" s="150">
        <f t="shared" si="8"/>
        <v>-97.816931616744313</v>
      </c>
      <c r="J129" s="24"/>
    </row>
    <row r="130" spans="1:10" ht="12.5" x14ac:dyDescent="0.25">
      <c r="A130" s="128" t="s">
        <v>225</v>
      </c>
      <c r="B130" s="217">
        <v>1.0704303700000002</v>
      </c>
      <c r="C130" s="148">
        <f t="shared" si="9"/>
        <v>3.756659467563634E-2</v>
      </c>
      <c r="D130" s="217">
        <v>2.7364549300000003</v>
      </c>
      <c r="E130" s="148">
        <f t="shared" si="5"/>
        <v>0.12505153048419798</v>
      </c>
      <c r="F130" s="217">
        <v>0.11768874</v>
      </c>
      <c r="G130" s="148">
        <f t="shared" si="6"/>
        <v>4.0801022777973732E-3</v>
      </c>
      <c r="H130" s="148">
        <f t="shared" si="7"/>
        <v>-95.699226078611133</v>
      </c>
      <c r="I130" s="150">
        <f t="shared" si="8"/>
        <v>-89.005474499009225</v>
      </c>
      <c r="J130" s="24"/>
    </row>
    <row r="131" spans="1:10" ht="12.5" x14ac:dyDescent="0.25">
      <c r="A131" s="128" t="s">
        <v>246</v>
      </c>
      <c r="B131" s="217">
        <v>0.96226994999999993</v>
      </c>
      <c r="C131" s="148">
        <f t="shared" si="9"/>
        <v>3.3770720817828483E-2</v>
      </c>
      <c r="D131" s="217">
        <v>0.11398325999999999</v>
      </c>
      <c r="E131" s="148">
        <f t="shared" si="5"/>
        <v>5.2088492144755551E-3</v>
      </c>
      <c r="F131" s="217">
        <v>0.11660303999999999</v>
      </c>
      <c r="G131" s="148">
        <f t="shared" si="6"/>
        <v>4.0424625932956558E-3</v>
      </c>
      <c r="H131" s="148">
        <f t="shared" si="7"/>
        <v>2.2983901320246414</v>
      </c>
      <c r="I131" s="150">
        <f t="shared" si="8"/>
        <v>-87.882502202214681</v>
      </c>
      <c r="J131" s="24"/>
    </row>
    <row r="132" spans="1:10" ht="12.5" x14ac:dyDescent="0.25">
      <c r="A132" s="128" t="s">
        <v>177</v>
      </c>
      <c r="B132" s="217">
        <v>0</v>
      </c>
      <c r="C132" s="148">
        <f t="shared" si="9"/>
        <v>0</v>
      </c>
      <c r="D132" s="217">
        <v>0</v>
      </c>
      <c r="E132" s="148">
        <f t="shared" si="5"/>
        <v>0</v>
      </c>
      <c r="F132" s="217">
        <v>0.11598325999999999</v>
      </c>
      <c r="G132" s="148">
        <f t="shared" si="6"/>
        <v>4.0209756966755267E-3</v>
      </c>
      <c r="H132" s="148" t="s">
        <v>314</v>
      </c>
      <c r="I132" s="150" t="s">
        <v>314</v>
      </c>
      <c r="J132" s="24"/>
    </row>
    <row r="133" spans="1:10" ht="12.5" x14ac:dyDescent="0.25">
      <c r="A133" s="128" t="s">
        <v>66</v>
      </c>
      <c r="B133" s="217">
        <v>0.29768450000000002</v>
      </c>
      <c r="C133" s="148">
        <f t="shared" si="9"/>
        <v>1.0447193265564267E-2</v>
      </c>
      <c r="D133" s="217">
        <v>0.18312899999999999</v>
      </c>
      <c r="E133" s="148">
        <f t="shared" ref="E133:E196" si="10">(D133/$D$264)*100</f>
        <v>8.3686968401999913E-3</v>
      </c>
      <c r="F133" s="217">
        <v>0.114576</v>
      </c>
      <c r="G133" s="148">
        <f t="shared" ref="G133:G196" si="11">(F133/$F$264)*100</f>
        <v>3.9721879814577999E-3</v>
      </c>
      <c r="H133" s="148">
        <f t="shared" ref="H133:H196" si="12">((F133/D133)-1)*100</f>
        <v>-37.434267647396091</v>
      </c>
      <c r="I133" s="150">
        <f t="shared" ref="I133:I196" si="13">((F133/B133)-1)*100</f>
        <v>-61.510928516600629</v>
      </c>
      <c r="J133" s="24"/>
    </row>
    <row r="134" spans="1:10" ht="12.5" x14ac:dyDescent="0.25">
      <c r="A134" s="128" t="s">
        <v>93</v>
      </c>
      <c r="B134" s="217">
        <v>0.20968824</v>
      </c>
      <c r="C134" s="148">
        <f t="shared" ref="C134:C197" si="14">(B134/$B$264)*100</f>
        <v>7.358977604799791E-3</v>
      </c>
      <c r="D134" s="217">
        <v>0</v>
      </c>
      <c r="E134" s="148">
        <f t="shared" si="10"/>
        <v>0</v>
      </c>
      <c r="F134" s="217">
        <v>0.10394624000000001</v>
      </c>
      <c r="G134" s="148">
        <f t="shared" si="11"/>
        <v>3.6036692260659128E-3</v>
      </c>
      <c r="H134" s="148" t="s">
        <v>314</v>
      </c>
      <c r="I134" s="150">
        <f t="shared" si="13"/>
        <v>-50.428197594676739</v>
      </c>
      <c r="J134" s="24"/>
    </row>
    <row r="135" spans="1:10" ht="12.5" x14ac:dyDescent="0.25">
      <c r="A135" s="128" t="s">
        <v>182</v>
      </c>
      <c r="B135" s="217">
        <v>0.15205707999999998</v>
      </c>
      <c r="C135" s="148">
        <f t="shared" si="14"/>
        <v>5.3364206136274029E-3</v>
      </c>
      <c r="D135" s="217">
        <v>3.2044380000000004E-2</v>
      </c>
      <c r="E135" s="148">
        <f t="shared" si="10"/>
        <v>1.4643759407421426E-3</v>
      </c>
      <c r="F135" s="217">
        <v>0.10139112</v>
      </c>
      <c r="G135" s="148">
        <f t="shared" si="11"/>
        <v>3.5150868270016895E-3</v>
      </c>
      <c r="H135" s="148">
        <f t="shared" si="12"/>
        <v>216.40843105717752</v>
      </c>
      <c r="I135" s="150">
        <f t="shared" si="13"/>
        <v>-33.320355750616805</v>
      </c>
      <c r="J135" s="24"/>
    </row>
    <row r="136" spans="1:10" ht="12.5" x14ac:dyDescent="0.25">
      <c r="A136" s="128" t="s">
        <v>92</v>
      </c>
      <c r="B136" s="217">
        <v>0</v>
      </c>
      <c r="C136" s="148">
        <f t="shared" si="14"/>
        <v>0</v>
      </c>
      <c r="D136" s="217">
        <v>8.5869999999999991E-3</v>
      </c>
      <c r="E136" s="148">
        <f t="shared" si="10"/>
        <v>3.9241190508765576E-4</v>
      </c>
      <c r="F136" s="217">
        <v>0.10126677000000001</v>
      </c>
      <c r="G136" s="148">
        <f t="shared" si="11"/>
        <v>3.5107757882545322E-3</v>
      </c>
      <c r="H136" s="148">
        <f t="shared" si="12"/>
        <v>1079.3032490974731</v>
      </c>
      <c r="I136" s="150" t="s">
        <v>314</v>
      </c>
      <c r="J136" s="24"/>
    </row>
    <row r="137" spans="1:10" ht="12.5" x14ac:dyDescent="0.25">
      <c r="A137" s="128" t="s">
        <v>173</v>
      </c>
      <c r="B137" s="217">
        <v>5.0727500000000002E-2</v>
      </c>
      <c r="C137" s="148">
        <f t="shared" si="14"/>
        <v>1.7802740699596764E-3</v>
      </c>
      <c r="D137" s="217">
        <v>0.11991</v>
      </c>
      <c r="E137" s="148">
        <f t="shared" si="10"/>
        <v>5.4796915731991159E-3</v>
      </c>
      <c r="F137" s="217">
        <v>9.8920039999999987E-2</v>
      </c>
      <c r="G137" s="148">
        <f t="shared" si="11"/>
        <v>3.4294179759576594E-3</v>
      </c>
      <c r="H137" s="148">
        <f t="shared" si="12"/>
        <v>-17.504761904761924</v>
      </c>
      <c r="I137" s="150">
        <f t="shared" si="13"/>
        <v>95.002789414025884</v>
      </c>
      <c r="J137" s="24"/>
    </row>
    <row r="138" spans="1:10" ht="12.5" x14ac:dyDescent="0.25">
      <c r="A138" s="128" t="s">
        <v>227</v>
      </c>
      <c r="B138" s="217">
        <v>7.2737009999999991E-2</v>
      </c>
      <c r="C138" s="148">
        <f t="shared" si="14"/>
        <v>2.5526945508727548E-3</v>
      </c>
      <c r="D138" s="217">
        <v>2.3555050000000001E-2</v>
      </c>
      <c r="E138" s="148">
        <f t="shared" si="10"/>
        <v>1.0764273954739709E-3</v>
      </c>
      <c r="F138" s="217">
        <v>9.7240259999999995E-2</v>
      </c>
      <c r="G138" s="148">
        <f t="shared" si="11"/>
        <v>3.3711823775121456E-3</v>
      </c>
      <c r="H138" s="148">
        <f t="shared" si="12"/>
        <v>312.82128460775925</v>
      </c>
      <c r="I138" s="150">
        <f t="shared" si="13"/>
        <v>33.687458420410742</v>
      </c>
      <c r="J138" s="24"/>
    </row>
    <row r="139" spans="1:10" ht="12.5" x14ac:dyDescent="0.25">
      <c r="A139" s="128" t="s">
        <v>59</v>
      </c>
      <c r="B139" s="217">
        <v>0.71262223999999996</v>
      </c>
      <c r="C139" s="148">
        <f t="shared" si="14"/>
        <v>2.5009371554848576E-2</v>
      </c>
      <c r="D139" s="217">
        <v>0</v>
      </c>
      <c r="E139" s="148">
        <f t="shared" si="10"/>
        <v>0</v>
      </c>
      <c r="F139" s="217">
        <v>9.3858860000000002E-2</v>
      </c>
      <c r="G139" s="148">
        <f t="shared" si="11"/>
        <v>3.2539540186891694E-3</v>
      </c>
      <c r="H139" s="148" t="s">
        <v>314</v>
      </c>
      <c r="I139" s="150">
        <f t="shared" si="13"/>
        <v>-86.829086333314535</v>
      </c>
      <c r="J139" s="24"/>
    </row>
    <row r="140" spans="1:10" ht="12.5" x14ac:dyDescent="0.25">
      <c r="A140" s="128" t="s">
        <v>144</v>
      </c>
      <c r="B140" s="217">
        <v>0.14178707000000002</v>
      </c>
      <c r="C140" s="148">
        <f t="shared" si="14"/>
        <v>4.9759961396985374E-3</v>
      </c>
      <c r="D140" s="217">
        <v>7.221089E-2</v>
      </c>
      <c r="E140" s="148">
        <f t="shared" si="10"/>
        <v>3.2999199852073082E-3</v>
      </c>
      <c r="F140" s="217">
        <v>8.7866179999999988E-2</v>
      </c>
      <c r="G140" s="148">
        <f t="shared" si="11"/>
        <v>3.0461962729769554E-3</v>
      </c>
      <c r="H140" s="148">
        <f t="shared" si="12"/>
        <v>21.679957136658999</v>
      </c>
      <c r="I140" s="150">
        <f t="shared" si="13"/>
        <v>-38.029483224387114</v>
      </c>
      <c r="J140" s="24"/>
    </row>
    <row r="141" spans="1:10" ht="12.5" x14ac:dyDescent="0.25">
      <c r="A141" s="128" t="s">
        <v>120</v>
      </c>
      <c r="B141" s="217">
        <v>1.6103760300000001</v>
      </c>
      <c r="C141" s="148">
        <f t="shared" si="14"/>
        <v>5.6515907330217455E-2</v>
      </c>
      <c r="D141" s="217">
        <v>6.620949000000001E-2</v>
      </c>
      <c r="E141" s="148">
        <f t="shared" si="10"/>
        <v>3.025665786163049E-3</v>
      </c>
      <c r="F141" s="217">
        <v>8.4819710000000006E-2</v>
      </c>
      <c r="G141" s="148">
        <f t="shared" si="11"/>
        <v>2.940579463873202E-3</v>
      </c>
      <c r="H141" s="148">
        <f t="shared" si="12"/>
        <v>28.108085411925089</v>
      </c>
      <c r="I141" s="150">
        <f t="shared" si="13"/>
        <v>-94.732925203810936</v>
      </c>
      <c r="J141" s="24"/>
    </row>
    <row r="142" spans="1:10" ht="12.5" x14ac:dyDescent="0.25">
      <c r="A142" s="128" t="s">
        <v>188</v>
      </c>
      <c r="B142" s="217">
        <v>7.9857499999999998E-2</v>
      </c>
      <c r="C142" s="148">
        <f t="shared" si="14"/>
        <v>2.8025870886955765E-3</v>
      </c>
      <c r="D142" s="217">
        <v>9.0034649999999994E-2</v>
      </c>
      <c r="E142" s="148">
        <f t="shared" si="10"/>
        <v>4.1144367684174104E-3</v>
      </c>
      <c r="F142" s="217">
        <v>8.3316660000000001E-2</v>
      </c>
      <c r="G142" s="148">
        <f t="shared" si="11"/>
        <v>2.8884708447424051E-3</v>
      </c>
      <c r="H142" s="148">
        <f t="shared" si="12"/>
        <v>-7.4615606324898165</v>
      </c>
      <c r="I142" s="150">
        <f t="shared" si="13"/>
        <v>4.3316657796700353</v>
      </c>
      <c r="J142" s="24"/>
    </row>
    <row r="143" spans="1:10" ht="12.5" x14ac:dyDescent="0.25">
      <c r="A143" s="128" t="s">
        <v>49</v>
      </c>
      <c r="B143" s="217">
        <v>1.2337331299999998</v>
      </c>
      <c r="C143" s="148">
        <f t="shared" si="14"/>
        <v>4.3297680756772761E-2</v>
      </c>
      <c r="D143" s="217">
        <v>0</v>
      </c>
      <c r="E143" s="148">
        <f t="shared" si="10"/>
        <v>0</v>
      </c>
      <c r="F143" s="217">
        <v>8.2569719999999999E-2</v>
      </c>
      <c r="G143" s="148">
        <f t="shared" si="11"/>
        <v>2.8625754906466947E-3</v>
      </c>
      <c r="H143" s="148" t="s">
        <v>314</v>
      </c>
      <c r="I143" s="150">
        <f t="shared" si="13"/>
        <v>-93.307327330992564</v>
      </c>
      <c r="J143" s="24"/>
    </row>
    <row r="144" spans="1:10" ht="12.5" x14ac:dyDescent="0.25">
      <c r="A144" s="128" t="s">
        <v>98</v>
      </c>
      <c r="B144" s="217">
        <v>19.097740079999998</v>
      </c>
      <c r="C144" s="148">
        <f t="shared" si="14"/>
        <v>0.67023234851419111</v>
      </c>
      <c r="D144" s="217">
        <v>0.54962973999999998</v>
      </c>
      <c r="E144" s="148">
        <f t="shared" si="10"/>
        <v>2.5117183342987418E-2</v>
      </c>
      <c r="F144" s="217">
        <v>7.6188369999999991E-2</v>
      </c>
      <c r="G144" s="148">
        <f t="shared" si="11"/>
        <v>2.6413431053698851E-3</v>
      </c>
      <c r="H144" s="148">
        <f t="shared" si="12"/>
        <v>-86.138237352294652</v>
      </c>
      <c r="I144" s="150">
        <f t="shared" si="13"/>
        <v>-99.601060807818882</v>
      </c>
      <c r="J144" s="24"/>
    </row>
    <row r="145" spans="1:10" ht="12.5" x14ac:dyDescent="0.25">
      <c r="A145" s="128" t="s">
        <v>163</v>
      </c>
      <c r="B145" s="217">
        <v>0.12640593999999999</v>
      </c>
      <c r="C145" s="148">
        <f t="shared" si="14"/>
        <v>4.4361976693288382E-3</v>
      </c>
      <c r="D145" s="217">
        <v>0.1212</v>
      </c>
      <c r="E145" s="148">
        <f t="shared" si="10"/>
        <v>5.5386424707841954E-3</v>
      </c>
      <c r="F145" s="217">
        <v>6.9541550000000008E-2</v>
      </c>
      <c r="G145" s="148">
        <f t="shared" si="11"/>
        <v>2.4109072504010149E-3</v>
      </c>
      <c r="H145" s="148">
        <f t="shared" si="12"/>
        <v>-42.62248349834983</v>
      </c>
      <c r="I145" s="150">
        <f t="shared" si="13"/>
        <v>-44.985536280969065</v>
      </c>
      <c r="J145" s="24"/>
    </row>
    <row r="146" spans="1:10" ht="12.5" x14ac:dyDescent="0.25">
      <c r="A146" s="128" t="s">
        <v>203</v>
      </c>
      <c r="B146" s="217">
        <v>0.75622256999999993</v>
      </c>
      <c r="C146" s="148">
        <f t="shared" si="14"/>
        <v>2.6539518653378665E-2</v>
      </c>
      <c r="D146" s="217">
        <v>8.5319259999999994E-2</v>
      </c>
      <c r="E146" s="148">
        <f t="shared" si="10"/>
        <v>3.898951130461049E-3</v>
      </c>
      <c r="F146" s="217">
        <v>5.8869620000000004E-2</v>
      </c>
      <c r="G146" s="148">
        <f t="shared" si="11"/>
        <v>2.0409265207110366E-3</v>
      </c>
      <c r="H146" s="148">
        <f t="shared" si="12"/>
        <v>-31.000784582519813</v>
      </c>
      <c r="I146" s="150">
        <f t="shared" si="13"/>
        <v>-92.215305078768012</v>
      </c>
      <c r="J146" s="24"/>
    </row>
    <row r="147" spans="1:10" ht="12.5" x14ac:dyDescent="0.25">
      <c r="A147" s="128" t="s">
        <v>233</v>
      </c>
      <c r="B147" s="217">
        <v>2.7806000000000001E-2</v>
      </c>
      <c r="C147" s="148">
        <f t="shared" si="14"/>
        <v>9.7584743559802397E-4</v>
      </c>
      <c r="D147" s="217">
        <v>4.4291999999999998E-2</v>
      </c>
      <c r="E147" s="148">
        <f t="shared" si="10"/>
        <v>2.0240722138281648E-3</v>
      </c>
      <c r="F147" s="217">
        <v>5.7289220000000002E-2</v>
      </c>
      <c r="G147" s="148">
        <f t="shared" si="11"/>
        <v>1.9861362864045857E-3</v>
      </c>
      <c r="H147" s="148">
        <f t="shared" si="12"/>
        <v>29.344396279237795</v>
      </c>
      <c r="I147" s="150">
        <f t="shared" si="13"/>
        <v>106.03186362655541</v>
      </c>
      <c r="J147" s="24"/>
    </row>
    <row r="148" spans="1:10" ht="12.5" x14ac:dyDescent="0.25">
      <c r="A148" s="128" t="s">
        <v>252</v>
      </c>
      <c r="B148" s="217">
        <v>0.16670595999999999</v>
      </c>
      <c r="C148" s="148">
        <f t="shared" si="14"/>
        <v>5.8505208791234534E-3</v>
      </c>
      <c r="D148" s="217">
        <v>7.8388399999999997E-2</v>
      </c>
      <c r="E148" s="148">
        <f t="shared" si="10"/>
        <v>3.582222124231186E-3</v>
      </c>
      <c r="F148" s="217">
        <v>5.2157660000000002E-2</v>
      </c>
      <c r="G148" s="148">
        <f t="shared" si="11"/>
        <v>1.8082323540092363E-3</v>
      </c>
      <c r="H148" s="148">
        <f t="shared" si="12"/>
        <v>-33.462527618882376</v>
      </c>
      <c r="I148" s="150">
        <f t="shared" si="13"/>
        <v>-68.71278027492238</v>
      </c>
      <c r="J148" s="24"/>
    </row>
    <row r="149" spans="1:10" ht="12.5" x14ac:dyDescent="0.25">
      <c r="A149" s="128" t="s">
        <v>96</v>
      </c>
      <c r="B149" s="217">
        <v>6.2616829999999998E-2</v>
      </c>
      <c r="C149" s="148">
        <f t="shared" si="14"/>
        <v>2.1975283385160544E-3</v>
      </c>
      <c r="D149" s="217">
        <v>6.8771199999999996E-3</v>
      </c>
      <c r="E149" s="148">
        <f t="shared" si="10"/>
        <v>3.1427317581418651E-4</v>
      </c>
      <c r="F149" s="217">
        <v>5.0792509999999999E-2</v>
      </c>
      <c r="G149" s="148">
        <f t="shared" si="11"/>
        <v>1.760904532974402E-3</v>
      </c>
      <c r="H149" s="148">
        <f t="shared" si="12"/>
        <v>638.57239658461685</v>
      </c>
      <c r="I149" s="150">
        <f t="shared" si="13"/>
        <v>-18.883613239443775</v>
      </c>
      <c r="J149" s="24"/>
    </row>
    <row r="150" spans="1:10" ht="12.5" x14ac:dyDescent="0.25">
      <c r="A150" s="128" t="s">
        <v>159</v>
      </c>
      <c r="B150" s="217">
        <v>2.0735799999999999E-2</v>
      </c>
      <c r="C150" s="148">
        <f t="shared" si="14"/>
        <v>7.2771981784771288E-4</v>
      </c>
      <c r="D150" s="217">
        <v>9.9791000000000012E-3</v>
      </c>
      <c r="E150" s="148">
        <f t="shared" si="10"/>
        <v>4.560286062722984E-4</v>
      </c>
      <c r="F150" s="217">
        <v>4.7464079999999999E-2</v>
      </c>
      <c r="G150" s="148">
        <f t="shared" si="11"/>
        <v>1.6455125691850958E-3</v>
      </c>
      <c r="H150" s="148">
        <f t="shared" si="12"/>
        <v>375.63487689270573</v>
      </c>
      <c r="I150" s="150">
        <f t="shared" si="13"/>
        <v>128.89919848763975</v>
      </c>
      <c r="J150" s="24"/>
    </row>
    <row r="151" spans="1:10" ht="12.5" x14ac:dyDescent="0.25">
      <c r="A151" s="128" t="s">
        <v>84</v>
      </c>
      <c r="B151" s="217">
        <v>0</v>
      </c>
      <c r="C151" s="148">
        <f t="shared" si="14"/>
        <v>0</v>
      </c>
      <c r="D151" s="217">
        <v>0</v>
      </c>
      <c r="E151" s="148">
        <f t="shared" si="10"/>
        <v>0</v>
      </c>
      <c r="F151" s="217">
        <v>4.7347E-2</v>
      </c>
      <c r="G151" s="148">
        <f t="shared" si="11"/>
        <v>1.641453571062722E-3</v>
      </c>
      <c r="H151" s="148" t="s">
        <v>314</v>
      </c>
      <c r="I151" s="150" t="s">
        <v>314</v>
      </c>
      <c r="J151" s="24"/>
    </row>
    <row r="152" spans="1:10" ht="12.5" x14ac:dyDescent="0.25">
      <c r="A152" s="128" t="s">
        <v>28</v>
      </c>
      <c r="B152" s="217">
        <v>1.1574059999999999E-2</v>
      </c>
      <c r="C152" s="148">
        <f t="shared" si="14"/>
        <v>4.0618991478305638E-4</v>
      </c>
      <c r="D152" s="217">
        <v>1.68886677</v>
      </c>
      <c r="E152" s="148">
        <f t="shared" si="10"/>
        <v>7.7178458909390457E-2</v>
      </c>
      <c r="F152" s="217">
        <v>4.6298620000000006E-2</v>
      </c>
      <c r="G152" s="148">
        <f t="shared" si="11"/>
        <v>1.6051077182139518E-3</v>
      </c>
      <c r="H152" s="148">
        <f t="shared" si="12"/>
        <v>-97.258598438762576</v>
      </c>
      <c r="I152" s="150">
        <f t="shared" si="13"/>
        <v>300.02056322500499</v>
      </c>
      <c r="J152" s="24"/>
    </row>
    <row r="153" spans="1:10" ht="12.5" x14ac:dyDescent="0.25">
      <c r="A153" s="128" t="s">
        <v>89</v>
      </c>
      <c r="B153" s="217">
        <v>3.23493E-3</v>
      </c>
      <c r="C153" s="148">
        <f t="shared" si="14"/>
        <v>1.1352938735665381E-4</v>
      </c>
      <c r="D153" s="217">
        <v>1.0273515200000001</v>
      </c>
      <c r="E153" s="148">
        <f t="shared" si="10"/>
        <v>4.6948290108058573E-2</v>
      </c>
      <c r="F153" s="217">
        <v>4.3970000000000002E-2</v>
      </c>
      <c r="G153" s="148">
        <f t="shared" si="11"/>
        <v>1.5243777540209073E-3</v>
      </c>
      <c r="H153" s="148">
        <f t="shared" si="12"/>
        <v>-95.720062788246025</v>
      </c>
      <c r="I153" s="150">
        <f t="shared" si="13"/>
        <v>1259.2257019471829</v>
      </c>
      <c r="J153" s="24"/>
    </row>
    <row r="154" spans="1:10" ht="12.5" x14ac:dyDescent="0.25">
      <c r="A154" s="128" t="s">
        <v>230</v>
      </c>
      <c r="B154" s="217">
        <v>0.11253277</v>
      </c>
      <c r="C154" s="148">
        <f t="shared" si="14"/>
        <v>3.9493208309444817E-3</v>
      </c>
      <c r="D154" s="217">
        <v>3.2437639999999997E-2</v>
      </c>
      <c r="E154" s="148">
        <f t="shared" si="10"/>
        <v>1.4823472818152495E-3</v>
      </c>
      <c r="F154" s="217">
        <v>4.1644980000000005E-2</v>
      </c>
      <c r="G154" s="148">
        <f t="shared" si="11"/>
        <v>1.4437725967397226E-3</v>
      </c>
      <c r="H154" s="148">
        <f t="shared" si="12"/>
        <v>28.384740690136546</v>
      </c>
      <c r="I154" s="150">
        <f t="shared" si="13"/>
        <v>-62.993019722166267</v>
      </c>
      <c r="J154" s="24"/>
    </row>
    <row r="155" spans="1:10" ht="12.5" x14ac:dyDescent="0.25">
      <c r="A155" s="128" t="s">
        <v>193</v>
      </c>
      <c r="B155" s="217">
        <v>7.5798500000000005E-2</v>
      </c>
      <c r="C155" s="148">
        <f t="shared" si="14"/>
        <v>2.6601370872177525E-3</v>
      </c>
      <c r="D155" s="217">
        <v>2.0285890000000001E-2</v>
      </c>
      <c r="E155" s="148">
        <f t="shared" si="10"/>
        <v>9.2703211148231367E-4</v>
      </c>
      <c r="F155" s="217">
        <v>4.0363800000000005E-2</v>
      </c>
      <c r="G155" s="148">
        <f t="shared" si="11"/>
        <v>1.3993558969240187E-3</v>
      </c>
      <c r="H155" s="148">
        <f t="shared" si="12"/>
        <v>98.974755359513452</v>
      </c>
      <c r="I155" s="150">
        <f t="shared" si="13"/>
        <v>-46.74855043305606</v>
      </c>
      <c r="J155" s="24"/>
    </row>
    <row r="156" spans="1:10" ht="12.5" x14ac:dyDescent="0.25">
      <c r="A156" s="128" t="s">
        <v>179</v>
      </c>
      <c r="B156" s="217">
        <v>5.0000000000000001E-4</v>
      </c>
      <c r="C156" s="148">
        <f t="shared" si="14"/>
        <v>1.7547425656297634E-5</v>
      </c>
      <c r="D156" s="217">
        <v>4.1739099999999994E-3</v>
      </c>
      <c r="E156" s="148">
        <f t="shared" si="10"/>
        <v>1.907408844490995E-4</v>
      </c>
      <c r="F156" s="217">
        <v>3.8420969999999999E-2</v>
      </c>
      <c r="G156" s="148">
        <f t="shared" si="11"/>
        <v>1.3320007267660825E-3</v>
      </c>
      <c r="H156" s="148">
        <f t="shared" si="12"/>
        <v>820.50307745016062</v>
      </c>
      <c r="I156" s="150">
        <f t="shared" si="13"/>
        <v>7584.1939999999995</v>
      </c>
      <c r="J156" s="24"/>
    </row>
    <row r="157" spans="1:10" ht="12.5" x14ac:dyDescent="0.25">
      <c r="A157" s="128" t="s">
        <v>239</v>
      </c>
      <c r="B157" s="217">
        <v>0</v>
      </c>
      <c r="C157" s="148">
        <f t="shared" si="14"/>
        <v>0</v>
      </c>
      <c r="D157" s="217">
        <v>4.3646860000000003E-2</v>
      </c>
      <c r="E157" s="148">
        <f t="shared" si="10"/>
        <v>1.9945903672637945E-3</v>
      </c>
      <c r="F157" s="217">
        <v>3.6617709999999998E-2</v>
      </c>
      <c r="G157" s="148">
        <f t="shared" si="11"/>
        <v>1.2694842512437777E-3</v>
      </c>
      <c r="H157" s="148">
        <f t="shared" si="12"/>
        <v>-16.10459492389602</v>
      </c>
      <c r="I157" s="150" t="s">
        <v>314</v>
      </c>
      <c r="J157" s="24"/>
    </row>
    <row r="158" spans="1:10" ht="12.5" x14ac:dyDescent="0.25">
      <c r="A158" s="128" t="s">
        <v>241</v>
      </c>
      <c r="B158" s="217">
        <v>2.9499999999999999E-3</v>
      </c>
      <c r="C158" s="148">
        <f t="shared" si="14"/>
        <v>1.0352981137215603E-4</v>
      </c>
      <c r="D158" s="217">
        <v>4.0179329999999999E-2</v>
      </c>
      <c r="E158" s="148">
        <f t="shared" si="10"/>
        <v>1.8361298975713986E-3</v>
      </c>
      <c r="F158" s="217">
        <v>3.6511050000000003E-2</v>
      </c>
      <c r="G158" s="148">
        <f t="shared" si="11"/>
        <v>1.2657864997940652E-3</v>
      </c>
      <c r="H158" s="148">
        <f t="shared" si="12"/>
        <v>-9.1297689632952927</v>
      </c>
      <c r="I158" s="150">
        <f t="shared" si="13"/>
        <v>1137.6627118644069</v>
      </c>
      <c r="J158" s="24"/>
    </row>
    <row r="159" spans="1:10" ht="12.5" x14ac:dyDescent="0.25">
      <c r="A159" s="128" t="s">
        <v>192</v>
      </c>
      <c r="B159" s="217">
        <v>2.740511E-2</v>
      </c>
      <c r="C159" s="148">
        <f t="shared" si="14"/>
        <v>9.6177826065531769E-4</v>
      </c>
      <c r="D159" s="217">
        <v>2.743307E-2</v>
      </c>
      <c r="E159" s="148">
        <f t="shared" si="10"/>
        <v>1.2536465891583811E-3</v>
      </c>
      <c r="F159" s="217">
        <v>3.5947160000000006E-2</v>
      </c>
      <c r="G159" s="148">
        <f t="shared" si="11"/>
        <v>1.2462372304805594E-3</v>
      </c>
      <c r="H159" s="148">
        <f t="shared" si="12"/>
        <v>31.035862920190873</v>
      </c>
      <c r="I159" s="150">
        <f t="shared" si="13"/>
        <v>31.169551955821404</v>
      </c>
      <c r="J159" s="24"/>
    </row>
    <row r="160" spans="1:10" ht="12.5" x14ac:dyDescent="0.25">
      <c r="A160" s="128" t="s">
        <v>207</v>
      </c>
      <c r="B160" s="217">
        <v>0.14423345000000001</v>
      </c>
      <c r="C160" s="148">
        <f t="shared" si="14"/>
        <v>5.0618514820526444E-3</v>
      </c>
      <c r="D160" s="217">
        <v>2.4489500000000001E-2</v>
      </c>
      <c r="E160" s="148">
        <f t="shared" si="10"/>
        <v>1.1191302375269767E-3</v>
      </c>
      <c r="F160" s="217">
        <v>3.1685680000000001E-2</v>
      </c>
      <c r="G160" s="148">
        <f t="shared" si="11"/>
        <v>1.0984977419382575E-3</v>
      </c>
      <c r="H160" s="148">
        <f t="shared" si="12"/>
        <v>29.384756732477179</v>
      </c>
      <c r="I160" s="150">
        <f t="shared" si="13"/>
        <v>-78.031670184690171</v>
      </c>
      <c r="J160" s="24"/>
    </row>
    <row r="161" spans="1:10" ht="12.5" x14ac:dyDescent="0.25">
      <c r="A161" s="128" t="s">
        <v>35</v>
      </c>
      <c r="B161" s="217">
        <v>1.4152376899999999</v>
      </c>
      <c r="C161" s="148">
        <f t="shared" si="14"/>
        <v>4.9667556302530794E-2</v>
      </c>
      <c r="D161" s="217">
        <v>3.0165145299999998</v>
      </c>
      <c r="E161" s="148">
        <f t="shared" si="10"/>
        <v>0.1378497977689408</v>
      </c>
      <c r="F161" s="217">
        <v>2.827352E-2</v>
      </c>
      <c r="G161" s="148">
        <f t="shared" si="11"/>
        <v>9.802029773906117E-4</v>
      </c>
      <c r="H161" s="148">
        <f t="shared" si="12"/>
        <v>-99.062708973591455</v>
      </c>
      <c r="I161" s="150">
        <f t="shared" si="13"/>
        <v>-98.002206964965723</v>
      </c>
      <c r="J161" s="24"/>
    </row>
    <row r="162" spans="1:10" ht="12.5" x14ac:dyDescent="0.25">
      <c r="A162" s="128" t="s">
        <v>145</v>
      </c>
      <c r="B162" s="217">
        <v>2.0454049999999998E-2</v>
      </c>
      <c r="C162" s="148">
        <f t="shared" si="14"/>
        <v>7.1783184349038924E-4</v>
      </c>
      <c r="D162" s="217">
        <v>2.163723E-2</v>
      </c>
      <c r="E162" s="148">
        <f t="shared" si="10"/>
        <v>9.8878614709674859E-4</v>
      </c>
      <c r="F162" s="217">
        <v>2.749507E-2</v>
      </c>
      <c r="G162" s="148">
        <f t="shared" si="11"/>
        <v>9.5321521613026211E-4</v>
      </c>
      <c r="H162" s="148">
        <f t="shared" si="12"/>
        <v>27.072966363993899</v>
      </c>
      <c r="I162" s="150">
        <f t="shared" si="13"/>
        <v>34.423598260491218</v>
      </c>
      <c r="J162" s="24"/>
    </row>
    <row r="163" spans="1:10" ht="12.5" x14ac:dyDescent="0.25">
      <c r="A163" s="128" t="s">
        <v>255</v>
      </c>
      <c r="B163" s="217">
        <v>1.643095E-2</v>
      </c>
      <c r="C163" s="148">
        <f t="shared" si="14"/>
        <v>5.7664174717468716E-4</v>
      </c>
      <c r="D163" s="217">
        <v>0.20900326999999999</v>
      </c>
      <c r="E163" s="148">
        <f t="shared" si="10"/>
        <v>9.5511088098578899E-3</v>
      </c>
      <c r="F163" s="217">
        <v>2.723685E-2</v>
      </c>
      <c r="G163" s="148">
        <f t="shared" si="11"/>
        <v>9.4426309369125179E-4</v>
      </c>
      <c r="H163" s="148">
        <f t="shared" si="12"/>
        <v>-86.968218248451336</v>
      </c>
      <c r="I163" s="150">
        <f t="shared" si="13"/>
        <v>65.765521774456133</v>
      </c>
      <c r="J163" s="24"/>
    </row>
    <row r="164" spans="1:10" ht="12.5" x14ac:dyDescent="0.25">
      <c r="A164" s="128" t="s">
        <v>243</v>
      </c>
      <c r="B164" s="217">
        <v>0.17157072000000001</v>
      </c>
      <c r="C164" s="148">
        <f t="shared" si="14"/>
        <v>6.0212489079949152E-3</v>
      </c>
      <c r="D164" s="217">
        <v>1.556721</v>
      </c>
      <c r="E164" s="148">
        <f t="shared" si="10"/>
        <v>7.1139612588792436E-2</v>
      </c>
      <c r="F164" s="217">
        <v>2.6270599999999998E-2</v>
      </c>
      <c r="G164" s="148">
        <f t="shared" si="11"/>
        <v>9.10764571862216E-4</v>
      </c>
      <c r="H164" s="148">
        <f t="shared" si="12"/>
        <v>-98.31244005830203</v>
      </c>
      <c r="I164" s="150">
        <f t="shared" si="13"/>
        <v>-84.688179894564769</v>
      </c>
      <c r="J164" s="24"/>
    </row>
    <row r="165" spans="1:10" ht="12.5" x14ac:dyDescent="0.25">
      <c r="A165" s="128" t="s">
        <v>208</v>
      </c>
      <c r="B165" s="217">
        <v>1.2345999999999999E-2</v>
      </c>
      <c r="C165" s="148">
        <f t="shared" si="14"/>
        <v>4.3328103430530115E-4</v>
      </c>
      <c r="D165" s="217">
        <v>1.201E-3</v>
      </c>
      <c r="E165" s="148">
        <f t="shared" si="10"/>
        <v>5.4883742635411048E-5</v>
      </c>
      <c r="F165" s="217">
        <v>2.5209720000000001E-2</v>
      </c>
      <c r="G165" s="148">
        <f t="shared" si="11"/>
        <v>8.7398536168059907E-4</v>
      </c>
      <c r="H165" s="148">
        <f t="shared" si="12"/>
        <v>1999.060782681099</v>
      </c>
      <c r="I165" s="150">
        <f t="shared" si="13"/>
        <v>104.19342297100278</v>
      </c>
      <c r="J165" s="24"/>
    </row>
    <row r="166" spans="1:10" ht="12.5" x14ac:dyDescent="0.25">
      <c r="A166" s="128" t="s">
        <v>121</v>
      </c>
      <c r="B166" s="217">
        <v>4.0501599999999997E-3</v>
      </c>
      <c r="C166" s="148">
        <f t="shared" si="14"/>
        <v>1.4213976299222084E-4</v>
      </c>
      <c r="D166" s="217">
        <v>1.9990400000000001E-3</v>
      </c>
      <c r="E166" s="148">
        <f t="shared" si="10"/>
        <v>9.1352870006571277E-5</v>
      </c>
      <c r="F166" s="217">
        <v>1.6533300000000001E-2</v>
      </c>
      <c r="G166" s="148">
        <f t="shared" si="11"/>
        <v>5.7318614329210523E-4</v>
      </c>
      <c r="H166" s="148">
        <f t="shared" si="12"/>
        <v>727.06198975508244</v>
      </c>
      <c r="I166" s="150">
        <f t="shared" si="13"/>
        <v>308.21350267643754</v>
      </c>
      <c r="J166" s="24"/>
    </row>
    <row r="167" spans="1:10" ht="12.5" x14ac:dyDescent="0.25">
      <c r="A167" s="128" t="s">
        <v>247</v>
      </c>
      <c r="B167" s="217">
        <v>2.5222700000000001E-2</v>
      </c>
      <c r="C167" s="148">
        <f t="shared" si="14"/>
        <v>8.8518690620219655E-4</v>
      </c>
      <c r="D167" s="217">
        <v>5.4000000000000001E-4</v>
      </c>
      <c r="E167" s="148">
        <f t="shared" si="10"/>
        <v>2.467711991933552E-5</v>
      </c>
      <c r="F167" s="217">
        <v>1.5578100000000001E-2</v>
      </c>
      <c r="G167" s="148">
        <f t="shared" si="11"/>
        <v>5.4007070934530572E-4</v>
      </c>
      <c r="H167" s="148">
        <f t="shared" si="12"/>
        <v>2784.8333333333335</v>
      </c>
      <c r="I167" s="150">
        <f t="shared" si="13"/>
        <v>-38.237777874692235</v>
      </c>
      <c r="J167" s="24"/>
    </row>
    <row r="168" spans="1:10" ht="12.5" x14ac:dyDescent="0.25">
      <c r="A168" s="128" t="s">
        <v>30</v>
      </c>
      <c r="B168" s="217">
        <v>3.8373410000000004E-2</v>
      </c>
      <c r="C168" s="148">
        <f t="shared" si="14"/>
        <v>1.3467091183072565E-3</v>
      </c>
      <c r="D168" s="217">
        <v>8.820617E-2</v>
      </c>
      <c r="E168" s="148">
        <f t="shared" si="10"/>
        <v>4.0308782124357321E-3</v>
      </c>
      <c r="F168" s="217">
        <v>1.3281639999999999E-2</v>
      </c>
      <c r="G168" s="148">
        <f t="shared" si="11"/>
        <v>4.604556868982088E-4</v>
      </c>
      <c r="H168" s="148">
        <f t="shared" si="12"/>
        <v>-84.942504588964695</v>
      </c>
      <c r="I168" s="150">
        <f t="shared" si="13"/>
        <v>-65.388429123187137</v>
      </c>
      <c r="J168" s="24"/>
    </row>
    <row r="169" spans="1:10" ht="12.5" x14ac:dyDescent="0.25">
      <c r="A169" s="128" t="s">
        <v>36</v>
      </c>
      <c r="B169" s="217">
        <v>0.36900164000000002</v>
      </c>
      <c r="C169" s="148">
        <f t="shared" si="14"/>
        <v>1.2950057689903807E-2</v>
      </c>
      <c r="D169" s="217">
        <v>1.4778945000000001</v>
      </c>
      <c r="E169" s="148">
        <f t="shared" si="10"/>
        <v>6.7537370008567438E-2</v>
      </c>
      <c r="F169" s="217">
        <v>1.2193809999999999E-2</v>
      </c>
      <c r="G169" s="148">
        <f t="shared" si="11"/>
        <v>4.2274215830697467E-4</v>
      </c>
      <c r="H169" s="148">
        <f t="shared" si="12"/>
        <v>-99.174920131308426</v>
      </c>
      <c r="I169" s="150">
        <f t="shared" si="13"/>
        <v>-96.69545913129275</v>
      </c>
      <c r="J169" s="24"/>
    </row>
    <row r="170" spans="1:10" ht="12.5" x14ac:dyDescent="0.25">
      <c r="A170" s="128" t="s">
        <v>100</v>
      </c>
      <c r="B170" s="217">
        <v>1E-3</v>
      </c>
      <c r="C170" s="148">
        <f t="shared" si="14"/>
        <v>3.5094851312595267E-5</v>
      </c>
      <c r="D170" s="217">
        <v>0</v>
      </c>
      <c r="E170" s="148">
        <f t="shared" si="10"/>
        <v>0</v>
      </c>
      <c r="F170" s="217">
        <v>1.1260350000000001E-2</v>
      </c>
      <c r="G170" s="148">
        <f t="shared" si="11"/>
        <v>3.9038041943346199E-4</v>
      </c>
      <c r="H170" s="148" t="s">
        <v>314</v>
      </c>
      <c r="I170" s="150">
        <f t="shared" si="13"/>
        <v>1026.0350000000001</v>
      </c>
      <c r="J170" s="24"/>
    </row>
    <row r="171" spans="1:10" ht="12.5" x14ac:dyDescent="0.25">
      <c r="A171" s="128" t="s">
        <v>24</v>
      </c>
      <c r="B171" s="217">
        <v>3.7151999999999997E-3</v>
      </c>
      <c r="C171" s="148">
        <f t="shared" si="14"/>
        <v>1.3038439159655392E-4</v>
      </c>
      <c r="D171" s="217">
        <v>1.9675399999999998E-3</v>
      </c>
      <c r="E171" s="148">
        <f t="shared" si="10"/>
        <v>8.9913371344610028E-5</v>
      </c>
      <c r="F171" s="217">
        <v>1.0269209999999999E-2</v>
      </c>
      <c r="G171" s="148">
        <f t="shared" si="11"/>
        <v>3.5601899648326216E-4</v>
      </c>
      <c r="H171" s="148">
        <f t="shared" si="12"/>
        <v>421.93144739115854</v>
      </c>
      <c r="I171" s="150">
        <f t="shared" si="13"/>
        <v>176.41069121447029</v>
      </c>
      <c r="J171" s="24"/>
    </row>
    <row r="172" spans="1:10" ht="12.5" x14ac:dyDescent="0.25">
      <c r="A172" s="128" t="s">
        <v>25</v>
      </c>
      <c r="B172" s="217">
        <v>7.6031940000000006E-2</v>
      </c>
      <c r="C172" s="148">
        <f t="shared" si="14"/>
        <v>2.6683296293081647E-3</v>
      </c>
      <c r="D172" s="217">
        <v>3.9001599999999997E-3</v>
      </c>
      <c r="E172" s="148">
        <f t="shared" si="10"/>
        <v>1.7823095560110303E-4</v>
      </c>
      <c r="F172" s="217">
        <v>8.77585E-3</v>
      </c>
      <c r="G172" s="148">
        <f t="shared" si="11"/>
        <v>3.042463159568883E-4</v>
      </c>
      <c r="H172" s="148">
        <f t="shared" si="12"/>
        <v>125.01256358713491</v>
      </c>
      <c r="I172" s="150">
        <f t="shared" si="13"/>
        <v>-88.457679759322204</v>
      </c>
      <c r="J172" s="24"/>
    </row>
    <row r="173" spans="1:10" ht="12.5" x14ac:dyDescent="0.25">
      <c r="A173" s="128" t="s">
        <v>101</v>
      </c>
      <c r="B173" s="217">
        <v>4.4999999999999997E-3</v>
      </c>
      <c r="C173" s="148">
        <f t="shared" si="14"/>
        <v>1.5792683090667869E-4</v>
      </c>
      <c r="D173" s="217">
        <v>1.4E-5</v>
      </c>
      <c r="E173" s="148">
        <f t="shared" si="10"/>
        <v>6.3977718309388389E-7</v>
      </c>
      <c r="F173" s="217">
        <v>7.3637700000000004E-3</v>
      </c>
      <c r="G173" s="148">
        <f t="shared" si="11"/>
        <v>2.5529149815161554E-4</v>
      </c>
      <c r="H173" s="148">
        <f t="shared" si="12"/>
        <v>52498.357142857152</v>
      </c>
      <c r="I173" s="150">
        <f t="shared" si="13"/>
        <v>63.639333333333362</v>
      </c>
      <c r="J173" s="24"/>
    </row>
    <row r="174" spans="1:10" ht="12.5" x14ac:dyDescent="0.25">
      <c r="A174" s="128" t="s">
        <v>232</v>
      </c>
      <c r="B174" s="217">
        <v>8.3752989999999999E-2</v>
      </c>
      <c r="C174" s="148">
        <f t="shared" si="14"/>
        <v>2.9392987310352782E-3</v>
      </c>
      <c r="D174" s="217">
        <v>0.14939668</v>
      </c>
      <c r="E174" s="148">
        <f t="shared" si="10"/>
        <v>6.8271847924270277E-3</v>
      </c>
      <c r="F174" s="217">
        <v>6.1609999999999998E-3</v>
      </c>
      <c r="G174" s="148">
        <f t="shared" si="11"/>
        <v>2.1359316221339114E-4</v>
      </c>
      <c r="H174" s="148">
        <f t="shared" si="12"/>
        <v>-95.876079709401836</v>
      </c>
      <c r="I174" s="150">
        <f t="shared" si="13"/>
        <v>-92.643844715275236</v>
      </c>
      <c r="J174" s="24"/>
    </row>
    <row r="175" spans="1:10" ht="12.5" x14ac:dyDescent="0.25">
      <c r="A175" s="128" t="s">
        <v>126</v>
      </c>
      <c r="B175" s="217">
        <v>0</v>
      </c>
      <c r="C175" s="148">
        <f t="shared" si="14"/>
        <v>0</v>
      </c>
      <c r="D175" s="217">
        <v>0</v>
      </c>
      <c r="E175" s="148">
        <f t="shared" si="10"/>
        <v>0</v>
      </c>
      <c r="F175" s="217">
        <v>5.5083199999999997E-3</v>
      </c>
      <c r="G175" s="148">
        <f t="shared" si="11"/>
        <v>1.9096566909321001E-4</v>
      </c>
      <c r="H175" s="148" t="s">
        <v>314</v>
      </c>
      <c r="I175" s="150" t="s">
        <v>314</v>
      </c>
      <c r="J175" s="24"/>
    </row>
    <row r="176" spans="1:10" ht="12.5" x14ac:dyDescent="0.25">
      <c r="A176" s="128" t="s">
        <v>44</v>
      </c>
      <c r="B176" s="217">
        <v>0</v>
      </c>
      <c r="C176" s="148">
        <f t="shared" si="14"/>
        <v>0</v>
      </c>
      <c r="D176" s="217">
        <v>0</v>
      </c>
      <c r="E176" s="148">
        <f t="shared" si="10"/>
        <v>0</v>
      </c>
      <c r="F176" s="217">
        <v>5.3393999999999994E-3</v>
      </c>
      <c r="G176" s="148">
        <f t="shared" si="11"/>
        <v>1.8510945144005527E-4</v>
      </c>
      <c r="H176" s="148" t="s">
        <v>314</v>
      </c>
      <c r="I176" s="150" t="s">
        <v>314</v>
      </c>
      <c r="J176" s="24"/>
    </row>
    <row r="177" spans="1:10" ht="12.5" x14ac:dyDescent="0.25">
      <c r="A177" s="128" t="s">
        <v>140</v>
      </c>
      <c r="B177" s="217">
        <v>3.0850000000000001E-3</v>
      </c>
      <c r="C177" s="148">
        <f t="shared" si="14"/>
        <v>1.0826761629935641E-4</v>
      </c>
      <c r="D177" s="217">
        <v>0</v>
      </c>
      <c r="E177" s="148">
        <f t="shared" si="10"/>
        <v>0</v>
      </c>
      <c r="F177" s="217">
        <v>4.7999999999999996E-3</v>
      </c>
      <c r="G177" s="148">
        <f t="shared" si="11"/>
        <v>1.6640921581306239E-4</v>
      </c>
      <c r="H177" s="148" t="s">
        <v>314</v>
      </c>
      <c r="I177" s="150">
        <f t="shared" si="13"/>
        <v>55.591572123176647</v>
      </c>
      <c r="J177" s="24"/>
    </row>
    <row r="178" spans="1:10" ht="12.5" x14ac:dyDescent="0.25">
      <c r="A178" s="128" t="s">
        <v>141</v>
      </c>
      <c r="B178" s="217">
        <v>0</v>
      </c>
      <c r="C178" s="148">
        <f t="shared" si="14"/>
        <v>0</v>
      </c>
      <c r="D178" s="217">
        <v>1.5830810000000001E-2</v>
      </c>
      <c r="E178" s="148">
        <f t="shared" si="10"/>
        <v>7.234422162781778E-4</v>
      </c>
      <c r="F178" s="217">
        <v>4.352E-3</v>
      </c>
      <c r="G178" s="148">
        <f t="shared" si="11"/>
        <v>1.5087768900384326E-4</v>
      </c>
      <c r="H178" s="148">
        <f t="shared" si="12"/>
        <v>-72.50930306156161</v>
      </c>
      <c r="I178" s="150" t="s">
        <v>314</v>
      </c>
      <c r="J178" s="24"/>
    </row>
    <row r="179" spans="1:10" ht="12.5" x14ac:dyDescent="0.25">
      <c r="A179" s="128" t="s">
        <v>260</v>
      </c>
      <c r="B179" s="217">
        <v>7.3000000000000001E-3</v>
      </c>
      <c r="C179" s="148">
        <f t="shared" si="14"/>
        <v>2.5619241458194546E-4</v>
      </c>
      <c r="D179" s="217">
        <v>7.9950000000000005E-5</v>
      </c>
      <c r="E179" s="148">
        <f t="shared" si="10"/>
        <v>3.6535846991682874E-6</v>
      </c>
      <c r="F179" s="217">
        <v>4.1999999999999997E-3</v>
      </c>
      <c r="G179" s="148">
        <f t="shared" si="11"/>
        <v>1.4560806383642958E-4</v>
      </c>
      <c r="H179" s="148">
        <f t="shared" si="12"/>
        <v>5153.28330206379</v>
      </c>
      <c r="I179" s="150">
        <f t="shared" si="13"/>
        <v>-42.465753424657535</v>
      </c>
      <c r="J179" s="24"/>
    </row>
    <row r="180" spans="1:10" ht="12.5" x14ac:dyDescent="0.25">
      <c r="A180" s="128" t="s">
        <v>21</v>
      </c>
      <c r="B180" s="217">
        <v>0.31292686999999997</v>
      </c>
      <c r="C180" s="148">
        <f t="shared" si="14"/>
        <v>1.0982121974365829E-2</v>
      </c>
      <c r="D180" s="217">
        <v>8.9599999999999999E-4</v>
      </c>
      <c r="E180" s="148">
        <f t="shared" si="10"/>
        <v>4.0945739718008569E-5</v>
      </c>
      <c r="F180" s="217">
        <v>4.1255200000000006E-3</v>
      </c>
      <c r="G180" s="148">
        <f t="shared" si="11"/>
        <v>1.4302594750439693E-4</v>
      </c>
      <c r="H180" s="148">
        <f t="shared" si="12"/>
        <v>360.43750000000011</v>
      </c>
      <c r="I180" s="150">
        <f t="shared" si="13"/>
        <v>-98.68163446622529</v>
      </c>
      <c r="J180" s="24"/>
    </row>
    <row r="181" spans="1:10" ht="12.5" x14ac:dyDescent="0.25">
      <c r="A181" s="128" t="s">
        <v>118</v>
      </c>
      <c r="B181" s="217">
        <v>0</v>
      </c>
      <c r="C181" s="148">
        <f t="shared" si="14"/>
        <v>0</v>
      </c>
      <c r="D181" s="217">
        <v>0</v>
      </c>
      <c r="E181" s="148">
        <f t="shared" si="10"/>
        <v>0</v>
      </c>
      <c r="F181" s="217">
        <v>3.578E-3</v>
      </c>
      <c r="G181" s="148">
        <f t="shared" si="11"/>
        <v>1.2404420295398694E-4</v>
      </c>
      <c r="H181" s="148" t="s">
        <v>314</v>
      </c>
      <c r="I181" s="150" t="s">
        <v>314</v>
      </c>
      <c r="J181" s="24"/>
    </row>
    <row r="182" spans="1:10" ht="12.5" x14ac:dyDescent="0.25">
      <c r="A182" s="128" t="s">
        <v>106</v>
      </c>
      <c r="B182" s="217">
        <v>0.16402370000000002</v>
      </c>
      <c r="C182" s="148">
        <f t="shared" si="14"/>
        <v>5.7563873632417327E-3</v>
      </c>
      <c r="D182" s="217">
        <v>2.1350000000000002E-3</v>
      </c>
      <c r="E182" s="148">
        <f t="shared" si="10"/>
        <v>9.7566020421817307E-5</v>
      </c>
      <c r="F182" s="217">
        <v>3.44955E-3</v>
      </c>
      <c r="G182" s="148">
        <f t="shared" si="11"/>
        <v>1.1959102300165614E-4</v>
      </c>
      <c r="H182" s="148">
        <f t="shared" si="12"/>
        <v>61.571428571428569</v>
      </c>
      <c r="I182" s="150">
        <f t="shared" si="13"/>
        <v>-97.896919774398455</v>
      </c>
      <c r="J182" s="24"/>
    </row>
    <row r="183" spans="1:10" ht="12.5" x14ac:dyDescent="0.25">
      <c r="A183" s="128" t="s">
        <v>234</v>
      </c>
      <c r="B183" s="217">
        <v>1.9355400000000002E-2</v>
      </c>
      <c r="C183" s="148">
        <f t="shared" si="14"/>
        <v>6.7927488509580644E-4</v>
      </c>
      <c r="D183" s="217">
        <v>3.6254000000000002E-2</v>
      </c>
      <c r="E183" s="148">
        <f t="shared" si="10"/>
        <v>1.6567487139918335E-3</v>
      </c>
      <c r="F183" s="217">
        <v>3.31E-3</v>
      </c>
      <c r="G183" s="148">
        <f t="shared" si="11"/>
        <v>1.1475302173775762E-4</v>
      </c>
      <c r="H183" s="148">
        <f t="shared" si="12"/>
        <v>-90.869972968500022</v>
      </c>
      <c r="I183" s="150">
        <f t="shared" si="13"/>
        <v>-82.898829267284583</v>
      </c>
      <c r="J183" s="24"/>
    </row>
    <row r="184" spans="1:10" ht="12.5" x14ac:dyDescent="0.25">
      <c r="A184" s="128" t="s">
        <v>254</v>
      </c>
      <c r="B184" s="217">
        <v>7.6480000000000003E-3</v>
      </c>
      <c r="C184" s="148">
        <f t="shared" si="14"/>
        <v>2.6840542283872859E-4</v>
      </c>
      <c r="D184" s="217">
        <v>1.9499999999999999E-3</v>
      </c>
      <c r="E184" s="148">
        <f t="shared" si="10"/>
        <v>8.9111821930933831E-5</v>
      </c>
      <c r="F184" s="217">
        <v>2.098E-3</v>
      </c>
      <c r="G184" s="148">
        <f t="shared" si="11"/>
        <v>7.2734694744959355E-5</v>
      </c>
      <c r="H184" s="148">
        <f t="shared" si="12"/>
        <v>7.5897435897436027</v>
      </c>
      <c r="I184" s="150">
        <f t="shared" si="13"/>
        <v>-72.567991631799174</v>
      </c>
      <c r="J184" s="24"/>
    </row>
    <row r="185" spans="1:10" ht="12.5" x14ac:dyDescent="0.25">
      <c r="A185" s="128" t="s">
        <v>139</v>
      </c>
      <c r="B185" s="217">
        <v>6.3009600000000004E-3</v>
      </c>
      <c r="C185" s="148">
        <f t="shared" si="14"/>
        <v>2.2113125432661029E-4</v>
      </c>
      <c r="D185" s="217">
        <v>3.846E-3</v>
      </c>
      <c r="E185" s="148">
        <f t="shared" si="10"/>
        <v>1.7575593186993412E-4</v>
      </c>
      <c r="F185" s="217">
        <v>1.8162999999999999E-3</v>
      </c>
      <c r="G185" s="148">
        <f t="shared" si="11"/>
        <v>6.2968553891930258E-5</v>
      </c>
      <c r="H185" s="148">
        <f t="shared" si="12"/>
        <v>-52.774310972438897</v>
      </c>
      <c r="I185" s="150">
        <f t="shared" si="13"/>
        <v>-71.174233767552892</v>
      </c>
      <c r="J185" s="24"/>
    </row>
    <row r="186" spans="1:10" ht="12.5" x14ac:dyDescent="0.25">
      <c r="A186" s="128" t="s">
        <v>244</v>
      </c>
      <c r="B186" s="217">
        <v>0</v>
      </c>
      <c r="C186" s="148">
        <f t="shared" si="14"/>
        <v>0</v>
      </c>
      <c r="D186" s="217">
        <v>6.5779999999999996E-3</v>
      </c>
      <c r="E186" s="148">
        <f t="shared" si="10"/>
        <v>3.0060387931368343E-4</v>
      </c>
      <c r="F186" s="217">
        <v>1.6359E-3</v>
      </c>
      <c r="G186" s="148">
        <f t="shared" si="11"/>
        <v>5.6714340864289329E-5</v>
      </c>
      <c r="H186" s="148">
        <f t="shared" si="12"/>
        <v>-75.130738826390996</v>
      </c>
      <c r="I186" s="150" t="s">
        <v>314</v>
      </c>
      <c r="J186" s="24"/>
    </row>
    <row r="187" spans="1:10" ht="12.5" x14ac:dyDescent="0.25">
      <c r="A187" s="128" t="s">
        <v>213</v>
      </c>
      <c r="B187" s="217">
        <v>5.8881999999999997E-2</v>
      </c>
      <c r="C187" s="148">
        <f t="shared" si="14"/>
        <v>2.0664550349882341E-3</v>
      </c>
      <c r="D187" s="217">
        <v>0.115076</v>
      </c>
      <c r="E187" s="148">
        <f t="shared" si="10"/>
        <v>5.2587856515508421E-3</v>
      </c>
      <c r="F187" s="217">
        <v>1.5637000000000001E-3</v>
      </c>
      <c r="G187" s="148">
        <f t="shared" si="11"/>
        <v>5.4211268909767859E-5</v>
      </c>
      <c r="H187" s="148">
        <f t="shared" si="12"/>
        <v>-98.641158886301227</v>
      </c>
      <c r="I187" s="150">
        <f t="shared" si="13"/>
        <v>-97.344349716381913</v>
      </c>
      <c r="J187" s="24"/>
    </row>
    <row r="188" spans="1:10" ht="12.5" x14ac:dyDescent="0.25">
      <c r="A188" s="128" t="s">
        <v>61</v>
      </c>
      <c r="B188" s="217">
        <v>5.9254000000000001E-2</v>
      </c>
      <c r="C188" s="148">
        <f t="shared" si="14"/>
        <v>2.0795103196765202E-3</v>
      </c>
      <c r="D188" s="217">
        <v>0.34254855000000001</v>
      </c>
      <c r="E188" s="148">
        <f t="shared" si="10"/>
        <v>1.5653910456563891E-2</v>
      </c>
      <c r="F188" s="217">
        <v>1.1247799999999999E-3</v>
      </c>
      <c r="G188" s="148">
        <f t="shared" si="11"/>
        <v>3.8994532867128399E-5</v>
      </c>
      <c r="H188" s="148">
        <f t="shared" si="12"/>
        <v>-99.671643625407256</v>
      </c>
      <c r="I188" s="150">
        <f t="shared" si="13"/>
        <v>-98.101765281668747</v>
      </c>
      <c r="J188" s="24"/>
    </row>
    <row r="189" spans="1:10" ht="12.5" x14ac:dyDescent="0.25">
      <c r="A189" s="128" t="s">
        <v>90</v>
      </c>
      <c r="B189" s="217">
        <v>6.6621000000000009E-4</v>
      </c>
      <c r="C189" s="148">
        <f t="shared" si="14"/>
        <v>2.3380540892964095E-5</v>
      </c>
      <c r="D189" s="217">
        <v>0</v>
      </c>
      <c r="E189" s="148">
        <f t="shared" si="10"/>
        <v>0</v>
      </c>
      <c r="F189" s="217">
        <v>9.6758E-4</v>
      </c>
      <c r="G189" s="148">
        <f t="shared" si="11"/>
        <v>3.3544631049250611E-5</v>
      </c>
      <c r="H189" s="148" t="s">
        <v>314</v>
      </c>
      <c r="I189" s="150">
        <f t="shared" si="13"/>
        <v>45.236486993590596</v>
      </c>
      <c r="J189" s="24"/>
    </row>
    <row r="190" spans="1:10" ht="12.5" x14ac:dyDescent="0.25">
      <c r="A190" s="128" t="s">
        <v>31</v>
      </c>
      <c r="B190" s="217">
        <v>2.8936500000000002E-3</v>
      </c>
      <c r="C190" s="148">
        <f t="shared" si="14"/>
        <v>1.015522165006913E-4</v>
      </c>
      <c r="D190" s="217">
        <v>5.6196999999999997E-2</v>
      </c>
      <c r="E190" s="148">
        <f t="shared" si="10"/>
        <v>2.5681113113090711E-3</v>
      </c>
      <c r="F190" s="217">
        <v>7.5250000000000002E-4</v>
      </c>
      <c r="G190" s="148">
        <f t="shared" si="11"/>
        <v>2.6088111437360304E-5</v>
      </c>
      <c r="H190" s="148">
        <f t="shared" si="12"/>
        <v>-98.660960549495528</v>
      </c>
      <c r="I190" s="150">
        <f t="shared" si="13"/>
        <v>-73.994781677120585</v>
      </c>
      <c r="J190" s="24"/>
    </row>
    <row r="191" spans="1:10" ht="12.5" x14ac:dyDescent="0.25">
      <c r="A191" s="128" t="s">
        <v>137</v>
      </c>
      <c r="B191" s="217">
        <v>6.7229999999999998E-3</v>
      </c>
      <c r="C191" s="148">
        <f t="shared" si="14"/>
        <v>2.3594268537457797E-4</v>
      </c>
      <c r="D191" s="217">
        <v>2.3600000000000001E-3</v>
      </c>
      <c r="E191" s="148">
        <f t="shared" si="10"/>
        <v>1.0784815372154045E-4</v>
      </c>
      <c r="F191" s="217">
        <v>6.7000000000000002E-4</v>
      </c>
      <c r="G191" s="148">
        <f t="shared" si="11"/>
        <v>2.3227953040573298E-5</v>
      </c>
      <c r="H191" s="148">
        <f t="shared" si="12"/>
        <v>-71.610169491525426</v>
      </c>
      <c r="I191" s="150">
        <f t="shared" si="13"/>
        <v>-90.034210917745057</v>
      </c>
      <c r="J191" s="24"/>
    </row>
    <row r="192" spans="1:10" ht="12.5" x14ac:dyDescent="0.25">
      <c r="A192" s="128" t="s">
        <v>176</v>
      </c>
      <c r="B192" s="217">
        <v>0</v>
      </c>
      <c r="C192" s="148">
        <f t="shared" si="14"/>
        <v>0</v>
      </c>
      <c r="D192" s="217">
        <v>0</v>
      </c>
      <c r="E192" s="148">
        <f t="shared" si="10"/>
        <v>0</v>
      </c>
      <c r="F192" s="217">
        <v>6.3650999999999996E-4</v>
      </c>
      <c r="G192" s="148">
        <f t="shared" si="11"/>
        <v>2.2066902074410909E-5</v>
      </c>
      <c r="H192" s="148" t="s">
        <v>314</v>
      </c>
      <c r="I192" s="150" t="s">
        <v>314</v>
      </c>
      <c r="J192" s="24"/>
    </row>
    <row r="193" spans="1:10" ht="12.5" x14ac:dyDescent="0.25">
      <c r="A193" s="128" t="s">
        <v>138</v>
      </c>
      <c r="B193" s="217">
        <v>0</v>
      </c>
      <c r="C193" s="148">
        <f t="shared" si="14"/>
        <v>0</v>
      </c>
      <c r="D193" s="217">
        <v>2.57836E-3</v>
      </c>
      <c r="E193" s="148">
        <f t="shared" si="10"/>
        <v>1.1782684984299618E-4</v>
      </c>
      <c r="F193" s="217">
        <v>5.1168000000000003E-4</v>
      </c>
      <c r="G193" s="148">
        <f t="shared" si="11"/>
        <v>1.7739222405672455E-5</v>
      </c>
      <c r="H193" s="148">
        <f t="shared" si="12"/>
        <v>-80.154827099396513</v>
      </c>
      <c r="I193" s="150" t="s">
        <v>314</v>
      </c>
      <c r="J193" s="24"/>
    </row>
    <row r="194" spans="1:10" ht="12.5" x14ac:dyDescent="0.25">
      <c r="A194" s="128" t="s">
        <v>165</v>
      </c>
      <c r="B194" s="217">
        <v>3.9041640000000002E-2</v>
      </c>
      <c r="C194" s="148">
        <f t="shared" si="14"/>
        <v>1.3701605507998719E-3</v>
      </c>
      <c r="D194" s="217">
        <v>2.1027000000000001E-2</v>
      </c>
      <c r="E194" s="148">
        <f t="shared" si="10"/>
        <v>9.6089963063679276E-4</v>
      </c>
      <c r="F194" s="217">
        <v>4.8225999999999998E-4</v>
      </c>
      <c r="G194" s="148">
        <f t="shared" si="11"/>
        <v>1.671927258708489E-5</v>
      </c>
      <c r="H194" s="148">
        <f t="shared" si="12"/>
        <v>-97.706472630427541</v>
      </c>
      <c r="I194" s="150">
        <f t="shared" si="13"/>
        <v>-98.764754759277523</v>
      </c>
      <c r="J194" s="24"/>
    </row>
    <row r="195" spans="1:10" ht="12.5" x14ac:dyDescent="0.25">
      <c r="A195" s="128" t="s">
        <v>253</v>
      </c>
      <c r="B195" s="217">
        <v>5.0000000000000001E-4</v>
      </c>
      <c r="C195" s="148">
        <f t="shared" si="14"/>
        <v>1.7547425656297634E-5</v>
      </c>
      <c r="D195" s="217">
        <v>6.6499999999999997E-3</v>
      </c>
      <c r="E195" s="148">
        <f t="shared" si="10"/>
        <v>3.0389416196959488E-4</v>
      </c>
      <c r="F195" s="217">
        <v>4.1993999999999999E-4</v>
      </c>
      <c r="G195" s="148">
        <f t="shared" si="11"/>
        <v>1.4558726268445298E-5</v>
      </c>
      <c r="H195" s="148">
        <f t="shared" si="12"/>
        <v>-93.685112781954885</v>
      </c>
      <c r="I195" s="150">
        <f t="shared" si="13"/>
        <v>-16.012000000000004</v>
      </c>
      <c r="J195" s="24"/>
    </row>
    <row r="196" spans="1:10" ht="12.5" x14ac:dyDescent="0.25">
      <c r="A196" s="128" t="s">
        <v>67</v>
      </c>
      <c r="B196" s="217">
        <v>450.12269907000001</v>
      </c>
      <c r="C196" s="148">
        <f t="shared" si="14"/>
        <v>15.796989196285713</v>
      </c>
      <c r="D196" s="217">
        <v>3.6999999999999999E-4</v>
      </c>
      <c r="E196" s="148">
        <f t="shared" si="10"/>
        <v>1.6908396981766932E-5</v>
      </c>
      <c r="F196" s="217">
        <v>4.0632E-4</v>
      </c>
      <c r="G196" s="148">
        <f t="shared" si="11"/>
        <v>1.4086540118575733E-5</v>
      </c>
      <c r="H196" s="148">
        <f t="shared" si="12"/>
        <v>9.8162162162162225</v>
      </c>
      <c r="I196" s="150">
        <f t="shared" si="13"/>
        <v>-99.999909731279743</v>
      </c>
      <c r="J196" s="24"/>
    </row>
    <row r="197" spans="1:10" ht="12.5" x14ac:dyDescent="0.25">
      <c r="A197" s="128" t="s">
        <v>154</v>
      </c>
      <c r="B197" s="217">
        <v>1.388122E-2</v>
      </c>
      <c r="C197" s="148">
        <f t="shared" si="14"/>
        <v>4.8715935193742368E-4</v>
      </c>
      <c r="D197" s="217">
        <v>0</v>
      </c>
      <c r="E197" s="148">
        <f t="shared" ref="E197:E260" si="15">(D197/$D$264)*100</f>
        <v>0</v>
      </c>
      <c r="F197" s="217">
        <v>3.5399999999999999E-4</v>
      </c>
      <c r="G197" s="148">
        <f t="shared" ref="G197:G260" si="16">(F197/$F$264)*100</f>
        <v>1.2272679666213352E-5</v>
      </c>
      <c r="H197" s="148" t="s">
        <v>314</v>
      </c>
      <c r="I197" s="150">
        <f t="shared" ref="I197:I260" si="17">((F197/B197)-1)*100</f>
        <v>-97.449791877082845</v>
      </c>
      <c r="J197" s="24"/>
    </row>
    <row r="198" spans="1:10" ht="12.5" x14ac:dyDescent="0.25">
      <c r="A198" s="128" t="s">
        <v>186</v>
      </c>
      <c r="B198" s="217">
        <v>1.5559100000000001E-2</v>
      </c>
      <c r="C198" s="148">
        <f t="shared" ref="C198:C261" si="18">(B198/$B$264)*100</f>
        <v>5.4604430105780106E-4</v>
      </c>
      <c r="D198" s="217">
        <v>3.6958000000000004E-3</v>
      </c>
      <c r="E198" s="148">
        <f t="shared" si="15"/>
        <v>1.6889203666274117E-4</v>
      </c>
      <c r="F198" s="217">
        <v>3.4595999999999997E-4</v>
      </c>
      <c r="G198" s="148">
        <f t="shared" si="16"/>
        <v>1.1993944229726471E-5</v>
      </c>
      <c r="H198" s="148">
        <f t="shared" ref="H197:H260" si="19">((F198/D198)-1)*100</f>
        <v>-90.639103847610798</v>
      </c>
      <c r="I198" s="150">
        <f t="shared" si="17"/>
        <v>-97.776478073924594</v>
      </c>
      <c r="J198" s="24"/>
    </row>
    <row r="199" spans="1:10" ht="12.5" x14ac:dyDescent="0.25">
      <c r="A199" s="128" t="s">
        <v>88</v>
      </c>
      <c r="B199" s="217">
        <v>1.33486376</v>
      </c>
      <c r="C199" s="148">
        <f t="shared" si="18"/>
        <v>4.6846845179771855E-2</v>
      </c>
      <c r="D199" s="217">
        <v>1.2954000000000001</v>
      </c>
      <c r="E199" s="148">
        <f t="shared" si="15"/>
        <v>5.919766878427267E-2</v>
      </c>
      <c r="F199" s="217">
        <v>2.6907999999999999E-4</v>
      </c>
      <c r="G199" s="148">
        <f t="shared" si="16"/>
        <v>9.3286232897872562E-6</v>
      </c>
      <c r="H199" s="148">
        <f t="shared" si="19"/>
        <v>-99.97922803767176</v>
      </c>
      <c r="I199" s="150">
        <f t="shared" si="17"/>
        <v>-99.979842137597615</v>
      </c>
      <c r="J199" s="24"/>
    </row>
    <row r="200" spans="1:10" ht="12.5" x14ac:dyDescent="0.25">
      <c r="A200" s="128" t="s">
        <v>146</v>
      </c>
      <c r="B200" s="217">
        <v>0.60725718000000006</v>
      </c>
      <c r="C200" s="148">
        <f t="shared" si="18"/>
        <v>2.1311600440605902E-2</v>
      </c>
      <c r="D200" s="217">
        <v>4.5120449999999999E-2</v>
      </c>
      <c r="E200" s="148">
        <f t="shared" si="15"/>
        <v>2.0619310286377453E-3</v>
      </c>
      <c r="F200" s="217">
        <v>7.8999999999999996E-5</v>
      </c>
      <c r="G200" s="148">
        <f t="shared" si="16"/>
        <v>2.7388183435899852E-6</v>
      </c>
      <c r="H200" s="148">
        <f t="shared" si="19"/>
        <v>-99.824913093730231</v>
      </c>
      <c r="I200" s="150">
        <f t="shared" si="17"/>
        <v>-99.986990684902239</v>
      </c>
      <c r="J200" s="24"/>
    </row>
    <row r="201" spans="1:10" ht="12.5" x14ac:dyDescent="0.25">
      <c r="A201" s="128" t="s">
        <v>17</v>
      </c>
      <c r="B201" s="217">
        <v>7.5000000000000002E-4</v>
      </c>
      <c r="C201" s="148">
        <f t="shared" si="18"/>
        <v>2.6321138484446452E-5</v>
      </c>
      <c r="D201" s="217">
        <v>0</v>
      </c>
      <c r="E201" s="148">
        <f t="shared" si="15"/>
        <v>0</v>
      </c>
      <c r="F201" s="217">
        <v>2.3989999999999999E-5</v>
      </c>
      <c r="G201" s="148">
        <f t="shared" si="16"/>
        <v>8.3169939319903489E-7</v>
      </c>
      <c r="H201" s="148" t="s">
        <v>314</v>
      </c>
      <c r="I201" s="150">
        <f t="shared" si="17"/>
        <v>-96.801333333333332</v>
      </c>
      <c r="J201" s="24"/>
    </row>
    <row r="202" spans="1:10" ht="12.5" x14ac:dyDescent="0.25">
      <c r="A202" s="128" t="s">
        <v>1</v>
      </c>
      <c r="B202" s="217">
        <v>0</v>
      </c>
      <c r="C202" s="148">
        <f t="shared" si="18"/>
        <v>0</v>
      </c>
      <c r="D202" s="217">
        <v>0</v>
      </c>
      <c r="E202" s="148">
        <f t="shared" si="15"/>
        <v>0</v>
      </c>
      <c r="F202" s="217">
        <v>0</v>
      </c>
      <c r="G202" s="148">
        <f t="shared" si="16"/>
        <v>0</v>
      </c>
      <c r="H202" s="148" t="s">
        <v>314</v>
      </c>
      <c r="I202" s="150" t="s">
        <v>314</v>
      </c>
      <c r="J202" s="24"/>
    </row>
    <row r="203" spans="1:10" ht="12.5" x14ac:dyDescent="0.25">
      <c r="A203" s="128" t="s">
        <v>3</v>
      </c>
      <c r="B203" s="217">
        <v>0</v>
      </c>
      <c r="C203" s="148">
        <f t="shared" si="18"/>
        <v>0</v>
      </c>
      <c r="D203" s="217">
        <v>0</v>
      </c>
      <c r="E203" s="148">
        <f t="shared" si="15"/>
        <v>0</v>
      </c>
      <c r="F203" s="217">
        <v>0</v>
      </c>
      <c r="G203" s="148">
        <f t="shared" si="16"/>
        <v>0</v>
      </c>
      <c r="H203" s="148" t="s">
        <v>314</v>
      </c>
      <c r="I203" s="150" t="s">
        <v>314</v>
      </c>
      <c r="J203" s="24"/>
    </row>
    <row r="204" spans="1:10" ht="12.5" x14ac:dyDescent="0.25">
      <c r="A204" s="128" t="s">
        <v>4</v>
      </c>
      <c r="B204" s="217">
        <v>1.78785901</v>
      </c>
      <c r="C204" s="148">
        <f t="shared" si="18"/>
        <v>6.2744646123833764E-2</v>
      </c>
      <c r="D204" s="217">
        <v>0</v>
      </c>
      <c r="E204" s="148">
        <f t="shared" si="15"/>
        <v>0</v>
      </c>
      <c r="F204" s="217">
        <v>0</v>
      </c>
      <c r="G204" s="148">
        <f t="shared" si="16"/>
        <v>0</v>
      </c>
      <c r="H204" s="148" t="s">
        <v>314</v>
      </c>
      <c r="I204" s="150">
        <f t="shared" si="17"/>
        <v>-100</v>
      </c>
      <c r="J204" s="24"/>
    </row>
    <row r="205" spans="1:10" ht="12.5" x14ac:dyDescent="0.25">
      <c r="A205" s="128" t="s">
        <v>8</v>
      </c>
      <c r="B205" s="217">
        <v>0</v>
      </c>
      <c r="C205" s="148">
        <f t="shared" si="18"/>
        <v>0</v>
      </c>
      <c r="D205" s="217">
        <v>0</v>
      </c>
      <c r="E205" s="148">
        <f t="shared" si="15"/>
        <v>0</v>
      </c>
      <c r="F205" s="217">
        <v>0</v>
      </c>
      <c r="G205" s="148">
        <f t="shared" si="16"/>
        <v>0</v>
      </c>
      <c r="H205" s="148" t="s">
        <v>314</v>
      </c>
      <c r="I205" s="150" t="s">
        <v>314</v>
      </c>
      <c r="J205" s="24"/>
    </row>
    <row r="206" spans="1:10" ht="12.5" x14ac:dyDescent="0.25">
      <c r="A206" s="128" t="s">
        <v>10</v>
      </c>
      <c r="B206" s="217">
        <v>0</v>
      </c>
      <c r="C206" s="148">
        <f t="shared" si="18"/>
        <v>0</v>
      </c>
      <c r="D206" s="217">
        <v>0</v>
      </c>
      <c r="E206" s="148">
        <f t="shared" si="15"/>
        <v>0</v>
      </c>
      <c r="F206" s="217">
        <v>0</v>
      </c>
      <c r="G206" s="148">
        <f t="shared" si="16"/>
        <v>0</v>
      </c>
      <c r="H206" s="148" t="s">
        <v>314</v>
      </c>
      <c r="I206" s="150" t="s">
        <v>314</v>
      </c>
      <c r="J206" s="24"/>
    </row>
    <row r="207" spans="1:10" ht="12.5" x14ac:dyDescent="0.25">
      <c r="A207" s="128" t="s">
        <v>13</v>
      </c>
      <c r="B207" s="217">
        <v>9.2950000000000005E-2</v>
      </c>
      <c r="C207" s="148">
        <f t="shared" si="18"/>
        <v>3.2620664295057297E-3</v>
      </c>
      <c r="D207" s="217">
        <v>0</v>
      </c>
      <c r="E207" s="148">
        <f t="shared" si="15"/>
        <v>0</v>
      </c>
      <c r="F207" s="217">
        <v>0</v>
      </c>
      <c r="G207" s="148">
        <f t="shared" si="16"/>
        <v>0</v>
      </c>
      <c r="H207" s="148" t="s">
        <v>314</v>
      </c>
      <c r="I207" s="150">
        <f t="shared" si="17"/>
        <v>-100</v>
      </c>
      <c r="J207" s="24"/>
    </row>
    <row r="208" spans="1:10" ht="12.5" x14ac:dyDescent="0.25">
      <c r="A208" s="128" t="s">
        <v>14</v>
      </c>
      <c r="B208" s="217">
        <v>0</v>
      </c>
      <c r="C208" s="148">
        <f t="shared" si="18"/>
        <v>0</v>
      </c>
      <c r="D208" s="217">
        <v>0</v>
      </c>
      <c r="E208" s="148">
        <f t="shared" si="15"/>
        <v>0</v>
      </c>
      <c r="F208" s="217">
        <v>0</v>
      </c>
      <c r="G208" s="148">
        <f t="shared" si="16"/>
        <v>0</v>
      </c>
      <c r="H208" s="148" t="s">
        <v>314</v>
      </c>
      <c r="I208" s="150" t="s">
        <v>314</v>
      </c>
      <c r="J208" s="24"/>
    </row>
    <row r="209" spans="1:10" ht="12.5" x14ac:dyDescent="0.25">
      <c r="A209" s="128" t="s">
        <v>15</v>
      </c>
      <c r="B209" s="217">
        <v>8.7545999999999995E-3</v>
      </c>
      <c r="C209" s="148">
        <f t="shared" si="18"/>
        <v>3.0724138530124651E-4</v>
      </c>
      <c r="D209" s="217">
        <v>0</v>
      </c>
      <c r="E209" s="148">
        <f t="shared" si="15"/>
        <v>0</v>
      </c>
      <c r="F209" s="217">
        <v>0</v>
      </c>
      <c r="G209" s="148">
        <f t="shared" si="16"/>
        <v>0</v>
      </c>
      <c r="H209" s="148" t="s">
        <v>314</v>
      </c>
      <c r="I209" s="150">
        <f t="shared" si="17"/>
        <v>-100</v>
      </c>
      <c r="J209" s="24"/>
    </row>
    <row r="210" spans="1:10" ht="12.5" x14ac:dyDescent="0.25">
      <c r="A210" s="128" t="s">
        <v>18</v>
      </c>
      <c r="B210" s="217">
        <v>0</v>
      </c>
      <c r="C210" s="148">
        <f t="shared" si="18"/>
        <v>0</v>
      </c>
      <c r="D210" s="217">
        <v>0</v>
      </c>
      <c r="E210" s="148">
        <f t="shared" si="15"/>
        <v>0</v>
      </c>
      <c r="F210" s="217">
        <v>0</v>
      </c>
      <c r="G210" s="148">
        <f t="shared" si="16"/>
        <v>0</v>
      </c>
      <c r="H210" s="148" t="s">
        <v>314</v>
      </c>
      <c r="I210" s="150" t="s">
        <v>314</v>
      </c>
      <c r="J210" s="24"/>
    </row>
    <row r="211" spans="1:10" ht="12.5" x14ac:dyDescent="0.25">
      <c r="A211" s="128" t="s">
        <v>19</v>
      </c>
      <c r="B211" s="217">
        <v>1.2149440000000001E-2</v>
      </c>
      <c r="C211" s="148">
        <f t="shared" si="18"/>
        <v>4.2638279033129753E-4</v>
      </c>
      <c r="D211" s="217">
        <v>2.059631E-2</v>
      </c>
      <c r="E211" s="148">
        <f t="shared" si="15"/>
        <v>9.4121779956631382E-4</v>
      </c>
      <c r="F211" s="217">
        <v>0</v>
      </c>
      <c r="G211" s="148">
        <f t="shared" si="16"/>
        <v>0</v>
      </c>
      <c r="H211" s="148">
        <f t="shared" si="19"/>
        <v>-100</v>
      </c>
      <c r="I211" s="150">
        <f t="shared" si="17"/>
        <v>-100</v>
      </c>
      <c r="J211" s="24"/>
    </row>
    <row r="212" spans="1:10" ht="12.5" x14ac:dyDescent="0.25">
      <c r="A212" s="128" t="s">
        <v>29</v>
      </c>
      <c r="B212" s="217">
        <v>8.8310940000000004E-2</v>
      </c>
      <c r="C212" s="148">
        <f t="shared" si="18"/>
        <v>3.0992593085755219E-3</v>
      </c>
      <c r="D212" s="217">
        <v>0</v>
      </c>
      <c r="E212" s="148">
        <f t="shared" si="15"/>
        <v>0</v>
      </c>
      <c r="F212" s="217">
        <v>0</v>
      </c>
      <c r="G212" s="148">
        <f t="shared" si="16"/>
        <v>0</v>
      </c>
      <c r="H212" s="148" t="s">
        <v>314</v>
      </c>
      <c r="I212" s="150">
        <f t="shared" si="17"/>
        <v>-100</v>
      </c>
      <c r="J212" s="24"/>
    </row>
    <row r="213" spans="1:10" ht="12.5" x14ac:dyDescent="0.25">
      <c r="A213" s="128" t="s">
        <v>34</v>
      </c>
      <c r="B213" s="217">
        <v>0</v>
      </c>
      <c r="C213" s="148">
        <f t="shared" si="18"/>
        <v>0</v>
      </c>
      <c r="D213" s="217">
        <v>0</v>
      </c>
      <c r="E213" s="148">
        <f t="shared" si="15"/>
        <v>0</v>
      </c>
      <c r="F213" s="217">
        <v>0</v>
      </c>
      <c r="G213" s="148">
        <f t="shared" si="16"/>
        <v>0</v>
      </c>
      <c r="H213" s="148" t="s">
        <v>314</v>
      </c>
      <c r="I213" s="150" t="s">
        <v>314</v>
      </c>
      <c r="J213" s="24"/>
    </row>
    <row r="214" spans="1:10" ht="12.5" x14ac:dyDescent="0.25">
      <c r="A214" s="128" t="s">
        <v>38</v>
      </c>
      <c r="B214" s="217">
        <v>0</v>
      </c>
      <c r="C214" s="148">
        <f t="shared" si="18"/>
        <v>0</v>
      </c>
      <c r="D214" s="217">
        <v>0</v>
      </c>
      <c r="E214" s="148">
        <f t="shared" si="15"/>
        <v>0</v>
      </c>
      <c r="F214" s="217">
        <v>0</v>
      </c>
      <c r="G214" s="148">
        <f t="shared" si="16"/>
        <v>0</v>
      </c>
      <c r="H214" s="148" t="s">
        <v>314</v>
      </c>
      <c r="I214" s="150" t="s">
        <v>314</v>
      </c>
      <c r="J214" s="24"/>
    </row>
    <row r="215" spans="1:10" ht="12.5" x14ac:dyDescent="0.25">
      <c r="A215" s="128" t="s">
        <v>40</v>
      </c>
      <c r="B215" s="217">
        <v>0</v>
      </c>
      <c r="C215" s="148">
        <f t="shared" si="18"/>
        <v>0</v>
      </c>
      <c r="D215" s="217">
        <v>0</v>
      </c>
      <c r="E215" s="148">
        <f t="shared" si="15"/>
        <v>0</v>
      </c>
      <c r="F215" s="217">
        <v>0</v>
      </c>
      <c r="G215" s="148">
        <f t="shared" si="16"/>
        <v>0</v>
      </c>
      <c r="H215" s="148" t="s">
        <v>314</v>
      </c>
      <c r="I215" s="150" t="s">
        <v>314</v>
      </c>
      <c r="J215" s="24"/>
    </row>
    <row r="216" spans="1:10" ht="12.5" x14ac:dyDescent="0.25">
      <c r="A216" s="128" t="s">
        <v>41</v>
      </c>
      <c r="B216" s="217">
        <v>0</v>
      </c>
      <c r="C216" s="148">
        <f t="shared" si="18"/>
        <v>0</v>
      </c>
      <c r="D216" s="217">
        <v>0</v>
      </c>
      <c r="E216" s="148">
        <f t="shared" si="15"/>
        <v>0</v>
      </c>
      <c r="F216" s="217">
        <v>0</v>
      </c>
      <c r="G216" s="148">
        <f t="shared" si="16"/>
        <v>0</v>
      </c>
      <c r="H216" s="148" t="s">
        <v>314</v>
      </c>
      <c r="I216" s="150" t="s">
        <v>314</v>
      </c>
      <c r="J216" s="24"/>
    </row>
    <row r="217" spans="1:10" ht="12.5" x14ac:dyDescent="0.25">
      <c r="A217" s="128" t="s">
        <v>42</v>
      </c>
      <c r="B217" s="217">
        <v>1.2939500000000001E-3</v>
      </c>
      <c r="C217" s="148">
        <f t="shared" si="18"/>
        <v>4.5410982855932648E-5</v>
      </c>
      <c r="D217" s="217">
        <v>0</v>
      </c>
      <c r="E217" s="148">
        <f t="shared" si="15"/>
        <v>0</v>
      </c>
      <c r="F217" s="217">
        <v>0</v>
      </c>
      <c r="G217" s="148">
        <f t="shared" si="16"/>
        <v>0</v>
      </c>
      <c r="H217" s="148" t="s">
        <v>314</v>
      </c>
      <c r="I217" s="150">
        <f t="shared" si="17"/>
        <v>-100</v>
      </c>
      <c r="J217" s="24"/>
    </row>
    <row r="218" spans="1:10" ht="12.5" x14ac:dyDescent="0.25">
      <c r="A218" s="128" t="s">
        <v>43</v>
      </c>
      <c r="B218" s="217">
        <v>3.6994999999999997E-4</v>
      </c>
      <c r="C218" s="148">
        <f t="shared" si="18"/>
        <v>1.2983340243094616E-5</v>
      </c>
      <c r="D218" s="217">
        <v>0</v>
      </c>
      <c r="E218" s="148">
        <f t="shared" si="15"/>
        <v>0</v>
      </c>
      <c r="F218" s="217">
        <v>0</v>
      </c>
      <c r="G218" s="148">
        <f t="shared" si="16"/>
        <v>0</v>
      </c>
      <c r="H218" s="148" t="s">
        <v>314</v>
      </c>
      <c r="I218" s="150">
        <f t="shared" si="17"/>
        <v>-100</v>
      </c>
    </row>
    <row r="219" spans="1:10" ht="12.5" x14ac:dyDescent="0.25">
      <c r="A219" s="124" t="s">
        <v>45</v>
      </c>
      <c r="B219" s="217">
        <v>1.2779600000000001E-3</v>
      </c>
      <c r="C219" s="148">
        <f t="shared" si="18"/>
        <v>4.4849816183444252E-5</v>
      </c>
      <c r="D219" s="217">
        <v>0</v>
      </c>
      <c r="E219" s="148">
        <f t="shared" si="15"/>
        <v>0</v>
      </c>
      <c r="F219" s="217">
        <v>0</v>
      </c>
      <c r="G219" s="148">
        <f t="shared" si="16"/>
        <v>0</v>
      </c>
      <c r="H219" s="148" t="s">
        <v>314</v>
      </c>
      <c r="I219" s="150">
        <f t="shared" si="17"/>
        <v>-100</v>
      </c>
    </row>
    <row r="220" spans="1:10" ht="12.5" x14ac:dyDescent="0.25">
      <c r="A220" s="124" t="s">
        <v>46</v>
      </c>
      <c r="B220" s="217">
        <v>0</v>
      </c>
      <c r="C220" s="148">
        <f t="shared" si="18"/>
        <v>0</v>
      </c>
      <c r="D220" s="217">
        <v>0</v>
      </c>
      <c r="E220" s="148">
        <f t="shared" si="15"/>
        <v>0</v>
      </c>
      <c r="F220" s="217">
        <v>0</v>
      </c>
      <c r="G220" s="148">
        <f t="shared" si="16"/>
        <v>0</v>
      </c>
      <c r="H220" s="148" t="s">
        <v>314</v>
      </c>
      <c r="I220" s="150" t="s">
        <v>314</v>
      </c>
    </row>
    <row r="221" spans="1:10" ht="12.5" x14ac:dyDescent="0.25">
      <c r="A221" s="124" t="s">
        <v>47</v>
      </c>
      <c r="B221" s="217">
        <v>8.0000000000000007E-5</v>
      </c>
      <c r="C221" s="148">
        <f t="shared" si="18"/>
        <v>2.8075881050076216E-6</v>
      </c>
      <c r="D221" s="217">
        <v>0.12741536000000001</v>
      </c>
      <c r="E221" s="148">
        <f t="shared" si="15"/>
        <v>5.8226742931209389E-3</v>
      </c>
      <c r="F221" s="217">
        <v>0</v>
      </c>
      <c r="G221" s="148">
        <f t="shared" si="16"/>
        <v>0</v>
      </c>
      <c r="H221" s="148">
        <f t="shared" si="19"/>
        <v>-100</v>
      </c>
      <c r="I221" s="150">
        <f t="shared" si="17"/>
        <v>-100</v>
      </c>
    </row>
    <row r="222" spans="1:10" ht="12.5" x14ac:dyDescent="0.25">
      <c r="A222" s="124" t="s">
        <v>48</v>
      </c>
      <c r="B222" s="217">
        <v>0</v>
      </c>
      <c r="C222" s="148">
        <f t="shared" si="18"/>
        <v>0</v>
      </c>
      <c r="D222" s="217">
        <v>0</v>
      </c>
      <c r="E222" s="148">
        <f t="shared" si="15"/>
        <v>0</v>
      </c>
      <c r="F222" s="217">
        <v>0</v>
      </c>
      <c r="G222" s="148">
        <f t="shared" si="16"/>
        <v>0</v>
      </c>
      <c r="H222" s="148" t="s">
        <v>314</v>
      </c>
      <c r="I222" s="150" t="s">
        <v>314</v>
      </c>
    </row>
    <row r="223" spans="1:10" ht="12.5" x14ac:dyDescent="0.25">
      <c r="A223" s="124" t="s">
        <v>52</v>
      </c>
      <c r="B223" s="217">
        <v>0</v>
      </c>
      <c r="C223" s="148">
        <f t="shared" si="18"/>
        <v>0</v>
      </c>
      <c r="D223" s="217">
        <v>0</v>
      </c>
      <c r="E223" s="148">
        <f t="shared" si="15"/>
        <v>0</v>
      </c>
      <c r="F223" s="217">
        <v>0</v>
      </c>
      <c r="G223" s="148">
        <f t="shared" si="16"/>
        <v>0</v>
      </c>
      <c r="H223" s="148" t="s">
        <v>314</v>
      </c>
      <c r="I223" s="150" t="s">
        <v>314</v>
      </c>
    </row>
    <row r="224" spans="1:10" ht="12.5" x14ac:dyDescent="0.25">
      <c r="A224" s="124" t="s">
        <v>53</v>
      </c>
      <c r="B224" s="217">
        <v>0</v>
      </c>
      <c r="C224" s="148">
        <f t="shared" si="18"/>
        <v>0</v>
      </c>
      <c r="D224" s="217">
        <v>0</v>
      </c>
      <c r="E224" s="148">
        <f t="shared" si="15"/>
        <v>0</v>
      </c>
      <c r="F224" s="217">
        <v>0</v>
      </c>
      <c r="G224" s="148">
        <f t="shared" si="16"/>
        <v>0</v>
      </c>
      <c r="H224" s="148" t="s">
        <v>314</v>
      </c>
      <c r="I224" s="150" t="s">
        <v>314</v>
      </c>
    </row>
    <row r="225" spans="1:9" ht="12.5" x14ac:dyDescent="0.25">
      <c r="A225" s="124" t="s">
        <v>54</v>
      </c>
      <c r="B225" s="217">
        <v>0</v>
      </c>
      <c r="C225" s="148">
        <f t="shared" si="18"/>
        <v>0</v>
      </c>
      <c r="D225" s="217">
        <v>0</v>
      </c>
      <c r="E225" s="148">
        <f t="shared" si="15"/>
        <v>0</v>
      </c>
      <c r="F225" s="217">
        <v>0</v>
      </c>
      <c r="G225" s="148">
        <f t="shared" si="16"/>
        <v>0</v>
      </c>
      <c r="H225" s="148" t="s">
        <v>314</v>
      </c>
      <c r="I225" s="150" t="s">
        <v>314</v>
      </c>
    </row>
    <row r="226" spans="1:9" ht="12.5" x14ac:dyDescent="0.25">
      <c r="A226" s="124" t="s">
        <v>55</v>
      </c>
      <c r="B226" s="217">
        <v>0</v>
      </c>
      <c r="C226" s="148">
        <f t="shared" si="18"/>
        <v>0</v>
      </c>
      <c r="D226" s="217">
        <v>0</v>
      </c>
      <c r="E226" s="148">
        <f t="shared" si="15"/>
        <v>0</v>
      </c>
      <c r="F226" s="217">
        <v>0</v>
      </c>
      <c r="G226" s="148">
        <f t="shared" si="16"/>
        <v>0</v>
      </c>
      <c r="H226" s="148" t="s">
        <v>314</v>
      </c>
      <c r="I226" s="150" t="s">
        <v>314</v>
      </c>
    </row>
    <row r="227" spans="1:9" ht="12.5" x14ac:dyDescent="0.25">
      <c r="A227" s="124" t="s">
        <v>56</v>
      </c>
      <c r="B227" s="217">
        <v>0</v>
      </c>
      <c r="C227" s="148">
        <f t="shared" si="18"/>
        <v>0</v>
      </c>
      <c r="D227" s="217">
        <v>0</v>
      </c>
      <c r="E227" s="148">
        <f t="shared" si="15"/>
        <v>0</v>
      </c>
      <c r="F227" s="217">
        <v>0</v>
      </c>
      <c r="G227" s="148">
        <f t="shared" si="16"/>
        <v>0</v>
      </c>
      <c r="H227" s="148" t="s">
        <v>314</v>
      </c>
      <c r="I227" s="150" t="s">
        <v>314</v>
      </c>
    </row>
    <row r="228" spans="1:9" ht="12.5" x14ac:dyDescent="0.25">
      <c r="A228" s="124" t="s">
        <v>58</v>
      </c>
      <c r="B228" s="217">
        <v>0</v>
      </c>
      <c r="C228" s="148">
        <f t="shared" si="18"/>
        <v>0</v>
      </c>
      <c r="D228" s="217">
        <v>0</v>
      </c>
      <c r="E228" s="148">
        <f t="shared" si="15"/>
        <v>0</v>
      </c>
      <c r="F228" s="217">
        <v>0</v>
      </c>
      <c r="G228" s="148">
        <f t="shared" si="16"/>
        <v>0</v>
      </c>
      <c r="H228" s="148" t="s">
        <v>314</v>
      </c>
      <c r="I228" s="150" t="s">
        <v>314</v>
      </c>
    </row>
    <row r="229" spans="1:9" ht="12.5" x14ac:dyDescent="0.25">
      <c r="A229" s="124" t="s">
        <v>60</v>
      </c>
      <c r="B229" s="217">
        <v>0</v>
      </c>
      <c r="C229" s="148">
        <f t="shared" si="18"/>
        <v>0</v>
      </c>
      <c r="D229" s="217">
        <v>0</v>
      </c>
      <c r="E229" s="148">
        <f t="shared" si="15"/>
        <v>0</v>
      </c>
      <c r="F229" s="217">
        <v>0</v>
      </c>
      <c r="G229" s="148">
        <f t="shared" si="16"/>
        <v>0</v>
      </c>
      <c r="H229" s="148" t="s">
        <v>314</v>
      </c>
      <c r="I229" s="150" t="s">
        <v>314</v>
      </c>
    </row>
    <row r="230" spans="1:9" ht="12.5" x14ac:dyDescent="0.25">
      <c r="A230" s="124" t="s">
        <v>63</v>
      </c>
      <c r="B230" s="217">
        <v>1.9999999999999999E-6</v>
      </c>
      <c r="C230" s="148">
        <f t="shared" si="18"/>
        <v>7.0189702625190531E-8</v>
      </c>
      <c r="D230" s="217">
        <v>0</v>
      </c>
      <c r="E230" s="148">
        <f t="shared" si="15"/>
        <v>0</v>
      </c>
      <c r="F230" s="217">
        <v>0</v>
      </c>
      <c r="G230" s="148">
        <f t="shared" si="16"/>
        <v>0</v>
      </c>
      <c r="H230" s="148" t="s">
        <v>314</v>
      </c>
      <c r="I230" s="150">
        <f t="shared" si="17"/>
        <v>-100</v>
      </c>
    </row>
    <row r="231" spans="1:9" ht="12.5" x14ac:dyDescent="0.25">
      <c r="A231" s="124" t="s">
        <v>65</v>
      </c>
      <c r="B231" s="217">
        <v>0</v>
      </c>
      <c r="C231" s="148">
        <f t="shared" si="18"/>
        <v>0</v>
      </c>
      <c r="D231" s="217">
        <v>0</v>
      </c>
      <c r="E231" s="148">
        <f t="shared" si="15"/>
        <v>0</v>
      </c>
      <c r="F231" s="217">
        <v>0</v>
      </c>
      <c r="G231" s="148">
        <f t="shared" si="16"/>
        <v>0</v>
      </c>
      <c r="H231" s="148" t="s">
        <v>314</v>
      </c>
      <c r="I231" s="150" t="s">
        <v>314</v>
      </c>
    </row>
    <row r="232" spans="1:9" ht="12.5" x14ac:dyDescent="0.25">
      <c r="A232" s="124" t="s">
        <v>69</v>
      </c>
      <c r="B232" s="217">
        <v>0</v>
      </c>
      <c r="C232" s="148">
        <f t="shared" si="18"/>
        <v>0</v>
      </c>
      <c r="D232" s="217">
        <v>0</v>
      </c>
      <c r="E232" s="148">
        <f t="shared" si="15"/>
        <v>0</v>
      </c>
      <c r="F232" s="217">
        <v>0</v>
      </c>
      <c r="G232" s="148">
        <f t="shared" si="16"/>
        <v>0</v>
      </c>
      <c r="H232" s="148" t="s">
        <v>314</v>
      </c>
      <c r="I232" s="150" t="s">
        <v>314</v>
      </c>
    </row>
    <row r="233" spans="1:9" ht="12.5" x14ac:dyDescent="0.25">
      <c r="A233" s="124" t="s">
        <v>70</v>
      </c>
      <c r="B233" s="217">
        <v>0</v>
      </c>
      <c r="C233" s="148">
        <f t="shared" si="18"/>
        <v>0</v>
      </c>
      <c r="D233" s="217">
        <v>0</v>
      </c>
      <c r="E233" s="148">
        <f t="shared" si="15"/>
        <v>0</v>
      </c>
      <c r="F233" s="217">
        <v>0</v>
      </c>
      <c r="G233" s="148">
        <f t="shared" si="16"/>
        <v>0</v>
      </c>
      <c r="H233" s="148" t="s">
        <v>314</v>
      </c>
      <c r="I233" s="150" t="s">
        <v>314</v>
      </c>
    </row>
    <row r="234" spans="1:9" ht="12.5" x14ac:dyDescent="0.25">
      <c r="A234" s="124" t="s">
        <v>73</v>
      </c>
      <c r="B234" s="217">
        <v>1.732152E-2</v>
      </c>
      <c r="C234" s="148">
        <f t="shared" si="18"/>
        <v>6.078961689081452E-4</v>
      </c>
      <c r="D234" s="217">
        <v>1.5E-5</v>
      </c>
      <c r="E234" s="148">
        <f t="shared" si="15"/>
        <v>6.8547555331487569E-7</v>
      </c>
      <c r="F234" s="217">
        <v>0</v>
      </c>
      <c r="G234" s="148">
        <f t="shared" si="16"/>
        <v>0</v>
      </c>
      <c r="H234" s="148">
        <f t="shared" si="19"/>
        <v>-100</v>
      </c>
      <c r="I234" s="150">
        <f t="shared" si="17"/>
        <v>-100</v>
      </c>
    </row>
    <row r="235" spans="1:9" ht="12.5" x14ac:dyDescent="0.25">
      <c r="A235" s="124" t="s">
        <v>74</v>
      </c>
      <c r="B235" s="217">
        <v>3.8689427900000002</v>
      </c>
      <c r="C235" s="148">
        <f t="shared" si="18"/>
        <v>0.13577997195198749</v>
      </c>
      <c r="D235" s="217">
        <v>0</v>
      </c>
      <c r="E235" s="148">
        <f t="shared" si="15"/>
        <v>0</v>
      </c>
      <c r="F235" s="217">
        <v>0</v>
      </c>
      <c r="G235" s="148">
        <f t="shared" si="16"/>
        <v>0</v>
      </c>
      <c r="H235" s="148" t="s">
        <v>314</v>
      </c>
      <c r="I235" s="150">
        <f t="shared" si="17"/>
        <v>-100</v>
      </c>
    </row>
    <row r="236" spans="1:9" ht="12.5" x14ac:dyDescent="0.25">
      <c r="A236" s="124" t="s">
        <v>76</v>
      </c>
      <c r="B236" s="217">
        <v>13.573296599999999</v>
      </c>
      <c r="C236" s="148">
        <f t="shared" si="18"/>
        <v>0.47635282599875484</v>
      </c>
      <c r="D236" s="217">
        <v>0</v>
      </c>
      <c r="E236" s="148">
        <f t="shared" si="15"/>
        <v>0</v>
      </c>
      <c r="F236" s="217">
        <v>0</v>
      </c>
      <c r="G236" s="148">
        <f t="shared" si="16"/>
        <v>0</v>
      </c>
      <c r="H236" s="148" t="s">
        <v>314</v>
      </c>
      <c r="I236" s="150">
        <f t="shared" si="17"/>
        <v>-100</v>
      </c>
    </row>
    <row r="237" spans="1:9" ht="12.5" x14ac:dyDescent="0.25">
      <c r="A237" s="124" t="s">
        <v>77</v>
      </c>
      <c r="B237" s="217">
        <v>0</v>
      </c>
      <c r="C237" s="148">
        <f t="shared" si="18"/>
        <v>0</v>
      </c>
      <c r="D237" s="217">
        <v>0</v>
      </c>
      <c r="E237" s="148">
        <f t="shared" si="15"/>
        <v>0</v>
      </c>
      <c r="F237" s="217">
        <v>0</v>
      </c>
      <c r="G237" s="148">
        <f t="shared" si="16"/>
        <v>0</v>
      </c>
      <c r="H237" s="148" t="s">
        <v>314</v>
      </c>
      <c r="I237" s="150" t="s">
        <v>314</v>
      </c>
    </row>
    <row r="238" spans="1:9" ht="12.5" x14ac:dyDescent="0.25">
      <c r="A238" s="124" t="s">
        <v>78</v>
      </c>
      <c r="B238" s="217">
        <v>0</v>
      </c>
      <c r="C238" s="148">
        <f t="shared" si="18"/>
        <v>0</v>
      </c>
      <c r="D238" s="217">
        <v>0</v>
      </c>
      <c r="E238" s="148">
        <f t="shared" si="15"/>
        <v>0</v>
      </c>
      <c r="F238" s="217">
        <v>0</v>
      </c>
      <c r="G238" s="148">
        <f t="shared" si="16"/>
        <v>0</v>
      </c>
      <c r="H238" s="148" t="s">
        <v>314</v>
      </c>
      <c r="I238" s="150" t="s">
        <v>314</v>
      </c>
    </row>
    <row r="239" spans="1:9" ht="12.5" x14ac:dyDescent="0.25">
      <c r="A239" s="124" t="s">
        <v>79</v>
      </c>
      <c r="B239" s="217">
        <v>0</v>
      </c>
      <c r="C239" s="148">
        <f t="shared" si="18"/>
        <v>0</v>
      </c>
      <c r="D239" s="217">
        <v>0</v>
      </c>
      <c r="E239" s="148">
        <f t="shared" si="15"/>
        <v>0</v>
      </c>
      <c r="F239" s="217">
        <v>0</v>
      </c>
      <c r="G239" s="148">
        <f t="shared" si="16"/>
        <v>0</v>
      </c>
      <c r="H239" s="148" t="s">
        <v>314</v>
      </c>
      <c r="I239" s="150" t="s">
        <v>314</v>
      </c>
    </row>
    <row r="240" spans="1:9" ht="12.5" x14ac:dyDescent="0.25">
      <c r="A240" s="124" t="s">
        <v>82</v>
      </c>
      <c r="B240" s="217">
        <v>7.8580000000000004E-3</v>
      </c>
      <c r="C240" s="148">
        <f t="shared" si="18"/>
        <v>2.7577534161437358E-4</v>
      </c>
      <c r="D240" s="217">
        <v>0</v>
      </c>
      <c r="E240" s="148">
        <f t="shared" si="15"/>
        <v>0</v>
      </c>
      <c r="F240" s="217">
        <v>0</v>
      </c>
      <c r="G240" s="148">
        <f t="shared" si="16"/>
        <v>0</v>
      </c>
      <c r="H240" s="148" t="s">
        <v>314</v>
      </c>
      <c r="I240" s="150">
        <f t="shared" si="17"/>
        <v>-100</v>
      </c>
    </row>
    <row r="241" spans="1:9" ht="12.5" x14ac:dyDescent="0.25">
      <c r="A241" s="124" t="s">
        <v>83</v>
      </c>
      <c r="B241" s="217">
        <v>0</v>
      </c>
      <c r="C241" s="148">
        <f t="shared" si="18"/>
        <v>0</v>
      </c>
      <c r="D241" s="217">
        <v>0</v>
      </c>
      <c r="E241" s="148">
        <f t="shared" si="15"/>
        <v>0</v>
      </c>
      <c r="F241" s="217">
        <v>0</v>
      </c>
      <c r="G241" s="148">
        <f t="shared" si="16"/>
        <v>0</v>
      </c>
      <c r="H241" s="148" t="s">
        <v>314</v>
      </c>
      <c r="I241" s="150" t="s">
        <v>314</v>
      </c>
    </row>
    <row r="242" spans="1:9" ht="12.5" x14ac:dyDescent="0.25">
      <c r="A242" s="124" t="s">
        <v>85</v>
      </c>
      <c r="B242" s="217">
        <v>0</v>
      </c>
      <c r="C242" s="148">
        <f t="shared" si="18"/>
        <v>0</v>
      </c>
      <c r="D242" s="217">
        <v>0</v>
      </c>
      <c r="E242" s="148">
        <f t="shared" si="15"/>
        <v>0</v>
      </c>
      <c r="F242" s="217">
        <v>0</v>
      </c>
      <c r="G242" s="148">
        <f t="shared" si="16"/>
        <v>0</v>
      </c>
      <c r="H242" s="148" t="s">
        <v>314</v>
      </c>
      <c r="I242" s="150" t="s">
        <v>314</v>
      </c>
    </row>
    <row r="243" spans="1:9" ht="12.5" x14ac:dyDescent="0.25">
      <c r="A243" s="124" t="s">
        <v>86</v>
      </c>
      <c r="B243" s="217">
        <v>0</v>
      </c>
      <c r="C243" s="148">
        <f t="shared" si="18"/>
        <v>0</v>
      </c>
      <c r="D243" s="217">
        <v>0</v>
      </c>
      <c r="E243" s="148">
        <f t="shared" si="15"/>
        <v>0</v>
      </c>
      <c r="F243" s="217">
        <v>0</v>
      </c>
      <c r="G243" s="148">
        <f t="shared" si="16"/>
        <v>0</v>
      </c>
      <c r="H243" s="148" t="s">
        <v>314</v>
      </c>
      <c r="I243" s="150" t="s">
        <v>314</v>
      </c>
    </row>
    <row r="244" spans="1:9" ht="12.5" x14ac:dyDescent="0.25">
      <c r="A244" s="124" t="s">
        <v>87</v>
      </c>
      <c r="B244" s="217">
        <v>2.0336E-3</v>
      </c>
      <c r="C244" s="148">
        <f t="shared" si="18"/>
        <v>7.1368889629293733E-5</v>
      </c>
      <c r="D244" s="217">
        <v>1.094352E-2</v>
      </c>
      <c r="E244" s="148">
        <f t="shared" si="15"/>
        <v>5.0010102848082726E-4</v>
      </c>
      <c r="F244" s="217">
        <v>0</v>
      </c>
      <c r="G244" s="148">
        <f t="shared" si="16"/>
        <v>0</v>
      </c>
      <c r="H244" s="148">
        <f t="shared" si="19"/>
        <v>-100</v>
      </c>
      <c r="I244" s="150">
        <f t="shared" si="17"/>
        <v>-100</v>
      </c>
    </row>
    <row r="245" spans="1:9" ht="12.5" x14ac:dyDescent="0.25">
      <c r="A245" s="124" t="s">
        <v>91</v>
      </c>
      <c r="B245" s="217">
        <v>0</v>
      </c>
      <c r="C245" s="148">
        <f t="shared" si="18"/>
        <v>0</v>
      </c>
      <c r="D245" s="217">
        <v>1.2319999999999999E-2</v>
      </c>
      <c r="E245" s="148">
        <f t="shared" si="15"/>
        <v>5.6300392112261781E-4</v>
      </c>
      <c r="F245" s="217">
        <v>0</v>
      </c>
      <c r="G245" s="148">
        <f t="shared" si="16"/>
        <v>0</v>
      </c>
      <c r="H245" s="148">
        <f t="shared" si="19"/>
        <v>-100</v>
      </c>
      <c r="I245" s="150" t="s">
        <v>314</v>
      </c>
    </row>
    <row r="246" spans="1:9" ht="12.5" x14ac:dyDescent="0.25">
      <c r="A246" s="124" t="s">
        <v>95</v>
      </c>
      <c r="B246" s="217">
        <v>0.22644282000000002</v>
      </c>
      <c r="C246" s="148">
        <f t="shared" si="18"/>
        <v>7.9469770987047744E-3</v>
      </c>
      <c r="D246" s="217">
        <v>7.5481000000000006E-2</v>
      </c>
      <c r="E246" s="148">
        <f t="shared" si="15"/>
        <v>3.4493586826506756E-3</v>
      </c>
      <c r="F246" s="217">
        <v>0</v>
      </c>
      <c r="G246" s="148">
        <f t="shared" si="16"/>
        <v>0</v>
      </c>
      <c r="H246" s="148">
        <f t="shared" si="19"/>
        <v>-100</v>
      </c>
      <c r="I246" s="150">
        <f t="shared" si="17"/>
        <v>-100</v>
      </c>
    </row>
    <row r="247" spans="1:9" ht="12.5" x14ac:dyDescent="0.25">
      <c r="A247" s="124" t="s">
        <v>102</v>
      </c>
      <c r="B247" s="217">
        <v>0.32045499999999999</v>
      </c>
      <c r="C247" s="148">
        <f t="shared" si="18"/>
        <v>1.1246320577377716E-2</v>
      </c>
      <c r="D247" s="217">
        <v>0</v>
      </c>
      <c r="E247" s="148">
        <f t="shared" si="15"/>
        <v>0</v>
      </c>
      <c r="F247" s="217">
        <v>0</v>
      </c>
      <c r="G247" s="148">
        <f t="shared" si="16"/>
        <v>0</v>
      </c>
      <c r="H247" s="148" t="s">
        <v>314</v>
      </c>
      <c r="I247" s="150">
        <f t="shared" si="17"/>
        <v>-100</v>
      </c>
    </row>
    <row r="248" spans="1:9" ht="12.5" x14ac:dyDescent="0.25">
      <c r="A248" s="124" t="s">
        <v>110</v>
      </c>
      <c r="B248" s="217">
        <v>0</v>
      </c>
      <c r="C248" s="148">
        <f t="shared" si="18"/>
        <v>0</v>
      </c>
      <c r="D248" s="217">
        <v>8.1419999999999999E-3</v>
      </c>
      <c r="E248" s="148">
        <f t="shared" si="15"/>
        <v>3.7207613033931453E-4</v>
      </c>
      <c r="F248" s="217">
        <v>0</v>
      </c>
      <c r="G248" s="148">
        <f t="shared" si="16"/>
        <v>0</v>
      </c>
      <c r="H248" s="148">
        <f t="shared" si="19"/>
        <v>-100</v>
      </c>
      <c r="I248" s="150" t="s">
        <v>314</v>
      </c>
    </row>
    <row r="249" spans="1:9" ht="12.5" x14ac:dyDescent="0.25">
      <c r="A249" s="124" t="s">
        <v>111</v>
      </c>
      <c r="B249" s="217">
        <v>0</v>
      </c>
      <c r="C249" s="148">
        <f t="shared" si="18"/>
        <v>0</v>
      </c>
      <c r="D249" s="217">
        <v>0</v>
      </c>
      <c r="E249" s="148">
        <f t="shared" si="15"/>
        <v>0</v>
      </c>
      <c r="F249" s="217">
        <v>0</v>
      </c>
      <c r="G249" s="148">
        <f t="shared" si="16"/>
        <v>0</v>
      </c>
      <c r="H249" s="148" t="s">
        <v>314</v>
      </c>
      <c r="I249" s="150" t="s">
        <v>314</v>
      </c>
    </row>
    <row r="250" spans="1:9" ht="12.5" x14ac:dyDescent="0.25">
      <c r="A250" s="124" t="s">
        <v>115</v>
      </c>
      <c r="B250" s="217">
        <v>0</v>
      </c>
      <c r="C250" s="148">
        <f t="shared" si="18"/>
        <v>0</v>
      </c>
      <c r="D250" s="217">
        <v>0</v>
      </c>
      <c r="E250" s="148">
        <f t="shared" si="15"/>
        <v>0</v>
      </c>
      <c r="F250" s="217">
        <v>0</v>
      </c>
      <c r="G250" s="148">
        <f t="shared" si="16"/>
        <v>0</v>
      </c>
      <c r="H250" s="148" t="s">
        <v>314</v>
      </c>
      <c r="I250" s="150" t="s">
        <v>314</v>
      </c>
    </row>
    <row r="251" spans="1:9" ht="12.5" x14ac:dyDescent="0.25">
      <c r="A251" s="124" t="s">
        <v>124</v>
      </c>
      <c r="B251" s="217">
        <v>0</v>
      </c>
      <c r="C251" s="148">
        <f t="shared" si="18"/>
        <v>0</v>
      </c>
      <c r="D251" s="217">
        <v>0</v>
      </c>
      <c r="E251" s="148">
        <f t="shared" si="15"/>
        <v>0</v>
      </c>
      <c r="F251" s="217">
        <v>0</v>
      </c>
      <c r="G251" s="148">
        <f t="shared" si="16"/>
        <v>0</v>
      </c>
      <c r="H251" s="148" t="s">
        <v>314</v>
      </c>
      <c r="I251" s="150" t="s">
        <v>314</v>
      </c>
    </row>
    <row r="252" spans="1:9" ht="12.5" x14ac:dyDescent="0.25">
      <c r="A252" s="124" t="s">
        <v>125</v>
      </c>
      <c r="B252" s="217">
        <v>0</v>
      </c>
      <c r="C252" s="148">
        <f t="shared" si="18"/>
        <v>0</v>
      </c>
      <c r="D252" s="217">
        <v>0</v>
      </c>
      <c r="E252" s="148">
        <f t="shared" si="15"/>
        <v>0</v>
      </c>
      <c r="F252" s="217">
        <v>0</v>
      </c>
      <c r="G252" s="148">
        <f t="shared" si="16"/>
        <v>0</v>
      </c>
      <c r="H252" s="148" t="s">
        <v>314</v>
      </c>
      <c r="I252" s="150" t="s">
        <v>314</v>
      </c>
    </row>
    <row r="253" spans="1:9" ht="12.5" x14ac:dyDescent="0.25">
      <c r="A253" s="124" t="s">
        <v>127</v>
      </c>
      <c r="B253" s="217">
        <v>0</v>
      </c>
      <c r="C253" s="148">
        <f t="shared" si="18"/>
        <v>0</v>
      </c>
      <c r="D253" s="217">
        <v>0</v>
      </c>
      <c r="E253" s="148">
        <f t="shared" si="15"/>
        <v>0</v>
      </c>
      <c r="F253" s="217">
        <v>0</v>
      </c>
      <c r="G253" s="148">
        <f t="shared" si="16"/>
        <v>0</v>
      </c>
      <c r="H253" s="148" t="s">
        <v>314</v>
      </c>
      <c r="I253" s="150" t="s">
        <v>314</v>
      </c>
    </row>
    <row r="254" spans="1:9" ht="12.5" x14ac:dyDescent="0.25">
      <c r="A254" s="124" t="s">
        <v>131</v>
      </c>
      <c r="B254" s="217">
        <v>1.6087219999999999E-2</v>
      </c>
      <c r="C254" s="148">
        <f t="shared" si="18"/>
        <v>5.6457859393300883E-4</v>
      </c>
      <c r="D254" s="217">
        <v>0</v>
      </c>
      <c r="E254" s="148">
        <f t="shared" si="15"/>
        <v>0</v>
      </c>
      <c r="F254" s="217">
        <v>0</v>
      </c>
      <c r="G254" s="148">
        <f t="shared" si="16"/>
        <v>0</v>
      </c>
      <c r="H254" s="148" t="s">
        <v>314</v>
      </c>
      <c r="I254" s="150">
        <f t="shared" si="17"/>
        <v>-100</v>
      </c>
    </row>
    <row r="255" spans="1:9" ht="12.5" x14ac:dyDescent="0.25">
      <c r="A255" s="124" t="s">
        <v>153</v>
      </c>
      <c r="B255" s="217">
        <v>3.9146279999999999E-2</v>
      </c>
      <c r="C255" s="148">
        <f t="shared" si="18"/>
        <v>1.3738328760412217E-3</v>
      </c>
      <c r="D255" s="217">
        <v>0</v>
      </c>
      <c r="E255" s="148">
        <f t="shared" si="15"/>
        <v>0</v>
      </c>
      <c r="F255" s="217">
        <v>0</v>
      </c>
      <c r="G255" s="148">
        <f t="shared" si="16"/>
        <v>0</v>
      </c>
      <c r="H255" s="148" t="s">
        <v>314</v>
      </c>
      <c r="I255" s="150">
        <f t="shared" si="17"/>
        <v>-100</v>
      </c>
    </row>
    <row r="256" spans="1:9" ht="12.5" x14ac:dyDescent="0.25">
      <c r="A256" s="124" t="s">
        <v>156</v>
      </c>
      <c r="B256" s="217">
        <v>17.803803079999998</v>
      </c>
      <c r="C256" s="148">
        <f t="shared" si="18"/>
        <v>0.62482182189132551</v>
      </c>
      <c r="D256" s="217">
        <v>0</v>
      </c>
      <c r="E256" s="148">
        <f t="shared" si="15"/>
        <v>0</v>
      </c>
      <c r="F256" s="217">
        <v>0</v>
      </c>
      <c r="G256" s="148">
        <f t="shared" si="16"/>
        <v>0</v>
      </c>
      <c r="H256" s="148" t="s">
        <v>314</v>
      </c>
      <c r="I256" s="150">
        <f t="shared" si="17"/>
        <v>-100</v>
      </c>
    </row>
    <row r="257" spans="1:9" ht="12.5" x14ac:dyDescent="0.25">
      <c r="A257" s="124" t="s">
        <v>161</v>
      </c>
      <c r="B257" s="217">
        <v>3.7778400000000002E-3</v>
      </c>
      <c r="C257" s="148">
        <f t="shared" si="18"/>
        <v>1.3258273308277492E-4</v>
      </c>
      <c r="D257" s="217">
        <v>0</v>
      </c>
      <c r="E257" s="148">
        <f t="shared" si="15"/>
        <v>0</v>
      </c>
      <c r="F257" s="217">
        <v>0</v>
      </c>
      <c r="G257" s="148">
        <f t="shared" si="16"/>
        <v>0</v>
      </c>
      <c r="H257" s="148" t="s">
        <v>314</v>
      </c>
      <c r="I257" s="150">
        <f t="shared" si="17"/>
        <v>-100</v>
      </c>
    </row>
    <row r="258" spans="1:9" ht="12.5" x14ac:dyDescent="0.25">
      <c r="A258" s="124" t="s">
        <v>162</v>
      </c>
      <c r="B258" s="217">
        <v>0.01</v>
      </c>
      <c r="C258" s="148">
        <f t="shared" si="18"/>
        <v>3.5094851312595266E-4</v>
      </c>
      <c r="D258" s="217">
        <v>0</v>
      </c>
      <c r="E258" s="148">
        <f t="shared" si="15"/>
        <v>0</v>
      </c>
      <c r="F258" s="217">
        <v>0</v>
      </c>
      <c r="G258" s="148">
        <f t="shared" si="16"/>
        <v>0</v>
      </c>
      <c r="H258" s="148" t="s">
        <v>314</v>
      </c>
      <c r="I258" s="150">
        <f t="shared" si="17"/>
        <v>-100</v>
      </c>
    </row>
    <row r="259" spans="1:9" ht="12.5" x14ac:dyDescent="0.25">
      <c r="A259" s="124" t="s">
        <v>164</v>
      </c>
      <c r="B259" s="217">
        <v>0</v>
      </c>
      <c r="C259" s="148">
        <f t="shared" si="18"/>
        <v>0</v>
      </c>
      <c r="D259" s="217">
        <v>0</v>
      </c>
      <c r="E259" s="148">
        <f t="shared" si="15"/>
        <v>0</v>
      </c>
      <c r="F259" s="217">
        <v>0</v>
      </c>
      <c r="G259" s="148">
        <f t="shared" si="16"/>
        <v>0</v>
      </c>
      <c r="H259" s="148" t="s">
        <v>314</v>
      </c>
      <c r="I259" s="150" t="s">
        <v>314</v>
      </c>
    </row>
    <row r="260" spans="1:9" ht="12.5" x14ac:dyDescent="0.25">
      <c r="A260" s="124" t="s">
        <v>166</v>
      </c>
      <c r="B260" s="217">
        <v>0</v>
      </c>
      <c r="C260" s="148">
        <f t="shared" si="18"/>
        <v>0</v>
      </c>
      <c r="D260" s="217">
        <v>0</v>
      </c>
      <c r="E260" s="148">
        <f t="shared" si="15"/>
        <v>0</v>
      </c>
      <c r="F260" s="217">
        <v>0</v>
      </c>
      <c r="G260" s="148">
        <f t="shared" si="16"/>
        <v>0</v>
      </c>
      <c r="H260" s="148" t="s">
        <v>314</v>
      </c>
      <c r="I260" s="150" t="s">
        <v>314</v>
      </c>
    </row>
    <row r="261" spans="1:9" ht="12.5" x14ac:dyDescent="0.25">
      <c r="A261" s="124" t="s">
        <v>167</v>
      </c>
      <c r="B261" s="217">
        <v>1.2539999999999999E-3</v>
      </c>
      <c r="C261" s="148">
        <f t="shared" si="18"/>
        <v>4.4008943545994459E-5</v>
      </c>
      <c r="D261" s="217">
        <v>0</v>
      </c>
      <c r="E261" s="148">
        <f t="shared" ref="E261" si="20">(D261/$D$264)*100</f>
        <v>0</v>
      </c>
      <c r="F261" s="217">
        <v>0</v>
      </c>
      <c r="G261" s="148">
        <f t="shared" ref="G261" si="21">(F261/$F$264)*100</f>
        <v>0</v>
      </c>
      <c r="H261" s="148" t="s">
        <v>314</v>
      </c>
      <c r="I261" s="150">
        <f t="shared" ref="I261:I264" si="22">((F261/B261)-1)*100</f>
        <v>-100</v>
      </c>
    </row>
    <row r="262" spans="1:9" ht="12.5" x14ac:dyDescent="0.25">
      <c r="A262" s="124" t="s">
        <v>223</v>
      </c>
      <c r="B262" s="217">
        <v>0.55018400000000001</v>
      </c>
      <c r="C262" s="148"/>
      <c r="D262" s="217">
        <v>2.6348539999999998</v>
      </c>
      <c r="E262" s="148"/>
      <c r="F262" s="217">
        <v>0</v>
      </c>
      <c r="G262" s="148"/>
      <c r="H262" s="148">
        <f t="shared" ref="H261:H264" si="23">((F262/D262)-1)*100</f>
        <v>-100</v>
      </c>
      <c r="I262" s="150">
        <f t="shared" si="22"/>
        <v>-100</v>
      </c>
    </row>
    <row r="263" spans="1:9" ht="12.5" x14ac:dyDescent="0.25">
      <c r="A263" s="124" t="s">
        <v>245</v>
      </c>
      <c r="B263" s="217">
        <v>1.8599999999999999E-4</v>
      </c>
      <c r="C263" s="148"/>
      <c r="D263" s="217">
        <v>0</v>
      </c>
      <c r="E263" s="148"/>
      <c r="F263" s="217">
        <v>0</v>
      </c>
      <c r="G263" s="148"/>
      <c r="H263" s="148" t="s">
        <v>314</v>
      </c>
      <c r="I263" s="150">
        <f t="shared" si="22"/>
        <v>-100</v>
      </c>
    </row>
    <row r="264" spans="1:9" ht="13" x14ac:dyDescent="0.3">
      <c r="A264" s="225" t="s">
        <v>262</v>
      </c>
      <c r="B264" s="127">
        <f>SUM(B4:B263)</f>
        <v>2849.4208198599999</v>
      </c>
      <c r="C264" s="127">
        <f>SUM(C4:C263)</f>
        <v>99.98068484668299</v>
      </c>
      <c r="D264" s="127">
        <f>SUM(D4:D263)</f>
        <v>2188.26184646</v>
      </c>
      <c r="E264" s="127">
        <f>SUM(E4:E263)</f>
        <v>99.879591466429687</v>
      </c>
      <c r="F264" s="127">
        <f>SUM(F4:F263)</f>
        <v>2884.4556333899991</v>
      </c>
      <c r="G264" s="127">
        <f>SUM(G4:G263)</f>
        <v>100</v>
      </c>
      <c r="H264" s="149">
        <f t="shared" si="23"/>
        <v>31.814921420681319</v>
      </c>
      <c r="I264" s="149">
        <f t="shared" si="22"/>
        <v>1.2295415715998237</v>
      </c>
    </row>
  </sheetData>
  <mergeCells count="7">
    <mergeCell ref="K1:L1"/>
    <mergeCell ref="I2:I3"/>
    <mergeCell ref="A2:A3"/>
    <mergeCell ref="B2:C2"/>
    <mergeCell ref="D2:E2"/>
    <mergeCell ref="F2:G2"/>
    <mergeCell ref="H2:H3"/>
  </mergeCells>
  <hyperlinks>
    <hyperlink ref="K1" location="'Table of Content'!A1" display="Table of Content" xr:uid="{00000000-0004-0000-0D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N268"/>
  <sheetViews>
    <sheetView zoomScaleNormal="100" workbookViewId="0">
      <selection activeCell="K1" sqref="K1:L1"/>
    </sheetView>
  </sheetViews>
  <sheetFormatPr defaultColWidth="9.1796875" defaultRowHeight="11.5" x14ac:dyDescent="0.25"/>
  <cols>
    <col min="1" max="1" width="47" style="6" customWidth="1"/>
    <col min="2" max="2" width="14.81640625" style="6" customWidth="1"/>
    <col min="3" max="3" width="13.36328125" style="6" customWidth="1"/>
    <col min="4" max="4" width="13.7265625" style="6" bestFit="1" customWidth="1"/>
    <col min="5" max="5" width="8.90625" style="6" bestFit="1" customWidth="1"/>
    <col min="6" max="6" width="13.7265625" style="6" bestFit="1" customWidth="1"/>
    <col min="7" max="7" width="8.90625" style="6" bestFit="1" customWidth="1"/>
    <col min="8" max="8" width="17.7265625" style="33" bestFit="1" customWidth="1"/>
    <col min="9" max="9" width="14.7265625" style="6" bestFit="1" customWidth="1"/>
    <col min="10" max="10" width="11.08984375" style="6" customWidth="1"/>
    <col min="11" max="12" width="9.1796875" style="6"/>
    <col min="13" max="13" width="13.90625" style="6" bestFit="1" customWidth="1"/>
    <col min="14" max="14" width="17.453125" style="6" bestFit="1" customWidth="1"/>
    <col min="15" max="16384" width="9.1796875" style="6"/>
  </cols>
  <sheetData>
    <row r="1" spans="1:14" x14ac:dyDescent="0.25">
      <c r="A1" s="9" t="s">
        <v>469</v>
      </c>
      <c r="K1" s="376" t="s">
        <v>313</v>
      </c>
      <c r="L1" s="376"/>
    </row>
    <row r="2" spans="1:14" x14ac:dyDescent="0.25">
      <c r="A2" s="374" t="s">
        <v>506</v>
      </c>
      <c r="B2" s="385">
        <v>44866</v>
      </c>
      <c r="C2" s="385"/>
      <c r="D2" s="385">
        <v>45200</v>
      </c>
      <c r="E2" s="385"/>
      <c r="F2" s="401">
        <v>45231</v>
      </c>
      <c r="G2" s="401"/>
      <c r="H2" s="386" t="s">
        <v>293</v>
      </c>
      <c r="I2" s="380" t="s">
        <v>590</v>
      </c>
      <c r="J2" s="15"/>
    </row>
    <row r="3" spans="1:14" ht="14" customHeight="1" x14ac:dyDescent="0.25">
      <c r="A3" s="375"/>
      <c r="B3" s="18" t="s">
        <v>294</v>
      </c>
      <c r="C3" s="30" t="s">
        <v>295</v>
      </c>
      <c r="D3" s="18" t="s">
        <v>294</v>
      </c>
      <c r="E3" s="18" t="s">
        <v>295</v>
      </c>
      <c r="F3" s="18" t="s">
        <v>294</v>
      </c>
      <c r="G3" s="18" t="s">
        <v>295</v>
      </c>
      <c r="H3" s="387"/>
      <c r="I3" s="402"/>
      <c r="J3" s="119"/>
    </row>
    <row r="4" spans="1:14" ht="12.5" x14ac:dyDescent="0.25">
      <c r="A4" s="128" t="s">
        <v>80</v>
      </c>
      <c r="B4" s="217">
        <v>1666.3718599400001</v>
      </c>
      <c r="C4" s="148">
        <f t="shared" ref="C4:C67" si="0">(B4/$B$268)*100</f>
        <v>13.269804447935963</v>
      </c>
      <c r="D4" s="217">
        <v>1884.78566753</v>
      </c>
      <c r="E4" s="148">
        <f t="shared" ref="E4:E67" si="1">(D4/$D$268)*100</f>
        <v>16.618995608535418</v>
      </c>
      <c r="F4" s="217">
        <v>4268.9337042699999</v>
      </c>
      <c r="G4" s="148">
        <f>(F4/$F$268)*100</f>
        <v>26.952246258431643</v>
      </c>
      <c r="H4" s="148">
        <f>((F4/D4)-1)*100</f>
        <v>126.49438489546725</v>
      </c>
      <c r="I4" s="150">
        <f>((F4/B4)-1)*100</f>
        <v>156.18133664497361</v>
      </c>
      <c r="J4" s="38"/>
    </row>
    <row r="5" spans="1:14" ht="12.5" x14ac:dyDescent="0.25">
      <c r="A5" s="128" t="s">
        <v>97</v>
      </c>
      <c r="B5" s="217">
        <v>28.306456730000001</v>
      </c>
      <c r="C5" s="148">
        <f t="shared" si="0"/>
        <v>0.22541255913586153</v>
      </c>
      <c r="D5" s="217">
        <v>273.23561592999999</v>
      </c>
      <c r="E5" s="148">
        <f t="shared" si="1"/>
        <v>2.4092402544566056</v>
      </c>
      <c r="F5" s="217">
        <v>534.75980261000007</v>
      </c>
      <c r="G5" s="148">
        <f>(F5/$F$268)*100</f>
        <v>3.3762477675955567</v>
      </c>
      <c r="H5" s="148">
        <f t="shared" ref="H5:H68" si="2">((F5/D5)-1)*100</f>
        <v>95.713798433583321</v>
      </c>
      <c r="I5" s="150">
        <f t="shared" ref="I5:I68" si="3">((F5/B5)-1)*100</f>
        <v>1789.179587932128</v>
      </c>
      <c r="J5" s="38"/>
    </row>
    <row r="6" spans="1:14" ht="12.5" x14ac:dyDescent="0.25">
      <c r="A6" s="128" t="s">
        <v>184</v>
      </c>
      <c r="B6" s="217">
        <v>310.31762760000004</v>
      </c>
      <c r="C6" s="148">
        <f t="shared" si="0"/>
        <v>2.471149647922934</v>
      </c>
      <c r="D6" s="217">
        <v>295.74486466000002</v>
      </c>
      <c r="E6" s="148">
        <f t="shared" si="1"/>
        <v>2.6077143368097109</v>
      </c>
      <c r="F6" s="217">
        <v>469.17462038999997</v>
      </c>
      <c r="G6" s="148">
        <f>(F6/$F$268)*100</f>
        <v>2.9621705987865297</v>
      </c>
      <c r="H6" s="148">
        <f t="shared" si="2"/>
        <v>58.641679519737956</v>
      </c>
      <c r="I6" s="150">
        <f t="shared" si="3"/>
        <v>51.191739901661947</v>
      </c>
      <c r="J6" s="38"/>
    </row>
    <row r="7" spans="1:14" ht="12.5" x14ac:dyDescent="0.25">
      <c r="A7" s="128" t="s">
        <v>218</v>
      </c>
      <c r="B7" s="217">
        <v>544.47783461000006</v>
      </c>
      <c r="C7" s="148">
        <f t="shared" si="0"/>
        <v>4.3358355750021307</v>
      </c>
      <c r="D7" s="217">
        <v>398.32790976999996</v>
      </c>
      <c r="E7" s="148">
        <f t="shared" si="1"/>
        <v>3.5122347847115911</v>
      </c>
      <c r="F7" s="217">
        <v>425.95949572000001</v>
      </c>
      <c r="G7" s="148">
        <f t="shared" ref="G7:G70" si="4">(F7/$F$268)*100</f>
        <v>2.6893285349639808</v>
      </c>
      <c r="H7" s="148">
        <f t="shared" si="2"/>
        <v>6.9368942703399661</v>
      </c>
      <c r="I7" s="150">
        <f t="shared" si="3"/>
        <v>-21.767339523544184</v>
      </c>
      <c r="J7" s="38"/>
    </row>
    <row r="8" spans="1:14" ht="12.5" x14ac:dyDescent="0.25">
      <c r="A8" s="128" t="s">
        <v>105</v>
      </c>
      <c r="B8" s="217">
        <v>166.43599197999998</v>
      </c>
      <c r="C8" s="148">
        <f t="shared" si="0"/>
        <v>1.3253782782627885</v>
      </c>
      <c r="D8" s="217">
        <v>164.11951328000001</v>
      </c>
      <c r="E8" s="148">
        <f t="shared" si="1"/>
        <v>1.4471149253005857</v>
      </c>
      <c r="F8" s="217">
        <v>352.42364451999998</v>
      </c>
      <c r="G8" s="148">
        <f t="shared" si="4"/>
        <v>2.2250541967648809</v>
      </c>
      <c r="H8" s="148">
        <f t="shared" si="2"/>
        <v>114.73597957772346</v>
      </c>
      <c r="I8" s="150">
        <f t="shared" si="3"/>
        <v>111.74725510233957</v>
      </c>
      <c r="J8" s="38"/>
    </row>
    <row r="9" spans="1:14" ht="12.5" x14ac:dyDescent="0.25">
      <c r="A9" s="128" t="s">
        <v>210</v>
      </c>
      <c r="B9" s="217">
        <v>62.387568469999998</v>
      </c>
      <c r="C9" s="148">
        <f t="shared" si="0"/>
        <v>0.49681037797225164</v>
      </c>
      <c r="D9" s="217">
        <v>65.661518920000006</v>
      </c>
      <c r="E9" s="148">
        <f t="shared" si="1"/>
        <v>0.57896688911651883</v>
      </c>
      <c r="F9" s="217">
        <v>278.54605800999997</v>
      </c>
      <c r="G9" s="148">
        <f t="shared" si="4"/>
        <v>1.758622286003549</v>
      </c>
      <c r="H9" s="148">
        <f t="shared" si="2"/>
        <v>324.21506933059527</v>
      </c>
      <c r="I9" s="150">
        <f t="shared" si="3"/>
        <v>346.47686204334605</v>
      </c>
      <c r="J9" s="38"/>
    </row>
    <row r="10" spans="1:14" ht="12.5" x14ac:dyDescent="0.25">
      <c r="A10" s="128" t="s">
        <v>37</v>
      </c>
      <c r="B10" s="217">
        <v>240.00710741</v>
      </c>
      <c r="C10" s="148">
        <f t="shared" si="0"/>
        <v>1.9112464978616099</v>
      </c>
      <c r="D10" s="217">
        <v>259.41279799</v>
      </c>
      <c r="E10" s="148">
        <f t="shared" si="1"/>
        <v>2.2873583054371749</v>
      </c>
      <c r="F10" s="217">
        <v>264.59954584999997</v>
      </c>
      <c r="G10" s="148">
        <f t="shared" si="4"/>
        <v>1.6705698925436674</v>
      </c>
      <c r="H10" s="148">
        <f t="shared" si="2"/>
        <v>1.9994186486512078</v>
      </c>
      <c r="I10" s="150" t="s">
        <v>314</v>
      </c>
      <c r="J10" s="38"/>
    </row>
    <row r="11" spans="1:14" ht="12.5" x14ac:dyDescent="0.25">
      <c r="A11" s="128" t="s">
        <v>217</v>
      </c>
      <c r="B11" s="217">
        <v>233.0812205</v>
      </c>
      <c r="C11" s="148">
        <f t="shared" si="0"/>
        <v>1.8560936432475572</v>
      </c>
      <c r="D11" s="217">
        <v>283.76189013999999</v>
      </c>
      <c r="E11" s="148">
        <f t="shared" si="1"/>
        <v>2.5020551075637401</v>
      </c>
      <c r="F11" s="217">
        <v>233.28078846</v>
      </c>
      <c r="G11" s="148">
        <f t="shared" si="4"/>
        <v>1.4728364724066825</v>
      </c>
      <c r="H11" s="148">
        <f t="shared" si="2"/>
        <v>-17.789951164722673</v>
      </c>
      <c r="I11" s="150">
        <f t="shared" si="3"/>
        <v>8.5621638488020402E-2</v>
      </c>
      <c r="J11" s="38"/>
    </row>
    <row r="12" spans="1:14" ht="12.5" x14ac:dyDescent="0.25">
      <c r="A12" s="128" t="s">
        <v>129</v>
      </c>
      <c r="B12" s="217">
        <v>242.49133734999998</v>
      </c>
      <c r="C12" s="148">
        <f t="shared" si="0"/>
        <v>1.9310291444004768</v>
      </c>
      <c r="D12" s="217">
        <v>220.93023578999998</v>
      </c>
      <c r="E12" s="148">
        <f t="shared" si="1"/>
        <v>1.9480403961254458</v>
      </c>
      <c r="F12" s="217">
        <v>212.98260762999999</v>
      </c>
      <c r="G12" s="148">
        <f t="shared" si="4"/>
        <v>1.344682322863175</v>
      </c>
      <c r="H12" s="148">
        <f t="shared" si="2"/>
        <v>-3.5973474303238495</v>
      </c>
      <c r="I12" s="150">
        <f t="shared" si="3"/>
        <v>-12.168983041818338</v>
      </c>
      <c r="J12" s="38"/>
    </row>
    <row r="13" spans="1:14" ht="12.5" x14ac:dyDescent="0.25">
      <c r="A13" s="128" t="s">
        <v>242</v>
      </c>
      <c r="B13" s="217">
        <v>35.121080540000001</v>
      </c>
      <c r="C13" s="148">
        <f t="shared" si="0"/>
        <v>0.27967939327947478</v>
      </c>
      <c r="D13" s="217">
        <v>102.91756724</v>
      </c>
      <c r="E13" s="148">
        <f t="shared" si="1"/>
        <v>0.90747007867698803</v>
      </c>
      <c r="F13" s="217">
        <v>199.03934753999999</v>
      </c>
      <c r="G13" s="148">
        <f t="shared" si="4"/>
        <v>1.2566504616011589</v>
      </c>
      <c r="H13" s="148">
        <f t="shared" si="2"/>
        <v>93.396863992954209</v>
      </c>
      <c r="I13" s="150">
        <f t="shared" si="3"/>
        <v>466.72330258549613</v>
      </c>
      <c r="J13" s="38"/>
      <c r="M13" s="39"/>
      <c r="N13" s="40"/>
    </row>
    <row r="14" spans="1:14" ht="12.5" x14ac:dyDescent="0.25">
      <c r="A14" s="128" t="s">
        <v>123</v>
      </c>
      <c r="B14" s="217">
        <v>341.20879299000001</v>
      </c>
      <c r="C14" s="148">
        <f t="shared" si="0"/>
        <v>2.7171449949092343</v>
      </c>
      <c r="D14" s="217">
        <v>176.89045039999999</v>
      </c>
      <c r="E14" s="148">
        <f t="shared" si="1"/>
        <v>1.5597219721232098</v>
      </c>
      <c r="F14" s="217">
        <v>191.66090703</v>
      </c>
      <c r="G14" s="148">
        <f t="shared" si="4"/>
        <v>1.2100661013357856</v>
      </c>
      <c r="H14" s="148">
        <f t="shared" si="2"/>
        <v>8.3500588056617975</v>
      </c>
      <c r="I14" s="150">
        <f t="shared" si="3"/>
        <v>-43.82884879651472</v>
      </c>
      <c r="J14" s="38"/>
    </row>
    <row r="15" spans="1:14" ht="12.5" x14ac:dyDescent="0.25">
      <c r="A15" s="128" t="s">
        <v>26</v>
      </c>
      <c r="B15" s="217">
        <v>76.218952590000001</v>
      </c>
      <c r="C15" s="148">
        <f t="shared" si="0"/>
        <v>0.60695371808080067</v>
      </c>
      <c r="D15" s="217">
        <v>52.386057990000005</v>
      </c>
      <c r="E15" s="148">
        <f t="shared" si="1"/>
        <v>0.46191123090680786</v>
      </c>
      <c r="F15" s="217">
        <v>183.57147406000001</v>
      </c>
      <c r="G15" s="148">
        <f t="shared" si="4"/>
        <v>1.1589928346602143</v>
      </c>
      <c r="H15" s="148">
        <f t="shared" si="2"/>
        <v>250.42047656084762</v>
      </c>
      <c r="I15" s="150">
        <f t="shared" si="3"/>
        <v>140.84754227399964</v>
      </c>
      <c r="J15" s="38"/>
    </row>
    <row r="16" spans="1:14" ht="12.5" x14ac:dyDescent="0.25">
      <c r="A16" s="128" t="s">
        <v>250</v>
      </c>
      <c r="B16" s="217">
        <v>178.78216596000001</v>
      </c>
      <c r="C16" s="148">
        <f t="shared" si="0"/>
        <v>1.4236944574622468</v>
      </c>
      <c r="D16" s="217">
        <v>184.41499816000001</v>
      </c>
      <c r="E16" s="148">
        <f t="shared" si="1"/>
        <v>1.6260692647273249</v>
      </c>
      <c r="F16" s="217">
        <v>176.59992204</v>
      </c>
      <c r="G16" s="148">
        <f t="shared" si="4"/>
        <v>1.1149773966461358</v>
      </c>
      <c r="H16" s="148">
        <f t="shared" si="2"/>
        <v>-4.2377660157660202</v>
      </c>
      <c r="I16" s="150">
        <f t="shared" si="3"/>
        <v>-1.2206161102714552</v>
      </c>
      <c r="J16" s="38"/>
    </row>
    <row r="17" spans="1:12" ht="12.5" x14ac:dyDescent="0.25">
      <c r="A17" s="128" t="s">
        <v>157</v>
      </c>
      <c r="B17" s="217">
        <v>208.56855693</v>
      </c>
      <c r="C17" s="148">
        <f t="shared" si="0"/>
        <v>1.6608921639789047</v>
      </c>
      <c r="D17" s="217">
        <v>49.342637659999994</v>
      </c>
      <c r="E17" s="148">
        <f t="shared" si="1"/>
        <v>0.43507603687358892</v>
      </c>
      <c r="F17" s="217">
        <v>176.23034899000001</v>
      </c>
      <c r="G17" s="148">
        <f t="shared" si="4"/>
        <v>1.1126440683388548</v>
      </c>
      <c r="H17" s="148">
        <f t="shared" si="2"/>
        <v>257.15632026875318</v>
      </c>
      <c r="I17" s="150">
        <f t="shared" si="3"/>
        <v>-15.504833717986255</v>
      </c>
      <c r="J17" s="38"/>
    </row>
    <row r="18" spans="1:12" ht="12.5" x14ac:dyDescent="0.25">
      <c r="A18" s="128" t="s">
        <v>68</v>
      </c>
      <c r="B18" s="217">
        <v>0</v>
      </c>
      <c r="C18" s="148">
        <f t="shared" si="0"/>
        <v>0</v>
      </c>
      <c r="D18" s="217">
        <v>235.54627400000001</v>
      </c>
      <c r="E18" s="148">
        <f t="shared" si="1"/>
        <v>2.0769165219421817</v>
      </c>
      <c r="F18" s="217">
        <v>174.83904296</v>
      </c>
      <c r="G18" s="148">
        <f t="shared" si="4"/>
        <v>1.1038599490858683</v>
      </c>
      <c r="H18" s="148">
        <f t="shared" si="2"/>
        <v>-25.772953232960084</v>
      </c>
      <c r="I18" s="150" t="s">
        <v>314</v>
      </c>
      <c r="J18" s="38"/>
      <c r="L18" s="6" t="s">
        <v>466</v>
      </c>
    </row>
    <row r="19" spans="1:12" ht="12.5" x14ac:dyDescent="0.25">
      <c r="A19" s="128" t="s">
        <v>209</v>
      </c>
      <c r="B19" s="217">
        <v>231.91209243</v>
      </c>
      <c r="C19" s="148">
        <f t="shared" si="0"/>
        <v>1.8467835359201019</v>
      </c>
      <c r="D19" s="217">
        <v>207.33427519999998</v>
      </c>
      <c r="E19" s="148">
        <f t="shared" si="1"/>
        <v>1.8281587495108795</v>
      </c>
      <c r="F19" s="217">
        <v>162.07746225</v>
      </c>
      <c r="G19" s="148">
        <f t="shared" si="4"/>
        <v>1.0232887128545041</v>
      </c>
      <c r="H19" s="148">
        <f t="shared" si="2"/>
        <v>-21.827945671956115</v>
      </c>
      <c r="I19" s="150">
        <f t="shared" si="3"/>
        <v>-30.112543700617412</v>
      </c>
      <c r="J19" s="38"/>
    </row>
    <row r="20" spans="1:12" ht="12.5" x14ac:dyDescent="0.25">
      <c r="A20" s="128" t="s">
        <v>62</v>
      </c>
      <c r="B20" s="217">
        <v>146.33260147999999</v>
      </c>
      <c r="C20" s="148">
        <f t="shared" si="0"/>
        <v>1.1652891246418802</v>
      </c>
      <c r="D20" s="217">
        <v>7.4257369999999989E-2</v>
      </c>
      <c r="E20" s="148">
        <f t="shared" si="1"/>
        <v>6.5476034075993774E-4</v>
      </c>
      <c r="F20" s="217">
        <v>158.68336717</v>
      </c>
      <c r="G20" s="148">
        <f t="shared" si="4"/>
        <v>1.0018598285574278</v>
      </c>
      <c r="H20" s="148">
        <f t="shared" si="2"/>
        <v>213593.76153505035</v>
      </c>
      <c r="I20" s="150">
        <f t="shared" si="3"/>
        <v>8.4402009976485282</v>
      </c>
      <c r="J20" s="38"/>
    </row>
    <row r="21" spans="1:12" ht="12.5" x14ac:dyDescent="0.25">
      <c r="A21" s="128" t="s">
        <v>225</v>
      </c>
      <c r="B21" s="217">
        <v>7.9768820499999995</v>
      </c>
      <c r="C21" s="148">
        <f t="shared" si="0"/>
        <v>6.3522235013955333E-2</v>
      </c>
      <c r="D21" s="217">
        <v>4.2797528899999993</v>
      </c>
      <c r="E21" s="148">
        <f t="shared" si="1"/>
        <v>3.7736489463937768E-2</v>
      </c>
      <c r="F21" s="217">
        <v>157.89137850999998</v>
      </c>
      <c r="G21" s="148">
        <f t="shared" si="4"/>
        <v>0.99685954631438078</v>
      </c>
      <c r="H21" s="148">
        <f t="shared" si="2"/>
        <v>3589.2639030381029</v>
      </c>
      <c r="I21" s="150">
        <f t="shared" si="3"/>
        <v>1879.3620805763326</v>
      </c>
      <c r="J21" s="38"/>
    </row>
    <row r="22" spans="1:12" ht="12.5" x14ac:dyDescent="0.25">
      <c r="A22" s="128" t="s">
        <v>107</v>
      </c>
      <c r="B22" s="217">
        <v>138.90392931</v>
      </c>
      <c r="C22" s="148">
        <f t="shared" si="0"/>
        <v>1.1061324445673177</v>
      </c>
      <c r="D22" s="217">
        <v>130.66134771</v>
      </c>
      <c r="E22" s="148">
        <f t="shared" si="1"/>
        <v>1.152099361326052</v>
      </c>
      <c r="F22" s="217">
        <v>153.69233500999999</v>
      </c>
      <c r="G22" s="148">
        <f t="shared" si="4"/>
        <v>0.97034855731760528</v>
      </c>
      <c r="H22" s="148">
        <f t="shared" si="2"/>
        <v>17.626473095254426</v>
      </c>
      <c r="I22" s="150">
        <f t="shared" si="3"/>
        <v>10.646499183616221</v>
      </c>
      <c r="J22" s="38"/>
    </row>
    <row r="23" spans="1:12" ht="12.5" x14ac:dyDescent="0.25">
      <c r="A23" s="128" t="s">
        <v>220</v>
      </c>
      <c r="B23" s="217">
        <v>131.49757585</v>
      </c>
      <c r="C23" s="148">
        <f t="shared" si="0"/>
        <v>1.0471534948807619</v>
      </c>
      <c r="D23" s="217">
        <v>118.55354901000001</v>
      </c>
      <c r="E23" s="148">
        <f t="shared" si="1"/>
        <v>1.0453395016290989</v>
      </c>
      <c r="F23" s="217">
        <v>153.34239663</v>
      </c>
      <c r="G23" s="148">
        <f t="shared" si="4"/>
        <v>0.96813919403243576</v>
      </c>
      <c r="H23" s="148">
        <f t="shared" si="2"/>
        <v>29.344416856778821</v>
      </c>
      <c r="I23" s="150">
        <f t="shared" si="3"/>
        <v>16.612337253211805</v>
      </c>
      <c r="J23" s="38"/>
    </row>
    <row r="24" spans="1:12" ht="12.5" x14ac:dyDescent="0.25">
      <c r="A24" s="128" t="s">
        <v>189</v>
      </c>
      <c r="B24" s="217">
        <v>70.678943829999994</v>
      </c>
      <c r="C24" s="148">
        <f t="shared" si="0"/>
        <v>0.56283701480923953</v>
      </c>
      <c r="D24" s="217">
        <v>149.81633991999999</v>
      </c>
      <c r="E24" s="148">
        <f t="shared" si="1"/>
        <v>1.3209974683647681</v>
      </c>
      <c r="F24" s="217">
        <v>152.96244178999999</v>
      </c>
      <c r="G24" s="148">
        <f t="shared" si="4"/>
        <v>0.96574031948338379</v>
      </c>
      <c r="H24" s="148">
        <f t="shared" si="2"/>
        <v>2.0999724540593956</v>
      </c>
      <c r="I24" s="150">
        <f t="shared" si="3"/>
        <v>116.41868638828528</v>
      </c>
      <c r="J24" s="38"/>
    </row>
    <row r="25" spans="1:12" ht="12.5" x14ac:dyDescent="0.25">
      <c r="A25" s="128" t="s">
        <v>175</v>
      </c>
      <c r="B25" s="217">
        <v>182.04448797999999</v>
      </c>
      <c r="C25" s="148">
        <f t="shared" si="0"/>
        <v>1.4496732778518049</v>
      </c>
      <c r="D25" s="217">
        <v>121.16613906000001</v>
      </c>
      <c r="E25" s="148">
        <f t="shared" si="1"/>
        <v>1.068375872987309</v>
      </c>
      <c r="F25" s="217">
        <v>152.22697596</v>
      </c>
      <c r="G25" s="148">
        <f t="shared" si="4"/>
        <v>0.9610968985408207</v>
      </c>
      <c r="H25" s="148">
        <f t="shared" si="2"/>
        <v>25.634915118174263</v>
      </c>
      <c r="I25" s="150">
        <f t="shared" si="3"/>
        <v>-16.379244629079803</v>
      </c>
      <c r="J25" s="38"/>
    </row>
    <row r="26" spans="1:12" ht="12.5" x14ac:dyDescent="0.25">
      <c r="A26" s="128" t="s">
        <v>13</v>
      </c>
      <c r="B26" s="217">
        <v>102.45819252</v>
      </c>
      <c r="C26" s="148">
        <f t="shared" si="0"/>
        <v>0.81590442776579841</v>
      </c>
      <c r="D26" s="217">
        <v>7.3737911399999998</v>
      </c>
      <c r="E26" s="148">
        <f t="shared" si="1"/>
        <v>6.5018004267037868E-2</v>
      </c>
      <c r="F26" s="217">
        <v>150.74012802999999</v>
      </c>
      <c r="G26" s="148">
        <f t="shared" si="4"/>
        <v>0.95170956804231344</v>
      </c>
      <c r="H26" s="148">
        <f t="shared" si="2"/>
        <v>1944.2690221084836</v>
      </c>
      <c r="I26" s="150">
        <f t="shared" si="3"/>
        <v>47.123547978435475</v>
      </c>
      <c r="J26" s="38"/>
    </row>
    <row r="27" spans="1:12" ht="12.5" x14ac:dyDescent="0.25">
      <c r="A27" s="128" t="s">
        <v>108</v>
      </c>
      <c r="B27" s="217">
        <v>158.35666649999999</v>
      </c>
      <c r="C27" s="148">
        <f t="shared" si="0"/>
        <v>1.2610402563793137</v>
      </c>
      <c r="D27" s="217">
        <v>185.23274438999999</v>
      </c>
      <c r="E27" s="148">
        <f t="shared" si="1"/>
        <v>1.6332796978494508</v>
      </c>
      <c r="F27" s="217">
        <v>150.47507786000003</v>
      </c>
      <c r="G27" s="148">
        <f t="shared" si="4"/>
        <v>0.95003615309901435</v>
      </c>
      <c r="H27" s="148">
        <f t="shared" si="2"/>
        <v>-18.764320878828588</v>
      </c>
      <c r="I27" s="150">
        <f t="shared" si="3"/>
        <v>-4.9771119929453489</v>
      </c>
      <c r="J27" s="38"/>
    </row>
    <row r="28" spans="1:12" ht="12.5" x14ac:dyDescent="0.25">
      <c r="A28" s="128" t="s">
        <v>20</v>
      </c>
      <c r="B28" s="217">
        <v>134.66306277000001</v>
      </c>
      <c r="C28" s="148">
        <f t="shared" si="0"/>
        <v>1.072361189166005</v>
      </c>
      <c r="D28" s="217">
        <v>122.86559223</v>
      </c>
      <c r="E28" s="148">
        <f t="shared" si="1"/>
        <v>1.0833607093300823</v>
      </c>
      <c r="F28" s="217">
        <v>136.28611953000001</v>
      </c>
      <c r="G28" s="148">
        <f t="shared" si="4"/>
        <v>0.86045305681474415</v>
      </c>
      <c r="H28" s="148">
        <f t="shared" si="2"/>
        <v>10.922933798159917</v>
      </c>
      <c r="I28" s="150">
        <f t="shared" si="3"/>
        <v>1.2052724233460488</v>
      </c>
      <c r="J28" s="38"/>
    </row>
    <row r="29" spans="1:12" ht="12.5" x14ac:dyDescent="0.25">
      <c r="A29" s="128" t="s">
        <v>135</v>
      </c>
      <c r="B29" s="217">
        <v>112.76725153</v>
      </c>
      <c r="C29" s="148">
        <f t="shared" si="0"/>
        <v>0.89799846715377629</v>
      </c>
      <c r="D29" s="217">
        <v>96.368909520000003</v>
      </c>
      <c r="E29" s="148">
        <f t="shared" si="1"/>
        <v>0.84972764368006592</v>
      </c>
      <c r="F29" s="217">
        <v>132.65420054000001</v>
      </c>
      <c r="G29" s="148">
        <f t="shared" si="4"/>
        <v>0.83752265269269344</v>
      </c>
      <c r="H29" s="148">
        <f t="shared" si="2"/>
        <v>37.652486886830957</v>
      </c>
      <c r="I29" s="150">
        <f t="shared" si="3"/>
        <v>17.635393911067698</v>
      </c>
      <c r="J29" s="38"/>
    </row>
    <row r="30" spans="1:12" ht="12.5" x14ac:dyDescent="0.25">
      <c r="A30" s="128" t="s">
        <v>216</v>
      </c>
      <c r="B30" s="217">
        <v>80.846106000000006</v>
      </c>
      <c r="C30" s="148">
        <f t="shared" si="0"/>
        <v>0.64380108833314698</v>
      </c>
      <c r="D30" s="217">
        <v>91.655904800000002</v>
      </c>
      <c r="E30" s="148">
        <f t="shared" si="1"/>
        <v>0.80817097965506213</v>
      </c>
      <c r="F30" s="217">
        <v>130.94081494</v>
      </c>
      <c r="G30" s="148">
        <f t="shared" si="4"/>
        <v>0.82670505892667634</v>
      </c>
      <c r="H30" s="148">
        <f t="shared" si="2"/>
        <v>42.861297617128535</v>
      </c>
      <c r="I30" s="150">
        <f t="shared" si="3"/>
        <v>61.96304487441855</v>
      </c>
      <c r="J30" s="38"/>
    </row>
    <row r="31" spans="1:12" ht="12.5" x14ac:dyDescent="0.25">
      <c r="A31" s="128" t="s">
        <v>16</v>
      </c>
      <c r="B31" s="217">
        <v>42.276503950000006</v>
      </c>
      <c r="C31" s="148">
        <f t="shared" si="0"/>
        <v>0.33666011389504136</v>
      </c>
      <c r="D31" s="217">
        <v>108.66998545</v>
      </c>
      <c r="E31" s="148">
        <f t="shared" si="1"/>
        <v>0.95819171489132315</v>
      </c>
      <c r="F31" s="217">
        <v>130.93034888</v>
      </c>
      <c r="G31" s="148">
        <f t="shared" si="4"/>
        <v>0.826638980639681</v>
      </c>
      <c r="H31" s="148">
        <f t="shared" si="2"/>
        <v>20.48437140929056</v>
      </c>
      <c r="I31" s="150">
        <f t="shared" si="3"/>
        <v>209.70003819343717</v>
      </c>
      <c r="J31" s="38"/>
    </row>
    <row r="32" spans="1:12" ht="12.5" x14ac:dyDescent="0.25">
      <c r="A32" s="128" t="s">
        <v>35</v>
      </c>
      <c r="B32" s="217">
        <v>124.95808176</v>
      </c>
      <c r="C32" s="148">
        <f t="shared" si="0"/>
        <v>0.99507759882845015</v>
      </c>
      <c r="D32" s="217">
        <v>109.24942181999999</v>
      </c>
      <c r="E32" s="148">
        <f t="shared" si="1"/>
        <v>0.96330086372153212</v>
      </c>
      <c r="F32" s="217">
        <v>129.49482904000001</v>
      </c>
      <c r="G32" s="148">
        <f t="shared" si="4"/>
        <v>0.81757571404506413</v>
      </c>
      <c r="H32" s="148">
        <f t="shared" si="2"/>
        <v>18.531363262824829</v>
      </c>
      <c r="I32" s="150">
        <f t="shared" si="3"/>
        <v>3.6306153360400328</v>
      </c>
      <c r="J32" s="38"/>
    </row>
    <row r="33" spans="1:10" ht="12.5" x14ac:dyDescent="0.25">
      <c r="A33" s="128" t="s">
        <v>33</v>
      </c>
      <c r="B33" s="217">
        <v>108.26887329</v>
      </c>
      <c r="C33" s="148">
        <f t="shared" si="0"/>
        <v>0.8621765710856325</v>
      </c>
      <c r="D33" s="217">
        <v>130.70153048</v>
      </c>
      <c r="E33" s="148">
        <f t="shared" si="1"/>
        <v>1.1524536707256154</v>
      </c>
      <c r="F33" s="217">
        <v>129.15801743</v>
      </c>
      <c r="G33" s="148">
        <f t="shared" si="4"/>
        <v>0.81544922764722216</v>
      </c>
      <c r="H33" s="148">
        <f t="shared" si="2"/>
        <v>-1.180944893553626</v>
      </c>
      <c r="I33" s="150">
        <f t="shared" si="3"/>
        <v>19.293766994367868</v>
      </c>
      <c r="J33" s="38"/>
    </row>
    <row r="34" spans="1:10" ht="12.5" x14ac:dyDescent="0.25">
      <c r="A34" s="128" t="s">
        <v>235</v>
      </c>
      <c r="B34" s="217">
        <v>78.84321722</v>
      </c>
      <c r="C34" s="148">
        <f t="shared" si="0"/>
        <v>0.62785150164094117</v>
      </c>
      <c r="D34" s="217">
        <v>102.45905044</v>
      </c>
      <c r="E34" s="148">
        <f t="shared" si="1"/>
        <v>0.90342713161042543</v>
      </c>
      <c r="F34" s="217">
        <v>122.71287178</v>
      </c>
      <c r="G34" s="148">
        <f t="shared" si="4"/>
        <v>0.77475729735172361</v>
      </c>
      <c r="H34" s="148">
        <f t="shared" si="2"/>
        <v>19.767723059136323</v>
      </c>
      <c r="I34" s="150">
        <f t="shared" si="3"/>
        <v>55.641634254457692</v>
      </c>
      <c r="J34" s="38"/>
    </row>
    <row r="35" spans="1:10" ht="12.5" x14ac:dyDescent="0.25">
      <c r="A35" s="128" t="s">
        <v>71</v>
      </c>
      <c r="B35" s="217">
        <v>1.5513805000000001</v>
      </c>
      <c r="C35" s="148">
        <f t="shared" si="0"/>
        <v>1.2354094757746547E-2</v>
      </c>
      <c r="D35" s="217">
        <v>71.343686009999999</v>
      </c>
      <c r="E35" s="148">
        <f t="shared" si="1"/>
        <v>0.62906908988262855</v>
      </c>
      <c r="F35" s="217">
        <v>122.59073848999999</v>
      </c>
      <c r="G35" s="148">
        <f t="shared" si="4"/>
        <v>0.77398619928919332</v>
      </c>
      <c r="H35" s="148">
        <f t="shared" si="2"/>
        <v>71.831237417165241</v>
      </c>
      <c r="I35" s="150">
        <f t="shared" si="3"/>
        <v>7802.0419871205022</v>
      </c>
      <c r="J35" s="38"/>
    </row>
    <row r="36" spans="1:10" ht="12.5" x14ac:dyDescent="0.25">
      <c r="A36" s="128" t="s">
        <v>215</v>
      </c>
      <c r="B36" s="217">
        <v>50.995893240000001</v>
      </c>
      <c r="C36" s="148">
        <f t="shared" si="0"/>
        <v>0.4060951503147594</v>
      </c>
      <c r="D36" s="217">
        <v>5.9507352899999999</v>
      </c>
      <c r="E36" s="148">
        <f t="shared" si="1"/>
        <v>5.2470286333229782E-2</v>
      </c>
      <c r="F36" s="217">
        <v>115.47382087000001</v>
      </c>
      <c r="G36" s="148">
        <f t="shared" si="4"/>
        <v>0.72905298420943088</v>
      </c>
      <c r="H36" s="148">
        <f t="shared" si="2"/>
        <v>1840.4966822175688</v>
      </c>
      <c r="I36" s="150">
        <f t="shared" si="3"/>
        <v>126.43749042015999</v>
      </c>
      <c r="J36" s="38"/>
    </row>
    <row r="37" spans="1:10" ht="12.5" x14ac:dyDescent="0.25">
      <c r="A37" s="128" t="s">
        <v>195</v>
      </c>
      <c r="B37" s="217">
        <v>56.718612460000003</v>
      </c>
      <c r="C37" s="148">
        <f t="shared" si="0"/>
        <v>0.45166683019333037</v>
      </c>
      <c r="D37" s="217">
        <v>95.123208510000012</v>
      </c>
      <c r="E37" s="148">
        <f t="shared" si="1"/>
        <v>0.83874374244854388</v>
      </c>
      <c r="F37" s="217">
        <v>115.34879865000001</v>
      </c>
      <c r="G37" s="148">
        <f t="shared" si="4"/>
        <v>0.72826364666177923</v>
      </c>
      <c r="H37" s="148">
        <f t="shared" si="2"/>
        <v>21.262518849828062</v>
      </c>
      <c r="I37" s="150">
        <f t="shared" si="3"/>
        <v>103.37027590607599</v>
      </c>
      <c r="J37" s="38"/>
    </row>
    <row r="38" spans="1:10" ht="12.5" x14ac:dyDescent="0.25">
      <c r="A38" s="128" t="s">
        <v>196</v>
      </c>
      <c r="B38" s="217">
        <v>59.793749249999998</v>
      </c>
      <c r="C38" s="148">
        <f t="shared" si="0"/>
        <v>0.47615504007910148</v>
      </c>
      <c r="D38" s="217">
        <v>77.261832220000002</v>
      </c>
      <c r="E38" s="148">
        <f t="shared" si="1"/>
        <v>0.68125202376685778</v>
      </c>
      <c r="F38" s="217">
        <v>112.71217557999999</v>
      </c>
      <c r="G38" s="148">
        <f t="shared" si="4"/>
        <v>0.71161712104292929</v>
      </c>
      <c r="H38" s="148">
        <f t="shared" si="2"/>
        <v>45.883384255056939</v>
      </c>
      <c r="I38" s="150">
        <f t="shared" si="3"/>
        <v>88.501602581811682</v>
      </c>
      <c r="J38" s="38"/>
    </row>
    <row r="39" spans="1:10" ht="12.5" x14ac:dyDescent="0.25">
      <c r="A39" s="128" t="s">
        <v>198</v>
      </c>
      <c r="B39" s="217">
        <v>27.34339215</v>
      </c>
      <c r="C39" s="148">
        <f t="shared" si="0"/>
        <v>0.21774339539482615</v>
      </c>
      <c r="D39" s="217">
        <v>27.737865620000001</v>
      </c>
      <c r="E39" s="148">
        <f t="shared" si="1"/>
        <v>0.2445771287793328</v>
      </c>
      <c r="F39" s="217">
        <v>112.52396508</v>
      </c>
      <c r="G39" s="148">
        <f t="shared" si="4"/>
        <v>0.71042883935578371</v>
      </c>
      <c r="H39" s="148">
        <f t="shared" si="2"/>
        <v>305.66915501554013</v>
      </c>
      <c r="I39" s="150">
        <f t="shared" si="3"/>
        <v>311.52160076817682</v>
      </c>
      <c r="J39" s="38"/>
    </row>
    <row r="40" spans="1:10" ht="12.5" x14ac:dyDescent="0.25">
      <c r="A40" s="128" t="s">
        <v>109</v>
      </c>
      <c r="B40" s="217">
        <v>121.4425832</v>
      </c>
      <c r="C40" s="148">
        <f t="shared" si="0"/>
        <v>0.96708265991374698</v>
      </c>
      <c r="D40" s="217">
        <v>97.303810130000002</v>
      </c>
      <c r="E40" s="148">
        <f t="shared" si="1"/>
        <v>0.85797107920680593</v>
      </c>
      <c r="F40" s="217">
        <v>107.80949623000001</v>
      </c>
      <c r="G40" s="148">
        <f t="shared" si="4"/>
        <v>0.68066367216759172</v>
      </c>
      <c r="H40" s="148">
        <f t="shared" si="2"/>
        <v>10.796788004461666</v>
      </c>
      <c r="I40" s="150">
        <f t="shared" si="3"/>
        <v>-11.22595271837069</v>
      </c>
      <c r="J40" s="38"/>
    </row>
    <row r="41" spans="1:10" ht="12.5" x14ac:dyDescent="0.25">
      <c r="A41" s="128" t="s">
        <v>134</v>
      </c>
      <c r="B41" s="217">
        <v>149.55638868</v>
      </c>
      <c r="C41" s="148">
        <f t="shared" si="0"/>
        <v>1.1909610810365947</v>
      </c>
      <c r="D41" s="217">
        <v>129.22994231999999</v>
      </c>
      <c r="E41" s="148">
        <f t="shared" si="1"/>
        <v>1.1394780217752165</v>
      </c>
      <c r="F41" s="217">
        <v>107.26462576</v>
      </c>
      <c r="G41" s="148">
        <f t="shared" si="4"/>
        <v>0.67722358991199272</v>
      </c>
      <c r="H41" s="148">
        <f t="shared" si="2"/>
        <v>-16.997079907077062</v>
      </c>
      <c r="I41" s="150">
        <f t="shared" si="3"/>
        <v>-28.278138629363436</v>
      </c>
      <c r="J41" s="38"/>
    </row>
    <row r="42" spans="1:10" ht="12.5" x14ac:dyDescent="0.25">
      <c r="A42" s="128" t="s">
        <v>178</v>
      </c>
      <c r="B42" s="217">
        <v>63.173569819999997</v>
      </c>
      <c r="C42" s="148">
        <f t="shared" si="0"/>
        <v>0.50306953564351065</v>
      </c>
      <c r="D42" s="217">
        <v>89.51690035</v>
      </c>
      <c r="E42" s="148">
        <f t="shared" si="1"/>
        <v>0.78931042369180859</v>
      </c>
      <c r="F42" s="217">
        <v>107.00029167</v>
      </c>
      <c r="G42" s="148">
        <f t="shared" si="4"/>
        <v>0.67555469599568474</v>
      </c>
      <c r="H42" s="148" t="s">
        <v>314</v>
      </c>
      <c r="I42" s="150">
        <f t="shared" si="3"/>
        <v>69.375091473974265</v>
      </c>
      <c r="J42" s="38"/>
    </row>
    <row r="43" spans="1:10" ht="12.5" x14ac:dyDescent="0.25">
      <c r="A43" s="128" t="s">
        <v>229</v>
      </c>
      <c r="B43" s="217">
        <v>99.189627939999994</v>
      </c>
      <c r="C43" s="148">
        <f t="shared" si="0"/>
        <v>0.78987589605282793</v>
      </c>
      <c r="D43" s="217">
        <v>100.24542719</v>
      </c>
      <c r="E43" s="148">
        <f t="shared" si="1"/>
        <v>0.88390862841694962</v>
      </c>
      <c r="F43" s="217">
        <v>104.73800267</v>
      </c>
      <c r="G43" s="148">
        <f t="shared" si="4"/>
        <v>0.66127155775562441</v>
      </c>
      <c r="H43" s="148">
        <f t="shared" si="2"/>
        <v>4.4815764727951235</v>
      </c>
      <c r="I43" s="150">
        <f t="shared" si="3"/>
        <v>5.5937045487822967</v>
      </c>
      <c r="J43" s="38"/>
    </row>
    <row r="44" spans="1:10" ht="12.5" x14ac:dyDescent="0.25">
      <c r="A44" s="128" t="s">
        <v>183</v>
      </c>
      <c r="B44" s="217">
        <v>108.46781287</v>
      </c>
      <c r="C44" s="148">
        <f t="shared" si="0"/>
        <v>0.86376078490189889</v>
      </c>
      <c r="D44" s="217">
        <v>223.81513187000002</v>
      </c>
      <c r="E44" s="148">
        <f t="shared" si="1"/>
        <v>1.9734778111644897</v>
      </c>
      <c r="F44" s="217">
        <v>99.166420840000001</v>
      </c>
      <c r="G44" s="148">
        <f t="shared" si="4"/>
        <v>0.62609494084518635</v>
      </c>
      <c r="H44" s="148">
        <f t="shared" si="2"/>
        <v>-55.692709419844114</v>
      </c>
      <c r="I44" s="150">
        <f t="shared" si="3"/>
        <v>-8.5752554457310115</v>
      </c>
      <c r="J44" s="38"/>
    </row>
    <row r="45" spans="1:10" ht="12.5" x14ac:dyDescent="0.25">
      <c r="A45" s="128" t="s">
        <v>212</v>
      </c>
      <c r="B45" s="217">
        <v>60.550620359999996</v>
      </c>
      <c r="C45" s="148">
        <f t="shared" si="0"/>
        <v>0.48218222516512049</v>
      </c>
      <c r="D45" s="217">
        <v>56.947420969999996</v>
      </c>
      <c r="E45" s="148">
        <f t="shared" si="1"/>
        <v>0.50213080209704197</v>
      </c>
      <c r="F45" s="217">
        <v>85.000001439999991</v>
      </c>
      <c r="G45" s="148">
        <f t="shared" si="4"/>
        <v>0.53665414585530136</v>
      </c>
      <c r="H45" s="148" t="s">
        <v>314</v>
      </c>
      <c r="I45" s="150" t="s">
        <v>314</v>
      </c>
      <c r="J45" s="38"/>
    </row>
    <row r="46" spans="1:10" ht="12.5" x14ac:dyDescent="0.25">
      <c r="A46" s="128" t="s">
        <v>249</v>
      </c>
      <c r="B46" s="217">
        <v>41.095123310000005</v>
      </c>
      <c r="C46" s="148">
        <f t="shared" si="0"/>
        <v>0.32725243578414126</v>
      </c>
      <c r="D46" s="217">
        <v>33.266546420000005</v>
      </c>
      <c r="E46" s="148">
        <f t="shared" si="1"/>
        <v>0.29332597249088532</v>
      </c>
      <c r="F46" s="217">
        <v>84.200753000000006</v>
      </c>
      <c r="G46" s="148">
        <f t="shared" si="4"/>
        <v>0.53160802842438404</v>
      </c>
      <c r="H46" s="148">
        <f t="shared" si="2"/>
        <v>153.10939084851353</v>
      </c>
      <c r="I46" s="150">
        <f t="shared" si="3"/>
        <v>104.8923235120474</v>
      </c>
      <c r="J46" s="38"/>
    </row>
    <row r="47" spans="1:10" ht="12.5" x14ac:dyDescent="0.25">
      <c r="A47" s="128" t="s">
        <v>222</v>
      </c>
      <c r="B47" s="217">
        <v>40.1292841</v>
      </c>
      <c r="C47" s="148">
        <f t="shared" si="0"/>
        <v>0.3195611768563108</v>
      </c>
      <c r="D47" s="217">
        <v>43.067295080000001</v>
      </c>
      <c r="E47" s="148">
        <f t="shared" si="1"/>
        <v>0.37974354333030641</v>
      </c>
      <c r="F47" s="217">
        <v>84.172627890000001</v>
      </c>
      <c r="G47" s="148">
        <f t="shared" si="4"/>
        <v>0.53143045834640246</v>
      </c>
      <c r="H47" s="148">
        <f t="shared" si="2"/>
        <v>95.44442652747162</v>
      </c>
      <c r="I47" s="150">
        <f t="shared" si="3"/>
        <v>109.75362451083446</v>
      </c>
      <c r="J47" s="38"/>
    </row>
    <row r="48" spans="1:10" ht="12.5" x14ac:dyDescent="0.25">
      <c r="A48" s="128" t="s">
        <v>204</v>
      </c>
      <c r="B48" s="217">
        <v>63.155376959999998</v>
      </c>
      <c r="C48" s="148">
        <f t="shared" si="0"/>
        <v>0.50292466060069918</v>
      </c>
      <c r="D48" s="217">
        <v>68.581574790000005</v>
      </c>
      <c r="E48" s="148">
        <f t="shared" si="1"/>
        <v>0.60471432370084699</v>
      </c>
      <c r="F48" s="217">
        <v>78.722633040000005</v>
      </c>
      <c r="G48" s="148">
        <f t="shared" si="4"/>
        <v>0.49702149032765391</v>
      </c>
      <c r="H48" s="148">
        <f t="shared" si="2"/>
        <v>14.786855334034543</v>
      </c>
      <c r="I48" s="150">
        <f t="shared" si="3"/>
        <v>24.649138092960253</v>
      </c>
      <c r="J48" s="38"/>
    </row>
    <row r="49" spans="1:10" ht="12.5" x14ac:dyDescent="0.25">
      <c r="A49" s="128" t="s">
        <v>200</v>
      </c>
      <c r="B49" s="217">
        <v>37.125457140000002</v>
      </c>
      <c r="C49" s="148">
        <f t="shared" si="0"/>
        <v>0.29564082791566487</v>
      </c>
      <c r="D49" s="217">
        <v>86.386744969999995</v>
      </c>
      <c r="E49" s="148">
        <f t="shared" si="1"/>
        <v>0.76171044804979016</v>
      </c>
      <c r="F49" s="217">
        <v>78.71957922</v>
      </c>
      <c r="G49" s="148">
        <f t="shared" si="4"/>
        <v>0.49700220979664284</v>
      </c>
      <c r="H49" s="148">
        <f t="shared" si="2"/>
        <v>-8.8753960490843937</v>
      </c>
      <c r="I49" s="150">
        <f t="shared" si="3"/>
        <v>112.03665970535708</v>
      </c>
      <c r="J49" s="38"/>
    </row>
    <row r="50" spans="1:10" ht="12.5" x14ac:dyDescent="0.25">
      <c r="A50" s="128" t="s">
        <v>160</v>
      </c>
      <c r="B50" s="217">
        <v>51.52066507</v>
      </c>
      <c r="C50" s="148">
        <f t="shared" si="0"/>
        <v>0.41027406123572047</v>
      </c>
      <c r="D50" s="217">
        <v>220.64008863999999</v>
      </c>
      <c r="E50" s="148">
        <f t="shared" si="1"/>
        <v>1.9454820393346717</v>
      </c>
      <c r="F50" s="217">
        <v>78.433475999999999</v>
      </c>
      <c r="G50" s="148">
        <f t="shared" si="4"/>
        <v>0.49519587477835547</v>
      </c>
      <c r="H50" s="148">
        <f t="shared" si="2"/>
        <v>-64.451847131020074</v>
      </c>
      <c r="I50" s="150">
        <f t="shared" si="3"/>
        <v>52.236924530058282</v>
      </c>
      <c r="J50" s="38"/>
    </row>
    <row r="51" spans="1:10" ht="12.5" x14ac:dyDescent="0.25">
      <c r="A51" s="128" t="s">
        <v>168</v>
      </c>
      <c r="B51" s="217">
        <v>71.681049220000006</v>
      </c>
      <c r="C51" s="148">
        <f t="shared" si="0"/>
        <v>0.5708170718908574</v>
      </c>
      <c r="D51" s="217">
        <v>57.533835479999993</v>
      </c>
      <c r="E51" s="148">
        <f t="shared" si="1"/>
        <v>0.50730148029900601</v>
      </c>
      <c r="F51" s="217">
        <v>77.643641510000009</v>
      </c>
      <c r="G51" s="148">
        <f t="shared" si="4"/>
        <v>0.49020919305580041</v>
      </c>
      <c r="H51" s="148">
        <f t="shared" si="2"/>
        <v>34.953007846992264</v>
      </c>
      <c r="I51" s="150">
        <f t="shared" si="3"/>
        <v>8.3182268603517517</v>
      </c>
      <c r="J51" s="38"/>
    </row>
    <row r="52" spans="1:10" ht="12.5" x14ac:dyDescent="0.25">
      <c r="A52" s="128" t="s">
        <v>211</v>
      </c>
      <c r="B52" s="217">
        <v>59.144886790000001</v>
      </c>
      <c r="C52" s="148">
        <f t="shared" si="0"/>
        <v>0.47098795933032028</v>
      </c>
      <c r="D52" s="217">
        <v>61.423378590000006</v>
      </c>
      <c r="E52" s="148">
        <f t="shared" si="1"/>
        <v>0.54159731614808171</v>
      </c>
      <c r="F52" s="217">
        <v>77.344873090000007</v>
      </c>
      <c r="G52" s="148">
        <f t="shared" si="4"/>
        <v>0.48832289530841955</v>
      </c>
      <c r="H52" s="148">
        <f t="shared" si="2"/>
        <v>25.920903189444687</v>
      </c>
      <c r="I52" s="150">
        <f t="shared" si="3"/>
        <v>30.771867675765318</v>
      </c>
      <c r="J52" s="38"/>
    </row>
    <row r="53" spans="1:10" ht="12.5" x14ac:dyDescent="0.25">
      <c r="A53" s="128" t="s">
        <v>5</v>
      </c>
      <c r="B53" s="217">
        <v>57.126504869999998</v>
      </c>
      <c r="C53" s="148">
        <f t="shared" si="0"/>
        <v>0.45491499625195075</v>
      </c>
      <c r="D53" s="217">
        <v>56.29308099</v>
      </c>
      <c r="E53" s="148">
        <f t="shared" si="1"/>
        <v>0.49636119473985107</v>
      </c>
      <c r="F53" s="217">
        <v>76.258139989999989</v>
      </c>
      <c r="G53" s="148">
        <f t="shared" si="4"/>
        <v>0.48146172102991247</v>
      </c>
      <c r="H53" s="148">
        <f t="shared" si="2"/>
        <v>35.466275160079832</v>
      </c>
      <c r="I53" s="150">
        <f t="shared" si="3"/>
        <v>33.489945102605034</v>
      </c>
      <c r="J53" s="38"/>
    </row>
    <row r="54" spans="1:10" ht="12.5" x14ac:dyDescent="0.25">
      <c r="A54" s="128" t="s">
        <v>214</v>
      </c>
      <c r="B54" s="217">
        <v>79.374667489999993</v>
      </c>
      <c r="C54" s="148">
        <f t="shared" si="0"/>
        <v>0.63208359492470356</v>
      </c>
      <c r="D54" s="217">
        <v>73.439572030000008</v>
      </c>
      <c r="E54" s="148">
        <f t="shared" si="1"/>
        <v>0.64754945142316256</v>
      </c>
      <c r="F54" s="217">
        <v>76.119113930000012</v>
      </c>
      <c r="G54" s="148">
        <f t="shared" si="4"/>
        <v>0.48058396914500717</v>
      </c>
      <c r="H54" s="148">
        <f t="shared" si="2"/>
        <v>3.6486349605978186</v>
      </c>
      <c r="I54" s="150">
        <f t="shared" si="3"/>
        <v>-4.1015019816116212</v>
      </c>
      <c r="J54" s="38"/>
    </row>
    <row r="55" spans="1:10" ht="12.5" x14ac:dyDescent="0.25">
      <c r="A55" s="128" t="s">
        <v>88</v>
      </c>
      <c r="B55" s="217">
        <v>109.81850854000001</v>
      </c>
      <c r="C55" s="148">
        <f t="shared" si="0"/>
        <v>0.87451676790932886</v>
      </c>
      <c r="D55" s="217">
        <v>64.478599939999995</v>
      </c>
      <c r="E55" s="148">
        <f t="shared" si="1"/>
        <v>0.5685365650364147</v>
      </c>
      <c r="F55" s="217">
        <v>73.322036010000005</v>
      </c>
      <c r="G55" s="148">
        <f t="shared" si="4"/>
        <v>0.46292439930243606</v>
      </c>
      <c r="H55" s="148">
        <f t="shared" si="2"/>
        <v>13.715304113658156</v>
      </c>
      <c r="I55" s="150">
        <f t="shared" si="3"/>
        <v>-33.233443993374422</v>
      </c>
      <c r="J55" s="38"/>
    </row>
    <row r="56" spans="1:10" ht="12.5" x14ac:dyDescent="0.25">
      <c r="A56" s="128" t="s">
        <v>240</v>
      </c>
      <c r="B56" s="217">
        <v>52.130586990000005</v>
      </c>
      <c r="C56" s="148">
        <f t="shared" si="0"/>
        <v>0.41513104712313281</v>
      </c>
      <c r="D56" s="217">
        <v>74.312118339999998</v>
      </c>
      <c r="E56" s="148">
        <f t="shared" si="1"/>
        <v>0.65524308128460818</v>
      </c>
      <c r="F56" s="217">
        <v>70.314872190000003</v>
      </c>
      <c r="G56" s="148">
        <f t="shared" si="4"/>
        <v>0.44393843572679748</v>
      </c>
      <c r="H56" s="148" t="s">
        <v>314</v>
      </c>
      <c r="I56" s="150" t="s">
        <v>314</v>
      </c>
      <c r="J56" s="38"/>
    </row>
    <row r="57" spans="1:10" ht="12.5" x14ac:dyDescent="0.25">
      <c r="A57" s="128" t="s">
        <v>114</v>
      </c>
      <c r="B57" s="217">
        <v>107.84434410999999</v>
      </c>
      <c r="C57" s="148">
        <f t="shared" si="0"/>
        <v>0.8587959215820784</v>
      </c>
      <c r="D57" s="217">
        <v>96.705450400000004</v>
      </c>
      <c r="E57" s="148">
        <f t="shared" si="1"/>
        <v>0.8526950746740326</v>
      </c>
      <c r="F57" s="217">
        <v>68.364431940000003</v>
      </c>
      <c r="G57" s="148">
        <f t="shared" si="4"/>
        <v>0.43162417891887961</v>
      </c>
      <c r="H57" s="148">
        <f t="shared" si="2"/>
        <v>-29.306536852652933</v>
      </c>
      <c r="I57" s="150">
        <f t="shared" si="3"/>
        <v>-36.608236153516714</v>
      </c>
      <c r="J57" s="38"/>
    </row>
    <row r="58" spans="1:10" ht="12.5" x14ac:dyDescent="0.25">
      <c r="A58" s="128" t="s">
        <v>143</v>
      </c>
      <c r="B58" s="217">
        <v>62.420170110000001</v>
      </c>
      <c r="C58" s="148">
        <f t="shared" si="0"/>
        <v>0.49706999432672944</v>
      </c>
      <c r="D58" s="217">
        <v>48.579002280000005</v>
      </c>
      <c r="E58" s="148">
        <f t="shared" si="1"/>
        <v>0.42834272324256301</v>
      </c>
      <c r="F58" s="217">
        <v>67.320040750000004</v>
      </c>
      <c r="G58" s="148">
        <f t="shared" si="4"/>
        <v>0.42503033359519587</v>
      </c>
      <c r="H58" s="148" t="s">
        <v>314</v>
      </c>
      <c r="I58" s="150">
        <f t="shared" si="3"/>
        <v>7.8498194275427258</v>
      </c>
      <c r="J58" s="38"/>
    </row>
    <row r="59" spans="1:10" ht="12.5" x14ac:dyDescent="0.25">
      <c r="A59" s="128" t="s">
        <v>151</v>
      </c>
      <c r="B59" s="217">
        <v>161.73485074999999</v>
      </c>
      <c r="C59" s="148">
        <f t="shared" si="0"/>
        <v>1.2879417214509883</v>
      </c>
      <c r="D59" s="217">
        <v>46.358799579999996</v>
      </c>
      <c r="E59" s="148">
        <f t="shared" si="1"/>
        <v>0.40876620610482783</v>
      </c>
      <c r="F59" s="217">
        <v>66.095884650000002</v>
      </c>
      <c r="G59" s="148">
        <f t="shared" si="4"/>
        <v>0.41730152847625968</v>
      </c>
      <c r="H59" s="148">
        <f t="shared" si="2"/>
        <v>42.574624987733564</v>
      </c>
      <c r="I59" s="150">
        <f t="shared" si="3"/>
        <v>-59.133183513943422</v>
      </c>
      <c r="J59" s="38"/>
    </row>
    <row r="60" spans="1:10" ht="12.5" x14ac:dyDescent="0.25">
      <c r="A60" s="128" t="s">
        <v>39</v>
      </c>
      <c r="B60" s="217">
        <v>43.597825640000003</v>
      </c>
      <c r="C60" s="148">
        <f t="shared" si="0"/>
        <v>0.34718218334462242</v>
      </c>
      <c r="D60" s="217">
        <v>47.872946689999999</v>
      </c>
      <c r="E60" s="148">
        <f t="shared" si="1"/>
        <v>0.42211711629332865</v>
      </c>
      <c r="F60" s="217">
        <v>66.006196750000001</v>
      </c>
      <c r="G60" s="148">
        <f t="shared" si="4"/>
        <v>0.41673527691681667</v>
      </c>
      <c r="H60" s="148">
        <f t="shared" si="2"/>
        <v>37.877864877258105</v>
      </c>
      <c r="I60" s="150">
        <f t="shared" si="3"/>
        <v>51.397909829339824</v>
      </c>
      <c r="J60" s="38"/>
    </row>
    <row r="61" spans="1:10" ht="12.5" x14ac:dyDescent="0.25">
      <c r="A61" s="128" t="s">
        <v>25</v>
      </c>
      <c r="B61" s="217">
        <v>55.466923090000002</v>
      </c>
      <c r="C61" s="148">
        <f t="shared" si="0"/>
        <v>0.44169926318817326</v>
      </c>
      <c r="D61" s="217">
        <v>55.67530112</v>
      </c>
      <c r="E61" s="148">
        <f t="shared" si="1"/>
        <v>0.490913954173752</v>
      </c>
      <c r="F61" s="217">
        <v>64.748280539999996</v>
      </c>
      <c r="G61" s="148">
        <f t="shared" si="4"/>
        <v>0.40879332470742041</v>
      </c>
      <c r="H61" s="148" t="s">
        <v>314</v>
      </c>
      <c r="I61" s="150" t="s">
        <v>314</v>
      </c>
      <c r="J61" s="38"/>
    </row>
    <row r="62" spans="1:10" ht="12.5" x14ac:dyDescent="0.25">
      <c r="A62" s="128" t="s">
        <v>238</v>
      </c>
      <c r="B62" s="217">
        <v>118.98789318999999</v>
      </c>
      <c r="C62" s="148">
        <f t="shared" si="0"/>
        <v>0.94753524844091108</v>
      </c>
      <c r="D62" s="217">
        <v>63.730121359999998</v>
      </c>
      <c r="E62" s="148">
        <f t="shared" si="1"/>
        <v>0.56193689566901972</v>
      </c>
      <c r="F62" s="217">
        <v>64.386781880000001</v>
      </c>
      <c r="G62" s="148">
        <f t="shared" si="4"/>
        <v>0.40651097469184932</v>
      </c>
      <c r="H62" s="148">
        <f t="shared" si="2"/>
        <v>1.0303770116655508</v>
      </c>
      <c r="I62" s="150">
        <f t="shared" si="3"/>
        <v>-45.887955359301039</v>
      </c>
      <c r="J62" s="38"/>
    </row>
    <row r="63" spans="1:10" ht="12.5" x14ac:dyDescent="0.25">
      <c r="A63" s="128" t="s">
        <v>2</v>
      </c>
      <c r="B63" s="217">
        <v>80.750247829999992</v>
      </c>
      <c r="C63" s="148">
        <f t="shared" si="0"/>
        <v>0.64303774180695017</v>
      </c>
      <c r="D63" s="217">
        <v>72.738026180000006</v>
      </c>
      <c r="E63" s="148">
        <f t="shared" si="1"/>
        <v>0.64136360886228649</v>
      </c>
      <c r="F63" s="217">
        <v>63.990005200000006</v>
      </c>
      <c r="G63" s="148">
        <f t="shared" si="4"/>
        <v>0.40400589414251542</v>
      </c>
      <c r="H63" s="148">
        <f t="shared" si="2"/>
        <v>-12.026750572461021</v>
      </c>
      <c r="I63" s="150">
        <f t="shared" si="3"/>
        <v>-20.755654726019667</v>
      </c>
      <c r="J63" s="38"/>
    </row>
    <row r="64" spans="1:10" ht="12.5" x14ac:dyDescent="0.25">
      <c r="A64" s="128" t="s">
        <v>171</v>
      </c>
      <c r="B64" s="217">
        <v>38.656792889999998</v>
      </c>
      <c r="C64" s="148">
        <f t="shared" si="0"/>
        <v>0.30783530049117092</v>
      </c>
      <c r="D64" s="217">
        <v>31.156896249999999</v>
      </c>
      <c r="E64" s="148">
        <f t="shared" si="1"/>
        <v>0.27472424630271758</v>
      </c>
      <c r="F64" s="217">
        <v>63.453514130000002</v>
      </c>
      <c r="G64" s="148">
        <f t="shared" si="4"/>
        <v>0.4006187158830764</v>
      </c>
      <c r="H64" s="148">
        <f t="shared" si="2"/>
        <v>103.65800759117656</v>
      </c>
      <c r="I64" s="150">
        <f t="shared" si="3"/>
        <v>64.145831524514762</v>
      </c>
      <c r="J64" s="38"/>
    </row>
    <row r="65" spans="1:10" ht="12.5" x14ac:dyDescent="0.25">
      <c r="A65" s="128" t="s">
        <v>98</v>
      </c>
      <c r="B65" s="217">
        <v>47.251466219999998</v>
      </c>
      <c r="C65" s="148">
        <f t="shared" si="0"/>
        <v>0.3762771873981528</v>
      </c>
      <c r="D65" s="217">
        <v>49.559053060000004</v>
      </c>
      <c r="E65" s="148">
        <f t="shared" si="1"/>
        <v>0.43698426794950379</v>
      </c>
      <c r="F65" s="217">
        <v>62.454985460000003</v>
      </c>
      <c r="G65" s="148">
        <f t="shared" si="4"/>
        <v>0.39431442716033871</v>
      </c>
      <c r="H65" s="148">
        <f t="shared" si="2"/>
        <v>26.021345453044042</v>
      </c>
      <c r="I65" s="150">
        <f t="shared" si="3"/>
        <v>32.175761846655362</v>
      </c>
      <c r="J65" s="38"/>
    </row>
    <row r="66" spans="1:10" ht="12.5" x14ac:dyDescent="0.25">
      <c r="A66" s="128" t="s">
        <v>231</v>
      </c>
      <c r="B66" s="217">
        <v>55.321980240000002</v>
      </c>
      <c r="C66" s="148">
        <f t="shared" si="0"/>
        <v>0.44054504105932879</v>
      </c>
      <c r="D66" s="217">
        <v>48.624303640000001</v>
      </c>
      <c r="E66" s="148">
        <f t="shared" si="1"/>
        <v>0.42874216553240557</v>
      </c>
      <c r="F66" s="217">
        <v>61.323627030000004</v>
      </c>
      <c r="G66" s="148">
        <f t="shared" si="4"/>
        <v>0.38717150737655004</v>
      </c>
      <c r="H66" s="148">
        <f t="shared" si="2"/>
        <v>26.117234467812732</v>
      </c>
      <c r="I66" s="150">
        <f t="shared" si="3"/>
        <v>10.848575491989653</v>
      </c>
      <c r="J66" s="38"/>
    </row>
    <row r="67" spans="1:10" ht="12.5" x14ac:dyDescent="0.25">
      <c r="A67" s="128" t="s">
        <v>36</v>
      </c>
      <c r="B67" s="217">
        <v>62.39243776</v>
      </c>
      <c r="C67" s="148">
        <f t="shared" si="0"/>
        <v>0.4968491535466919</v>
      </c>
      <c r="D67" s="217">
        <v>53.498141390000001</v>
      </c>
      <c r="E67" s="148">
        <f t="shared" si="1"/>
        <v>0.47171696609427094</v>
      </c>
      <c r="F67" s="217">
        <v>59.386364280000002</v>
      </c>
      <c r="G67" s="148">
        <f t="shared" si="4"/>
        <v>0.37494044774377566</v>
      </c>
      <c r="H67" s="148">
        <f t="shared" si="2"/>
        <v>11.006406460132911</v>
      </c>
      <c r="I67" s="150">
        <f t="shared" si="3"/>
        <v>-4.8180093420347241</v>
      </c>
      <c r="J67" s="38"/>
    </row>
    <row r="68" spans="1:10" ht="12.5" x14ac:dyDescent="0.25">
      <c r="A68" s="128" t="s">
        <v>232</v>
      </c>
      <c r="B68" s="217">
        <v>57.569314759999997</v>
      </c>
      <c r="C68" s="148">
        <f t="shared" ref="C68:C131" si="5">(B68/$B$268)*100</f>
        <v>0.45844122037345242</v>
      </c>
      <c r="D68" s="217">
        <v>49.692706009999995</v>
      </c>
      <c r="E68" s="148">
        <f t="shared" ref="E68:E131" si="6">(D68/$D$268)*100</f>
        <v>0.43816274560209995</v>
      </c>
      <c r="F68" s="217">
        <v>59.168405</v>
      </c>
      <c r="G68" s="148">
        <f t="shared" si="4"/>
        <v>0.37356434481132805</v>
      </c>
      <c r="H68" s="148">
        <f t="shared" si="2"/>
        <v>19.068591249776468</v>
      </c>
      <c r="I68" s="150">
        <f t="shared" si="3"/>
        <v>2.7776780853939753</v>
      </c>
      <c r="J68" s="38"/>
    </row>
    <row r="69" spans="1:10" ht="12.5" x14ac:dyDescent="0.25">
      <c r="A69" s="128" t="s">
        <v>172</v>
      </c>
      <c r="B69" s="217">
        <v>41.559044740000004</v>
      </c>
      <c r="C69" s="148">
        <f t="shared" si="5"/>
        <v>0.33094677724735372</v>
      </c>
      <c r="D69" s="217">
        <v>64.184723700000006</v>
      </c>
      <c r="E69" s="148">
        <f t="shared" si="6"/>
        <v>0.56594532719640434</v>
      </c>
      <c r="F69" s="217">
        <v>56.026211369999999</v>
      </c>
      <c r="G69" s="148">
        <f t="shared" si="4"/>
        <v>0.35372585998718453</v>
      </c>
      <c r="H69" s="148">
        <f t="shared" ref="H69:H132" si="7">((F69/D69)-1)*100</f>
        <v>-12.71098769254343</v>
      </c>
      <c r="I69" s="150" t="s">
        <v>314</v>
      </c>
      <c r="J69" s="38"/>
    </row>
    <row r="70" spans="1:10" ht="12.5" x14ac:dyDescent="0.25">
      <c r="A70" s="128" t="s">
        <v>194</v>
      </c>
      <c r="B70" s="217">
        <v>55.650807069999999</v>
      </c>
      <c r="C70" s="148">
        <f t="shared" si="5"/>
        <v>0.44316358487672847</v>
      </c>
      <c r="D70" s="217">
        <v>89.005774040000006</v>
      </c>
      <c r="E70" s="148">
        <f t="shared" si="6"/>
        <v>0.78480359511833553</v>
      </c>
      <c r="F70" s="217">
        <v>54.583948569999997</v>
      </c>
      <c r="G70" s="148">
        <f t="shared" si="4"/>
        <v>0.34462002118812018</v>
      </c>
      <c r="H70" s="148">
        <f t="shared" si="7"/>
        <v>-38.673699365313674</v>
      </c>
      <c r="I70" s="150" t="s">
        <v>314</v>
      </c>
      <c r="J70" s="38"/>
    </row>
    <row r="71" spans="1:10" ht="12.5" x14ac:dyDescent="0.25">
      <c r="A71" s="128" t="s">
        <v>197</v>
      </c>
      <c r="B71" s="217">
        <v>52.828083130000003</v>
      </c>
      <c r="C71" s="148">
        <f t="shared" si="5"/>
        <v>0.42068541203020904</v>
      </c>
      <c r="D71" s="217">
        <v>77.232844720000003</v>
      </c>
      <c r="E71" s="148">
        <f t="shared" si="6"/>
        <v>0.68099642805456972</v>
      </c>
      <c r="F71" s="217">
        <v>53.84275976</v>
      </c>
      <c r="G71" s="148">
        <f t="shared" ref="G71:G134" si="8">(F71/$F$268)*100</f>
        <v>0.339940467764479</v>
      </c>
      <c r="H71" s="148" t="s">
        <v>314</v>
      </c>
      <c r="I71" s="150">
        <f t="shared" ref="I71:I134" si="9">((F71/B71)-1)*100</f>
        <v>1.9207144569358459</v>
      </c>
      <c r="J71" s="38"/>
    </row>
    <row r="72" spans="1:10" ht="12.5" x14ac:dyDescent="0.25">
      <c r="A72" s="128" t="s">
        <v>170</v>
      </c>
      <c r="B72" s="217">
        <v>36.02255967</v>
      </c>
      <c r="C72" s="148">
        <f t="shared" si="5"/>
        <v>0.28685813414552985</v>
      </c>
      <c r="D72" s="217">
        <v>50.133566530000003</v>
      </c>
      <c r="E72" s="148">
        <f t="shared" si="6"/>
        <v>0.44205000937541711</v>
      </c>
      <c r="F72" s="217">
        <v>52.632737119999994</v>
      </c>
      <c r="G72" s="148">
        <f t="shared" si="8"/>
        <v>0.33230089534878732</v>
      </c>
      <c r="H72" s="148">
        <f t="shared" si="7"/>
        <v>4.98502453142744</v>
      </c>
      <c r="I72" s="150" t="s">
        <v>314</v>
      </c>
      <c r="J72" s="38"/>
    </row>
    <row r="73" spans="1:10" ht="12.5" x14ac:dyDescent="0.25">
      <c r="A73" s="128" t="s">
        <v>203</v>
      </c>
      <c r="B73" s="217">
        <v>41.480251780000003</v>
      </c>
      <c r="C73" s="148">
        <f t="shared" si="5"/>
        <v>0.33031932595859292</v>
      </c>
      <c r="D73" s="217">
        <v>42.412612659999994</v>
      </c>
      <c r="E73" s="148">
        <f t="shared" si="6"/>
        <v>0.37397091652695014</v>
      </c>
      <c r="F73" s="217">
        <v>51.772964939999994</v>
      </c>
      <c r="G73" s="148">
        <f t="shared" si="8"/>
        <v>0.32687265655971215</v>
      </c>
      <c r="H73" s="148">
        <f t="shared" si="7"/>
        <v>22.06973749775123</v>
      </c>
      <c r="I73" s="150" t="s">
        <v>314</v>
      </c>
      <c r="J73" s="38"/>
    </row>
    <row r="74" spans="1:10" ht="12.5" x14ac:dyDescent="0.25">
      <c r="A74" s="128" t="s">
        <v>110</v>
      </c>
      <c r="B74" s="217">
        <v>23.836561760000002</v>
      </c>
      <c r="C74" s="148">
        <f t="shared" si="5"/>
        <v>0.18981748364241899</v>
      </c>
      <c r="D74" s="217">
        <v>40.296801330000001</v>
      </c>
      <c r="E74" s="148">
        <f t="shared" si="6"/>
        <v>0.35531486464395812</v>
      </c>
      <c r="F74" s="217">
        <v>49.201158599999999</v>
      </c>
      <c r="G74" s="148">
        <f t="shared" si="8"/>
        <v>0.31063535642658002</v>
      </c>
      <c r="H74" s="148" t="s">
        <v>314</v>
      </c>
      <c r="I74" s="150" t="s">
        <v>314</v>
      </c>
      <c r="J74" s="38"/>
    </row>
    <row r="75" spans="1:10" ht="12.5" x14ac:dyDescent="0.25">
      <c r="A75" s="128" t="s">
        <v>104</v>
      </c>
      <c r="B75" s="217">
        <v>63.210899900000001</v>
      </c>
      <c r="C75" s="148">
        <f t="shared" si="5"/>
        <v>0.50336680594285654</v>
      </c>
      <c r="D75" s="217">
        <v>48.590162140000004</v>
      </c>
      <c r="E75" s="148">
        <f t="shared" si="6"/>
        <v>0.4284411247040803</v>
      </c>
      <c r="F75" s="217">
        <v>48.673813250000002</v>
      </c>
      <c r="G75" s="148">
        <f t="shared" si="8"/>
        <v>0.30730592038445498</v>
      </c>
      <c r="H75" s="148">
        <f t="shared" si="7"/>
        <v>0.17215647430641745</v>
      </c>
      <c r="I75" s="150">
        <f t="shared" si="9"/>
        <v>-22.997753034678759</v>
      </c>
      <c r="J75" s="38"/>
    </row>
    <row r="76" spans="1:10" ht="12.5" x14ac:dyDescent="0.25">
      <c r="A76" s="128" t="s">
        <v>146</v>
      </c>
      <c r="B76" s="217">
        <v>41.674615270000004</v>
      </c>
      <c r="C76" s="148">
        <f t="shared" si="5"/>
        <v>0.33186709903741296</v>
      </c>
      <c r="D76" s="217">
        <v>32.319196089999998</v>
      </c>
      <c r="E76" s="148">
        <f t="shared" si="6"/>
        <v>0.28497276223189227</v>
      </c>
      <c r="F76" s="217">
        <v>48.501455049999997</v>
      </c>
      <c r="G76" s="148">
        <f t="shared" si="8"/>
        <v>0.30621772343110021</v>
      </c>
      <c r="H76" s="148">
        <f t="shared" si="7"/>
        <v>50.070115961229035</v>
      </c>
      <c r="I76" s="150" t="s">
        <v>314</v>
      </c>
      <c r="J76" s="38"/>
    </row>
    <row r="77" spans="1:10" ht="12.5" x14ac:dyDescent="0.25">
      <c r="A77" s="128" t="s">
        <v>256</v>
      </c>
      <c r="B77" s="217">
        <v>45.146367420000004</v>
      </c>
      <c r="C77" s="148">
        <f t="shared" si="5"/>
        <v>0.35951367254823785</v>
      </c>
      <c r="D77" s="217">
        <v>38.153146280000001</v>
      </c>
      <c r="E77" s="148">
        <f t="shared" si="6"/>
        <v>0.33641330226692051</v>
      </c>
      <c r="F77" s="217">
        <v>48.498495630000001</v>
      </c>
      <c r="G77" s="148">
        <f t="shared" si="8"/>
        <v>0.30619903890186001</v>
      </c>
      <c r="H77" s="148" t="s">
        <v>314</v>
      </c>
      <c r="I77" s="150">
        <f t="shared" si="9"/>
        <v>7.4250231005628775</v>
      </c>
      <c r="J77" s="38"/>
    </row>
    <row r="78" spans="1:10" ht="12.5" x14ac:dyDescent="0.25">
      <c r="A78" s="128" t="s">
        <v>21</v>
      </c>
      <c r="B78" s="217">
        <v>38.671393119999998</v>
      </c>
      <c r="C78" s="148">
        <f t="shared" si="5"/>
        <v>0.30795156637494658</v>
      </c>
      <c r="D78" s="217">
        <v>38.57624689</v>
      </c>
      <c r="E78" s="148">
        <f t="shared" si="6"/>
        <v>0.34014396899507604</v>
      </c>
      <c r="F78" s="217">
        <v>45.114550780000002</v>
      </c>
      <c r="G78" s="148">
        <f t="shared" si="8"/>
        <v>0.28483423887441428</v>
      </c>
      <c r="H78" s="148">
        <f t="shared" si="7"/>
        <v>16.949040969807005</v>
      </c>
      <c r="I78" s="150">
        <f t="shared" si="9"/>
        <v>16.661302167228477</v>
      </c>
      <c r="J78" s="38"/>
    </row>
    <row r="79" spans="1:10" ht="12.5" x14ac:dyDescent="0.25">
      <c r="A79" s="128" t="s">
        <v>155</v>
      </c>
      <c r="B79" s="217">
        <v>36.901066569999998</v>
      </c>
      <c r="C79" s="148">
        <f t="shared" si="5"/>
        <v>0.29385394045348212</v>
      </c>
      <c r="D79" s="217">
        <v>26.147633280000001</v>
      </c>
      <c r="E79" s="148">
        <f t="shared" si="6"/>
        <v>0.23055534119345583</v>
      </c>
      <c r="F79" s="217">
        <v>44.856956840000002</v>
      </c>
      <c r="G79" s="148">
        <f t="shared" si="8"/>
        <v>0.28320789942139935</v>
      </c>
      <c r="H79" s="148">
        <f t="shared" si="7"/>
        <v>71.552646312775579</v>
      </c>
      <c r="I79" s="150">
        <f t="shared" si="9"/>
        <v>21.560055059405858</v>
      </c>
      <c r="J79" s="38"/>
    </row>
    <row r="80" spans="1:10" ht="12.5" x14ac:dyDescent="0.25">
      <c r="A80" s="128" t="s">
        <v>99</v>
      </c>
      <c r="B80" s="217">
        <v>39.433848060000003</v>
      </c>
      <c r="C80" s="148">
        <f t="shared" si="5"/>
        <v>0.31402321712553422</v>
      </c>
      <c r="D80" s="217">
        <v>39.034782610000001</v>
      </c>
      <c r="E80" s="148">
        <f t="shared" si="6"/>
        <v>0.34418708288771466</v>
      </c>
      <c r="F80" s="217">
        <v>44.849245570000001</v>
      </c>
      <c r="G80" s="148">
        <f t="shared" si="8"/>
        <v>0.2831592137161616</v>
      </c>
      <c r="H80" s="148">
        <f t="shared" si="7"/>
        <v>14.895594572903903</v>
      </c>
      <c r="I80" s="150">
        <f t="shared" si="9"/>
        <v>13.732865993093757</v>
      </c>
      <c r="J80" s="38"/>
    </row>
    <row r="81" spans="1:10" ht="12.5" x14ac:dyDescent="0.25">
      <c r="A81" s="128" t="s">
        <v>130</v>
      </c>
      <c r="B81" s="217">
        <v>28.066495190000001</v>
      </c>
      <c r="C81" s="148">
        <f t="shared" si="5"/>
        <v>0.22350167550455718</v>
      </c>
      <c r="D81" s="217">
        <v>32.295415579999997</v>
      </c>
      <c r="E81" s="148">
        <f t="shared" si="6"/>
        <v>0.28476307887209856</v>
      </c>
      <c r="F81" s="217">
        <v>44.785484359999998</v>
      </c>
      <c r="G81" s="148">
        <f t="shared" si="8"/>
        <v>0.28275665233837854</v>
      </c>
      <c r="H81" s="148">
        <f t="shared" si="7"/>
        <v>38.674432750556974</v>
      </c>
      <c r="I81" s="150">
        <f t="shared" si="9"/>
        <v>59.569208968980632</v>
      </c>
      <c r="J81" s="38"/>
    </row>
    <row r="82" spans="1:10" ht="12.5" x14ac:dyDescent="0.25">
      <c r="A82" s="128" t="s">
        <v>9</v>
      </c>
      <c r="B82" s="217">
        <v>60.208761320000001</v>
      </c>
      <c r="C82" s="148">
        <f t="shared" si="5"/>
        <v>0.47945990206388761</v>
      </c>
      <c r="D82" s="217">
        <v>22.73708813</v>
      </c>
      <c r="E82" s="148">
        <f t="shared" si="6"/>
        <v>0.2004830439306905</v>
      </c>
      <c r="F82" s="217">
        <v>44.400685789999997</v>
      </c>
      <c r="G82" s="148">
        <f t="shared" si="8"/>
        <v>0.28032719652177529</v>
      </c>
      <c r="H82" s="148" t="s">
        <v>314</v>
      </c>
      <c r="I82" s="150" t="s">
        <v>314</v>
      </c>
      <c r="J82" s="38"/>
    </row>
    <row r="83" spans="1:10" ht="12.5" x14ac:dyDescent="0.25">
      <c r="A83" s="128" t="s">
        <v>27</v>
      </c>
      <c r="B83" s="217">
        <v>38.601327020000006</v>
      </c>
      <c r="C83" s="148">
        <f t="shared" si="5"/>
        <v>0.30739360961404516</v>
      </c>
      <c r="D83" s="217">
        <v>33.569157700000005</v>
      </c>
      <c r="E83" s="148">
        <f t="shared" si="6"/>
        <v>0.29599423107330752</v>
      </c>
      <c r="F83" s="217">
        <v>43.777318979999997</v>
      </c>
      <c r="G83" s="148">
        <f t="shared" si="8"/>
        <v>0.27639152149462559</v>
      </c>
      <c r="H83" s="148" t="s">
        <v>314</v>
      </c>
      <c r="I83" s="150">
        <f t="shared" si="9"/>
        <v>13.408844616451198</v>
      </c>
      <c r="J83" s="38"/>
    </row>
    <row r="84" spans="1:10" ht="12.5" x14ac:dyDescent="0.25">
      <c r="A84" s="128" t="s">
        <v>81</v>
      </c>
      <c r="B84" s="217">
        <v>181.91687171999999</v>
      </c>
      <c r="C84" s="148">
        <f t="shared" si="5"/>
        <v>1.4486570324054626</v>
      </c>
      <c r="D84" s="217">
        <v>26.56274243</v>
      </c>
      <c r="E84" s="148">
        <f t="shared" si="6"/>
        <v>0.23421554365560293</v>
      </c>
      <c r="F84" s="217">
        <v>42.25444641</v>
      </c>
      <c r="G84" s="148">
        <f t="shared" si="8"/>
        <v>0.26677674661868989</v>
      </c>
      <c r="H84" s="148">
        <f t="shared" si="7"/>
        <v>59.074111121439657</v>
      </c>
      <c r="I84" s="150">
        <f t="shared" si="9"/>
        <v>-76.772662144808351</v>
      </c>
      <c r="J84" s="38"/>
    </row>
    <row r="85" spans="1:10" ht="12.5" x14ac:dyDescent="0.25">
      <c r="A85" s="128" t="s">
        <v>119</v>
      </c>
      <c r="B85" s="217">
        <v>27.932552899999997</v>
      </c>
      <c r="C85" s="148">
        <f t="shared" si="5"/>
        <v>0.22243505403888217</v>
      </c>
      <c r="D85" s="217">
        <v>26.359163420000002</v>
      </c>
      <c r="E85" s="148">
        <f t="shared" si="6"/>
        <v>0.23242049675373755</v>
      </c>
      <c r="F85" s="217">
        <v>41.85214672</v>
      </c>
      <c r="G85" s="148">
        <f t="shared" si="8"/>
        <v>0.26423679611448664</v>
      </c>
      <c r="H85" s="148">
        <f t="shared" si="7"/>
        <v>58.776460592238308</v>
      </c>
      <c r="I85" s="150">
        <f t="shared" si="9"/>
        <v>49.832873743523834</v>
      </c>
      <c r="J85" s="38"/>
    </row>
    <row r="86" spans="1:10" ht="12.5" x14ac:dyDescent="0.25">
      <c r="A86" s="128" t="s">
        <v>206</v>
      </c>
      <c r="B86" s="217">
        <v>33.468977269999996</v>
      </c>
      <c r="C86" s="148">
        <f t="shared" si="5"/>
        <v>0.26652321376892729</v>
      </c>
      <c r="D86" s="217">
        <v>37.269697299999997</v>
      </c>
      <c r="E86" s="148">
        <f t="shared" si="6"/>
        <v>0.32862353870286187</v>
      </c>
      <c r="F86" s="217">
        <v>41.019435560000005</v>
      </c>
      <c r="G86" s="148">
        <f t="shared" si="8"/>
        <v>0.25897940918809448</v>
      </c>
      <c r="H86" s="148">
        <f t="shared" si="7"/>
        <v>10.061091266228249</v>
      </c>
      <c r="I86" s="150">
        <f t="shared" si="9"/>
        <v>22.559572792108828</v>
      </c>
      <c r="J86" s="38"/>
    </row>
    <row r="87" spans="1:10" ht="12.5" x14ac:dyDescent="0.25">
      <c r="A87" s="128" t="s">
        <v>23</v>
      </c>
      <c r="B87" s="217">
        <v>36.021143100000003</v>
      </c>
      <c r="C87" s="148">
        <f t="shared" si="5"/>
        <v>0.28684685358604689</v>
      </c>
      <c r="D87" s="217">
        <v>37.086135259999999</v>
      </c>
      <c r="E87" s="148">
        <f t="shared" si="6"/>
        <v>0.32700499035054359</v>
      </c>
      <c r="F87" s="217">
        <v>40.3041567</v>
      </c>
      <c r="G87" s="148">
        <f t="shared" si="8"/>
        <v>0.25446344025681605</v>
      </c>
      <c r="H87" s="148">
        <f t="shared" si="7"/>
        <v>8.6771549999464792</v>
      </c>
      <c r="I87" s="150">
        <f t="shared" si="9"/>
        <v>11.890276741384142</v>
      </c>
      <c r="J87" s="38"/>
    </row>
    <row r="88" spans="1:10" ht="12.5" x14ac:dyDescent="0.25">
      <c r="A88" s="128" t="s">
        <v>228</v>
      </c>
      <c r="B88" s="217">
        <v>18.52999097</v>
      </c>
      <c r="C88" s="148">
        <f t="shared" si="5"/>
        <v>0.14755971491427658</v>
      </c>
      <c r="D88" s="217">
        <v>24.571592170000002</v>
      </c>
      <c r="E88" s="148">
        <f t="shared" si="6"/>
        <v>0.21665868400999685</v>
      </c>
      <c r="F88" s="217">
        <v>39.850198729999995</v>
      </c>
      <c r="G88" s="148">
        <f t="shared" si="8"/>
        <v>0.25159734116837634</v>
      </c>
      <c r="H88" s="148">
        <f t="shared" si="7"/>
        <v>62.179961535638625</v>
      </c>
      <c r="I88" s="150">
        <f t="shared" si="9"/>
        <v>115.0578421463742</v>
      </c>
      <c r="J88" s="38"/>
    </row>
    <row r="89" spans="1:10" ht="12.5" x14ac:dyDescent="0.25">
      <c r="A89" s="128" t="s">
        <v>103</v>
      </c>
      <c r="B89" s="217">
        <v>27.653852499999999</v>
      </c>
      <c r="C89" s="148">
        <f t="shared" si="5"/>
        <v>0.22021568158278787</v>
      </c>
      <c r="D89" s="217">
        <v>35.544482979999998</v>
      </c>
      <c r="E89" s="148">
        <f t="shared" si="6"/>
        <v>0.313411554814298</v>
      </c>
      <c r="F89" s="217">
        <v>39.803428959999998</v>
      </c>
      <c r="G89" s="148">
        <f t="shared" si="8"/>
        <v>0.25130205657371768</v>
      </c>
      <c r="H89" s="148" t="s">
        <v>314</v>
      </c>
      <c r="I89" s="150" t="s">
        <v>314</v>
      </c>
      <c r="J89" s="38"/>
    </row>
    <row r="90" spans="1:10" ht="12.5" x14ac:dyDescent="0.25">
      <c r="A90" s="128" t="s">
        <v>64</v>
      </c>
      <c r="B90" s="217">
        <v>30.481256819999999</v>
      </c>
      <c r="C90" s="148">
        <f t="shared" si="5"/>
        <v>0.24273112565839791</v>
      </c>
      <c r="D90" s="217">
        <v>74.787194630000002</v>
      </c>
      <c r="E90" s="148">
        <f t="shared" si="6"/>
        <v>0.6594320407579557</v>
      </c>
      <c r="F90" s="217">
        <v>39.742078319999997</v>
      </c>
      <c r="G90" s="148">
        <f t="shared" si="8"/>
        <v>0.25091471451784586</v>
      </c>
      <c r="H90" s="148" t="s">
        <v>314</v>
      </c>
      <c r="I90" s="150" t="s">
        <v>314</v>
      </c>
      <c r="J90" s="38"/>
    </row>
    <row r="91" spans="1:10" ht="12.5" x14ac:dyDescent="0.25">
      <c r="A91" s="128" t="s">
        <v>22</v>
      </c>
      <c r="B91" s="217">
        <v>25.212088179999999</v>
      </c>
      <c r="C91" s="148">
        <f t="shared" si="5"/>
        <v>0.20077120114400152</v>
      </c>
      <c r="D91" s="217">
        <v>39.179393990000001</v>
      </c>
      <c r="E91" s="148">
        <f t="shared" si="6"/>
        <v>0.34546218590370575</v>
      </c>
      <c r="F91" s="217">
        <v>39.664865990000003</v>
      </c>
      <c r="G91" s="148">
        <f t="shared" si="8"/>
        <v>0.25042722844368509</v>
      </c>
      <c r="H91" s="148">
        <f t="shared" si="7"/>
        <v>1.2391003294331515</v>
      </c>
      <c r="I91" s="150">
        <f t="shared" si="9"/>
        <v>57.324794784213729</v>
      </c>
      <c r="J91" s="38"/>
    </row>
    <row r="92" spans="1:10" ht="12.5" x14ac:dyDescent="0.25">
      <c r="A92" s="128" t="s">
        <v>251</v>
      </c>
      <c r="B92" s="217">
        <v>35.37005138</v>
      </c>
      <c r="C92" s="148">
        <f t="shared" si="5"/>
        <v>0.28166202059061846</v>
      </c>
      <c r="D92" s="217">
        <v>29.446340170000003</v>
      </c>
      <c r="E92" s="148">
        <f t="shared" si="6"/>
        <v>0.25964151065196961</v>
      </c>
      <c r="F92" s="217">
        <v>37.854235100000004</v>
      </c>
      <c r="G92" s="148">
        <f t="shared" si="8"/>
        <v>0.23899566894638241</v>
      </c>
      <c r="H92" s="148">
        <f t="shared" si="7"/>
        <v>28.553276507231228</v>
      </c>
      <c r="I92" s="150">
        <f t="shared" si="9"/>
        <v>7.0234099840880804</v>
      </c>
      <c r="J92" s="38"/>
    </row>
    <row r="93" spans="1:10" ht="12.5" x14ac:dyDescent="0.25">
      <c r="A93" s="128" t="s">
        <v>149</v>
      </c>
      <c r="B93" s="217">
        <v>62.57800683</v>
      </c>
      <c r="C93" s="148">
        <f t="shared" si="5"/>
        <v>0.49832689409769593</v>
      </c>
      <c r="D93" s="217">
        <v>39.904654590000007</v>
      </c>
      <c r="E93" s="148">
        <f t="shared" si="6"/>
        <v>0.35185713198913487</v>
      </c>
      <c r="F93" s="217">
        <v>37.01779277</v>
      </c>
      <c r="G93" s="148">
        <f t="shared" si="8"/>
        <v>0.23371472498686699</v>
      </c>
      <c r="H93" s="148">
        <f t="shared" si="7"/>
        <v>-7.2343987177963083</v>
      </c>
      <c r="I93" s="150">
        <f t="shared" si="9"/>
        <v>-40.845363019370552</v>
      </c>
      <c r="J93" s="38"/>
    </row>
    <row r="94" spans="1:10" ht="12.5" x14ac:dyDescent="0.25">
      <c r="A94" s="128" t="s">
        <v>12</v>
      </c>
      <c r="B94" s="217">
        <v>37.095205579999998</v>
      </c>
      <c r="C94" s="148">
        <f t="shared" si="5"/>
        <v>0.29539992593268277</v>
      </c>
      <c r="D94" s="217">
        <v>33.845752420000004</v>
      </c>
      <c r="E94" s="148">
        <f t="shared" si="6"/>
        <v>0.29843309004608826</v>
      </c>
      <c r="F94" s="217">
        <v>36.817432869999998</v>
      </c>
      <c r="G94" s="148">
        <f t="shared" si="8"/>
        <v>0.23244973711420142</v>
      </c>
      <c r="H94" s="148">
        <f t="shared" si="7"/>
        <v>8.7800691003222511</v>
      </c>
      <c r="I94" s="150">
        <f t="shared" si="9"/>
        <v>-0.74881027253226318</v>
      </c>
      <c r="J94" s="38"/>
    </row>
    <row r="95" spans="1:10" ht="12.5" x14ac:dyDescent="0.25">
      <c r="A95" s="128" t="s">
        <v>230</v>
      </c>
      <c r="B95" s="217">
        <v>27.817202529999999</v>
      </c>
      <c r="C95" s="148">
        <f t="shared" si="5"/>
        <v>0.2215164854470241</v>
      </c>
      <c r="D95" s="217">
        <v>26.464528399999999</v>
      </c>
      <c r="E95" s="148">
        <f t="shared" si="6"/>
        <v>0.23334954676195846</v>
      </c>
      <c r="F95" s="217">
        <v>34.908280549999994</v>
      </c>
      <c r="G95" s="148">
        <f t="shared" si="8"/>
        <v>0.2203961548760825</v>
      </c>
      <c r="H95" s="148">
        <f t="shared" si="7"/>
        <v>31.905923364196418</v>
      </c>
      <c r="I95" s="150">
        <f t="shared" si="9"/>
        <v>25.491700728541922</v>
      </c>
      <c r="J95" s="38"/>
    </row>
    <row r="96" spans="1:10" ht="12.5" x14ac:dyDescent="0.25">
      <c r="A96" s="128" t="s">
        <v>32</v>
      </c>
      <c r="B96" s="217">
        <v>21.447008850000003</v>
      </c>
      <c r="C96" s="148">
        <f t="shared" si="5"/>
        <v>0.17078877786792399</v>
      </c>
      <c r="D96" s="217">
        <v>26.534375359999999</v>
      </c>
      <c r="E96" s="148">
        <f t="shared" si="6"/>
        <v>0.23396541855125894</v>
      </c>
      <c r="F96" s="217">
        <v>34.093607219999996</v>
      </c>
      <c r="G96" s="148">
        <f t="shared" si="8"/>
        <v>0.21525265119778136</v>
      </c>
      <c r="H96" s="148">
        <f t="shared" si="7"/>
        <v>28.488448502900798</v>
      </c>
      <c r="I96" s="150">
        <f t="shared" si="9"/>
        <v>58.966723324683997</v>
      </c>
      <c r="J96" s="38"/>
    </row>
    <row r="97" spans="1:10" ht="12.5" x14ac:dyDescent="0.25">
      <c r="A97" s="128" t="s">
        <v>201</v>
      </c>
      <c r="B97" s="217">
        <v>36.887330570000003</v>
      </c>
      <c r="C97" s="148">
        <f t="shared" si="5"/>
        <v>0.29374455668490163</v>
      </c>
      <c r="D97" s="217">
        <v>38.985869549999997</v>
      </c>
      <c r="E97" s="148">
        <f t="shared" si="6"/>
        <v>0.343755794628607</v>
      </c>
      <c r="F97" s="217">
        <v>33.782095869999999</v>
      </c>
      <c r="G97" s="148">
        <f t="shared" si="8"/>
        <v>0.21328589996688299</v>
      </c>
      <c r="H97" s="148">
        <f t="shared" si="7"/>
        <v>-13.347845617053833</v>
      </c>
      <c r="I97" s="150">
        <f t="shared" si="9"/>
        <v>-8.4181605229125758</v>
      </c>
      <c r="J97" s="38"/>
    </row>
    <row r="98" spans="1:10" ht="12.5" x14ac:dyDescent="0.25">
      <c r="A98" s="128" t="s">
        <v>169</v>
      </c>
      <c r="B98" s="217">
        <v>14.26195317</v>
      </c>
      <c r="C98" s="148">
        <f t="shared" si="5"/>
        <v>0.11357208685601226</v>
      </c>
      <c r="D98" s="217">
        <v>32.3173715</v>
      </c>
      <c r="E98" s="148">
        <f t="shared" si="6"/>
        <v>0.28495667400832408</v>
      </c>
      <c r="F98" s="217">
        <v>32.4093467</v>
      </c>
      <c r="G98" s="148">
        <f t="shared" si="8"/>
        <v>0.20461894089841828</v>
      </c>
      <c r="H98" s="148">
        <f t="shared" si="7"/>
        <v>0.28459987842761603</v>
      </c>
      <c r="I98" s="150">
        <f t="shared" si="9"/>
        <v>127.24339586370976</v>
      </c>
      <c r="J98" s="38"/>
    </row>
    <row r="99" spans="1:10" ht="12.5" x14ac:dyDescent="0.25">
      <c r="A99" s="128" t="s">
        <v>233</v>
      </c>
      <c r="B99" s="217">
        <v>29.956340910000002</v>
      </c>
      <c r="C99" s="148">
        <f t="shared" si="5"/>
        <v>0.23855106738643383</v>
      </c>
      <c r="D99" s="217">
        <v>33.045698649999999</v>
      </c>
      <c r="E99" s="148">
        <f t="shared" si="6"/>
        <v>0.29137865923239964</v>
      </c>
      <c r="F99" s="217">
        <v>32.192828399999996</v>
      </c>
      <c r="G99" s="148">
        <f t="shared" si="8"/>
        <v>0.20325193570571173</v>
      </c>
      <c r="H99" s="148">
        <f t="shared" si="7"/>
        <v>-2.5808812790829028</v>
      </c>
      <c r="I99" s="150">
        <f t="shared" si="9"/>
        <v>7.4658233350970216</v>
      </c>
      <c r="J99" s="38"/>
    </row>
    <row r="100" spans="1:10" ht="12.5" x14ac:dyDescent="0.25">
      <c r="A100" s="128" t="s">
        <v>7</v>
      </c>
      <c r="B100" s="217">
        <v>29.86731254</v>
      </c>
      <c r="C100" s="148">
        <f t="shared" si="5"/>
        <v>0.23784210854680185</v>
      </c>
      <c r="D100" s="217">
        <v>23.92078059</v>
      </c>
      <c r="E100" s="148">
        <f t="shared" si="6"/>
        <v>0.21092018812882959</v>
      </c>
      <c r="F100" s="217">
        <v>30.393882739999999</v>
      </c>
      <c r="G100" s="148">
        <f t="shared" si="8"/>
        <v>0.19189415182039182</v>
      </c>
      <c r="H100" s="148">
        <f t="shared" si="7"/>
        <v>27.060580760086307</v>
      </c>
      <c r="I100" s="150">
        <f t="shared" si="9"/>
        <v>1.7630317401165163</v>
      </c>
      <c r="J100" s="38"/>
    </row>
    <row r="101" spans="1:10" ht="12.5" x14ac:dyDescent="0.25">
      <c r="A101" s="128" t="s">
        <v>11</v>
      </c>
      <c r="B101" s="217">
        <v>116.68951073000001</v>
      </c>
      <c r="C101" s="148">
        <f t="shared" si="5"/>
        <v>0.92923255951296446</v>
      </c>
      <c r="D101" s="217">
        <v>17.381902789999998</v>
      </c>
      <c r="E101" s="148">
        <f t="shared" si="6"/>
        <v>0.15326398704716465</v>
      </c>
      <c r="F101" s="217">
        <v>30.287612809999999</v>
      </c>
      <c r="G101" s="148">
        <f t="shared" si="8"/>
        <v>0.191223208319826</v>
      </c>
      <c r="H101" s="148">
        <f t="shared" si="7"/>
        <v>74.247970293705691</v>
      </c>
      <c r="I101" s="150">
        <f t="shared" si="9"/>
        <v>-74.044271314085407</v>
      </c>
      <c r="J101" s="38"/>
    </row>
    <row r="102" spans="1:10" ht="12.5" x14ac:dyDescent="0.25">
      <c r="A102" s="128" t="s">
        <v>116</v>
      </c>
      <c r="B102" s="217">
        <v>26.616638890000001</v>
      </c>
      <c r="C102" s="148">
        <f t="shared" si="5"/>
        <v>0.21195604752011635</v>
      </c>
      <c r="D102" s="217">
        <v>28.549177409999999</v>
      </c>
      <c r="E102" s="148">
        <f t="shared" si="6"/>
        <v>0.25173082657502577</v>
      </c>
      <c r="F102" s="217">
        <v>30.05362577</v>
      </c>
      <c r="G102" s="148">
        <f t="shared" si="8"/>
        <v>0.18974591287317774</v>
      </c>
      <c r="H102" s="148">
        <f t="shared" si="7"/>
        <v>5.2696732322418338</v>
      </c>
      <c r="I102" s="150">
        <f t="shared" si="9"/>
        <v>12.912925986651501</v>
      </c>
      <c r="J102" s="38"/>
    </row>
    <row r="103" spans="1:10" ht="12.5" x14ac:dyDescent="0.25">
      <c r="A103" s="128" t="s">
        <v>180</v>
      </c>
      <c r="B103" s="217">
        <v>30.92980824</v>
      </c>
      <c r="C103" s="148">
        <f t="shared" si="5"/>
        <v>0.24630307125549789</v>
      </c>
      <c r="D103" s="217">
        <v>21.55111565</v>
      </c>
      <c r="E103" s="148">
        <f t="shared" si="6"/>
        <v>0.19002579577960854</v>
      </c>
      <c r="F103" s="217">
        <v>28.999917530000001</v>
      </c>
      <c r="G103" s="148">
        <f t="shared" si="8"/>
        <v>0.18309324362684776</v>
      </c>
      <c r="H103" s="148">
        <f t="shared" si="7"/>
        <v>34.563416581173612</v>
      </c>
      <c r="I103" s="150">
        <f t="shared" si="9"/>
        <v>-6.2395818785069839</v>
      </c>
      <c r="J103" s="38"/>
    </row>
    <row r="104" spans="1:10" ht="12.5" x14ac:dyDescent="0.25">
      <c r="A104" s="128" t="s">
        <v>28</v>
      </c>
      <c r="B104" s="217">
        <v>18.921118190000001</v>
      </c>
      <c r="C104" s="148">
        <f t="shared" si="5"/>
        <v>0.15067437488210134</v>
      </c>
      <c r="D104" s="217">
        <v>23.194788819999999</v>
      </c>
      <c r="E104" s="148">
        <f t="shared" si="6"/>
        <v>0.20451879499150047</v>
      </c>
      <c r="F104" s="217">
        <v>28.81354073</v>
      </c>
      <c r="G104" s="148">
        <f t="shared" si="8"/>
        <v>0.18191653914782668</v>
      </c>
      <c r="H104" s="148">
        <f t="shared" si="7"/>
        <v>24.224199468266594</v>
      </c>
      <c r="I104" s="150">
        <f t="shared" si="9"/>
        <v>52.282441453318775</v>
      </c>
      <c r="J104" s="38"/>
    </row>
    <row r="105" spans="1:10" ht="12.5" x14ac:dyDescent="0.25">
      <c r="A105" s="128" t="s">
        <v>174</v>
      </c>
      <c r="B105" s="217">
        <v>31.597777969999999</v>
      </c>
      <c r="C105" s="148">
        <f t="shared" si="5"/>
        <v>0.2516223087602405</v>
      </c>
      <c r="D105" s="217">
        <v>24.525865969999998</v>
      </c>
      <c r="E105" s="148">
        <f t="shared" si="6"/>
        <v>0.21625549571644892</v>
      </c>
      <c r="F105" s="217">
        <v>27.615735090000001</v>
      </c>
      <c r="G105" s="148">
        <f t="shared" si="8"/>
        <v>0.17435409971553317</v>
      </c>
      <c r="H105" s="148">
        <f t="shared" si="7"/>
        <v>12.598409873802318</v>
      </c>
      <c r="I105" s="150">
        <f t="shared" si="9"/>
        <v>-12.6022876791548</v>
      </c>
      <c r="J105" s="38"/>
    </row>
    <row r="106" spans="1:10" ht="12.5" x14ac:dyDescent="0.25">
      <c r="A106" s="128" t="s">
        <v>234</v>
      </c>
      <c r="B106" s="217">
        <v>25.24908568</v>
      </c>
      <c r="C106" s="148">
        <f t="shared" si="5"/>
        <v>0.20106582301194412</v>
      </c>
      <c r="D106" s="217">
        <v>26.29728914</v>
      </c>
      <c r="E106" s="148">
        <f t="shared" si="6"/>
        <v>0.23187492363881207</v>
      </c>
      <c r="F106" s="217">
        <v>26.582622219999998</v>
      </c>
      <c r="G106" s="148">
        <f t="shared" si="8"/>
        <v>0.16783146094577589</v>
      </c>
      <c r="H106" s="148">
        <f t="shared" si="7"/>
        <v>1.0850284927885756</v>
      </c>
      <c r="I106" s="150">
        <f t="shared" si="9"/>
        <v>5.2815240793305351</v>
      </c>
      <c r="J106" s="38"/>
    </row>
    <row r="107" spans="1:10" ht="12.5" x14ac:dyDescent="0.25">
      <c r="A107" s="128" t="s">
        <v>117</v>
      </c>
      <c r="B107" s="217">
        <v>34.499977159999993</v>
      </c>
      <c r="C107" s="148">
        <f t="shared" si="5"/>
        <v>0.27473336616950617</v>
      </c>
      <c r="D107" s="217">
        <v>33.316392929999999</v>
      </c>
      <c r="E107" s="148">
        <f t="shared" si="6"/>
        <v>0.29376549139484448</v>
      </c>
      <c r="F107" s="217">
        <v>26.131413739999999</v>
      </c>
      <c r="G107" s="148">
        <f t="shared" si="8"/>
        <v>0.16498272097713018</v>
      </c>
      <c r="H107" s="148">
        <f t="shared" si="7"/>
        <v>-21.565897620117902</v>
      </c>
      <c r="I107" s="150">
        <f t="shared" si="9"/>
        <v>-24.256721623870192</v>
      </c>
      <c r="J107" s="38"/>
    </row>
    <row r="108" spans="1:10" ht="12.5" x14ac:dyDescent="0.25">
      <c r="A108" s="128" t="s">
        <v>30</v>
      </c>
      <c r="B108" s="217">
        <v>25.024981480000001</v>
      </c>
      <c r="C108" s="148">
        <f t="shared" si="5"/>
        <v>0.19928121599747606</v>
      </c>
      <c r="D108" s="217">
        <v>38.479908610000003</v>
      </c>
      <c r="E108" s="148">
        <f t="shared" si="6"/>
        <v>0.3392945114255308</v>
      </c>
      <c r="F108" s="217">
        <v>25.11889927</v>
      </c>
      <c r="G108" s="148">
        <f t="shared" si="8"/>
        <v>0.15859013181408721</v>
      </c>
      <c r="H108" s="148">
        <f t="shared" si="7"/>
        <v>-34.722040209128245</v>
      </c>
      <c r="I108" s="150">
        <f t="shared" si="9"/>
        <v>0.37529614187750138</v>
      </c>
      <c r="J108" s="38"/>
    </row>
    <row r="109" spans="1:10" ht="12.5" x14ac:dyDescent="0.25">
      <c r="A109" s="128" t="s">
        <v>50</v>
      </c>
      <c r="B109" s="217">
        <v>27.762692680000001</v>
      </c>
      <c r="C109" s="148">
        <f t="shared" si="5"/>
        <v>0.22108240763559708</v>
      </c>
      <c r="D109" s="217">
        <v>25.193034219999998</v>
      </c>
      <c r="E109" s="148">
        <f t="shared" si="6"/>
        <v>0.22213821565002873</v>
      </c>
      <c r="F109" s="217">
        <v>24.720768469999999</v>
      </c>
      <c r="G109" s="148">
        <f t="shared" si="8"/>
        <v>0.15607650192240413</v>
      </c>
      <c r="H109" s="148">
        <f t="shared" si="7"/>
        <v>-1.8745886099939546</v>
      </c>
      <c r="I109" s="150">
        <f t="shared" si="9"/>
        <v>-10.956877436428837</v>
      </c>
      <c r="J109" s="38"/>
    </row>
    <row r="110" spans="1:10" ht="12.5" x14ac:dyDescent="0.25">
      <c r="A110" s="128" t="s">
        <v>224</v>
      </c>
      <c r="B110" s="217">
        <v>110.87916917</v>
      </c>
      <c r="C110" s="148">
        <f t="shared" si="5"/>
        <v>0.88296311742115452</v>
      </c>
      <c r="D110" s="217">
        <v>25.201019280000001</v>
      </c>
      <c r="E110" s="148">
        <f t="shared" si="6"/>
        <v>0.22220862348438361</v>
      </c>
      <c r="F110" s="217">
        <v>24.083993379999999</v>
      </c>
      <c r="G110" s="148">
        <f t="shared" si="8"/>
        <v>0.15205617267256166</v>
      </c>
      <c r="H110" s="148">
        <f t="shared" si="7"/>
        <v>-4.4324631777354124</v>
      </c>
      <c r="I110" s="150">
        <f t="shared" si="9"/>
        <v>-78.279063993459033</v>
      </c>
      <c r="J110" s="38"/>
    </row>
    <row r="111" spans="1:10" ht="12.5" x14ac:dyDescent="0.25">
      <c r="A111" s="128" t="s">
        <v>133</v>
      </c>
      <c r="B111" s="217">
        <v>20.697111890000002</v>
      </c>
      <c r="C111" s="148">
        <f t="shared" si="5"/>
        <v>0.16481712996956113</v>
      </c>
      <c r="D111" s="217">
        <v>20.930744230000002</v>
      </c>
      <c r="E111" s="148">
        <f t="shared" si="6"/>
        <v>0.18455570436165331</v>
      </c>
      <c r="F111" s="217">
        <v>23.230733359999999</v>
      </c>
      <c r="G111" s="148">
        <f t="shared" si="8"/>
        <v>0.14666904891411323</v>
      </c>
      <c r="H111" s="148">
        <f t="shared" si="7"/>
        <v>10.988568321920567</v>
      </c>
      <c r="I111" s="150">
        <f t="shared" si="9"/>
        <v>12.241425197223466</v>
      </c>
      <c r="J111" s="38"/>
    </row>
    <row r="112" spans="1:10" ht="12.5" x14ac:dyDescent="0.25">
      <c r="A112" s="128" t="s">
        <v>258</v>
      </c>
      <c r="B112" s="217">
        <v>10.092902089999999</v>
      </c>
      <c r="C112" s="148">
        <f t="shared" si="5"/>
        <v>8.037271887877806E-2</v>
      </c>
      <c r="D112" s="217">
        <v>8.4340966300000009</v>
      </c>
      <c r="E112" s="148">
        <f t="shared" si="6"/>
        <v>7.4367190535579747E-2</v>
      </c>
      <c r="F112" s="217">
        <v>23.212398989999997</v>
      </c>
      <c r="G112" s="148">
        <f t="shared" si="8"/>
        <v>0.14655329343757842</v>
      </c>
      <c r="H112" s="148">
        <f t="shared" si="7"/>
        <v>175.22092772133669</v>
      </c>
      <c r="I112" s="150">
        <f t="shared" si="9"/>
        <v>129.98735926506941</v>
      </c>
      <c r="J112" s="38"/>
    </row>
    <row r="113" spans="1:10" ht="12.5" x14ac:dyDescent="0.25">
      <c r="A113" s="128" t="s">
        <v>147</v>
      </c>
      <c r="B113" s="217">
        <v>16.56382485</v>
      </c>
      <c r="C113" s="148">
        <f t="shared" si="5"/>
        <v>0.13190256145904694</v>
      </c>
      <c r="D113" s="217">
        <v>18.084197270000001</v>
      </c>
      <c r="E113" s="148">
        <f t="shared" si="6"/>
        <v>0.15945643061254577</v>
      </c>
      <c r="F113" s="217">
        <v>22.79169456</v>
      </c>
      <c r="G113" s="148">
        <f t="shared" si="8"/>
        <v>0.14389714317035096</v>
      </c>
      <c r="H113" s="148">
        <f t="shared" si="7"/>
        <v>26.030999439545475</v>
      </c>
      <c r="I113" s="150">
        <f t="shared" si="9"/>
        <v>37.599224613872927</v>
      </c>
      <c r="J113" s="38"/>
    </row>
    <row r="114" spans="1:10" ht="12.5" x14ac:dyDescent="0.25">
      <c r="A114" s="128" t="s">
        <v>219</v>
      </c>
      <c r="B114" s="217">
        <v>12.53697545</v>
      </c>
      <c r="C114" s="148">
        <f t="shared" si="5"/>
        <v>9.9835586875587343E-2</v>
      </c>
      <c r="D114" s="217">
        <v>36.71971276</v>
      </c>
      <c r="E114" s="148">
        <f t="shared" si="6"/>
        <v>0.32377407978958367</v>
      </c>
      <c r="F114" s="217">
        <v>22.658235550000001</v>
      </c>
      <c r="G114" s="148">
        <f t="shared" si="8"/>
        <v>0.14305453929029338</v>
      </c>
      <c r="H114" s="148">
        <f t="shared" si="7"/>
        <v>-38.294082804802422</v>
      </c>
      <c r="I114" s="150">
        <f t="shared" si="9"/>
        <v>80.731274782866393</v>
      </c>
      <c r="J114" s="38"/>
    </row>
    <row r="115" spans="1:10" ht="12.5" x14ac:dyDescent="0.25">
      <c r="A115" s="128" t="s">
        <v>106</v>
      </c>
      <c r="B115" s="217">
        <v>27.805072199999998</v>
      </c>
      <c r="C115" s="148">
        <f t="shared" si="5"/>
        <v>0.22141988809630145</v>
      </c>
      <c r="D115" s="217">
        <v>36.687207840000006</v>
      </c>
      <c r="E115" s="148">
        <f t="shared" si="6"/>
        <v>0.32348746941682782</v>
      </c>
      <c r="F115" s="217">
        <v>22.133723610000001</v>
      </c>
      <c r="G115" s="148">
        <f t="shared" si="8"/>
        <v>0.13974299220343478</v>
      </c>
      <c r="H115" s="148">
        <f t="shared" si="7"/>
        <v>-39.669097450726042</v>
      </c>
      <c r="I115" s="150">
        <f t="shared" si="9"/>
        <v>-20.396813031832362</v>
      </c>
      <c r="J115" s="38"/>
    </row>
    <row r="116" spans="1:10" ht="12.5" x14ac:dyDescent="0.25">
      <c r="A116" s="128" t="s">
        <v>132</v>
      </c>
      <c r="B116" s="217">
        <v>25.001481559999998</v>
      </c>
      <c r="C116" s="148">
        <f t="shared" si="5"/>
        <v>0.19909407929021466</v>
      </c>
      <c r="D116" s="217">
        <v>23.825873619999999</v>
      </c>
      <c r="E116" s="148">
        <f t="shared" si="6"/>
        <v>0.21008335105773898</v>
      </c>
      <c r="F116" s="217">
        <v>21.959610359999999</v>
      </c>
      <c r="G116" s="148">
        <f t="shared" si="8"/>
        <v>0.13864371460487149</v>
      </c>
      <c r="H116" s="148">
        <f t="shared" si="7"/>
        <v>-7.8329268834592236</v>
      </c>
      <c r="I116" s="150">
        <f t="shared" si="9"/>
        <v>-12.166763768378852</v>
      </c>
      <c r="J116" s="38"/>
    </row>
    <row r="117" spans="1:10" ht="12.5" x14ac:dyDescent="0.25">
      <c r="A117" s="128" t="s">
        <v>663</v>
      </c>
      <c r="B117" s="217">
        <v>17.427186809999998</v>
      </c>
      <c r="C117" s="148">
        <f t="shared" si="5"/>
        <v>0.13877776419884788</v>
      </c>
      <c r="D117" s="217">
        <v>13.689455990000001</v>
      </c>
      <c r="E117" s="148">
        <f t="shared" si="6"/>
        <v>0.12070603724358367</v>
      </c>
      <c r="F117" s="217">
        <v>21.912973390000001</v>
      </c>
      <c r="G117" s="148">
        <f t="shared" si="8"/>
        <v>0.13834926845338177</v>
      </c>
      <c r="H117" s="148">
        <f t="shared" si="7"/>
        <v>60.071907941463778</v>
      </c>
      <c r="I117" s="150">
        <f t="shared" si="9"/>
        <v>25.74016465713207</v>
      </c>
      <c r="J117" s="38"/>
    </row>
    <row r="118" spans="1:10" ht="12.5" x14ac:dyDescent="0.25">
      <c r="A118" s="128" t="s">
        <v>14</v>
      </c>
      <c r="B118" s="217">
        <v>38.47049853</v>
      </c>
      <c r="C118" s="148">
        <f t="shared" si="5"/>
        <v>0.30635178424465775</v>
      </c>
      <c r="D118" s="217">
        <v>28.015077829999999</v>
      </c>
      <c r="E118" s="148">
        <f t="shared" si="6"/>
        <v>0.24702143243676661</v>
      </c>
      <c r="F118" s="217">
        <v>21.887829699999998</v>
      </c>
      <c r="G118" s="148">
        <f t="shared" si="8"/>
        <v>0.13819052180335814</v>
      </c>
      <c r="H118" s="148">
        <f t="shared" si="7"/>
        <v>-21.87125149957151</v>
      </c>
      <c r="I118" s="150">
        <f t="shared" si="9"/>
        <v>-43.104897164429865</v>
      </c>
      <c r="J118" s="38"/>
    </row>
    <row r="119" spans="1:10" ht="12.5" x14ac:dyDescent="0.25">
      <c r="A119" s="128" t="s">
        <v>4</v>
      </c>
      <c r="B119" s="217">
        <v>20.81392215</v>
      </c>
      <c r="C119" s="148">
        <f t="shared" si="5"/>
        <v>0.16574732409067905</v>
      </c>
      <c r="D119" s="217">
        <v>15.1644671</v>
      </c>
      <c r="E119" s="148">
        <f t="shared" si="6"/>
        <v>0.1337118678703389</v>
      </c>
      <c r="F119" s="217">
        <v>21.018191000000002</v>
      </c>
      <c r="G119" s="148">
        <f t="shared" si="8"/>
        <v>0.13269998996988935</v>
      </c>
      <c r="H119" s="148" t="s">
        <v>314</v>
      </c>
      <c r="I119" s="150">
        <f t="shared" si="9"/>
        <v>0.98140489105269513</v>
      </c>
      <c r="J119" s="38"/>
    </row>
    <row r="120" spans="1:10" ht="12.5" x14ac:dyDescent="0.25">
      <c r="A120" s="128" t="s">
        <v>237</v>
      </c>
      <c r="B120" s="217">
        <v>18.733425739999998</v>
      </c>
      <c r="C120" s="148">
        <f t="shared" si="5"/>
        <v>0.14917972523772743</v>
      </c>
      <c r="D120" s="217">
        <v>17.247095309999999</v>
      </c>
      <c r="E120" s="148">
        <f t="shared" si="6"/>
        <v>0.1520753293887829</v>
      </c>
      <c r="F120" s="217">
        <v>20.061533579999999</v>
      </c>
      <c r="G120" s="148">
        <f t="shared" si="8"/>
        <v>0.126660058653316</v>
      </c>
      <c r="H120" s="148">
        <f t="shared" si="7"/>
        <v>16.318331982360924</v>
      </c>
      <c r="I120" s="150">
        <f t="shared" si="9"/>
        <v>7.0895086591887813</v>
      </c>
      <c r="J120" s="38"/>
    </row>
    <row r="121" spans="1:10" ht="12.5" x14ac:dyDescent="0.25">
      <c r="A121" s="128" t="s">
        <v>181</v>
      </c>
      <c r="B121" s="217">
        <v>8.3021943199999999</v>
      </c>
      <c r="C121" s="148">
        <f t="shared" si="5"/>
        <v>6.611279136646693E-2</v>
      </c>
      <c r="D121" s="217">
        <v>7.48164842</v>
      </c>
      <c r="E121" s="148">
        <f t="shared" si="6"/>
        <v>6.5969029995611883E-2</v>
      </c>
      <c r="F121" s="217">
        <v>18.705203960000002</v>
      </c>
      <c r="G121" s="148">
        <f t="shared" si="8"/>
        <v>0.11809676569580775</v>
      </c>
      <c r="H121" s="148">
        <f t="shared" si="7"/>
        <v>150.01447421663264</v>
      </c>
      <c r="I121" s="150">
        <f t="shared" si="9"/>
        <v>125.30433809455816</v>
      </c>
      <c r="J121" s="38"/>
    </row>
    <row r="122" spans="1:10" ht="12.5" x14ac:dyDescent="0.25">
      <c r="A122" s="128" t="s">
        <v>142</v>
      </c>
      <c r="B122" s="217">
        <v>23.760170899999999</v>
      </c>
      <c r="C122" s="148">
        <f t="shared" si="5"/>
        <v>0.18920916097556467</v>
      </c>
      <c r="D122" s="217">
        <v>24.459428760000002</v>
      </c>
      <c r="E122" s="148">
        <f t="shared" si="6"/>
        <v>0.21566968921321916</v>
      </c>
      <c r="F122" s="217">
        <v>18.617163039999998</v>
      </c>
      <c r="G122" s="148">
        <f t="shared" si="8"/>
        <v>0.11754091247319023</v>
      </c>
      <c r="H122" s="148">
        <f t="shared" si="7"/>
        <v>-23.885536237682782</v>
      </c>
      <c r="I122" s="150">
        <f t="shared" si="9"/>
        <v>-21.645500285521948</v>
      </c>
      <c r="J122" s="38"/>
    </row>
    <row r="123" spans="1:10" ht="12.5" x14ac:dyDescent="0.25">
      <c r="A123" s="128" t="s">
        <v>148</v>
      </c>
      <c r="B123" s="217">
        <v>25.760451070000002</v>
      </c>
      <c r="C123" s="148">
        <f t="shared" si="5"/>
        <v>0.2051379745465883</v>
      </c>
      <c r="D123" s="217">
        <v>13.12147116</v>
      </c>
      <c r="E123" s="148">
        <f t="shared" si="6"/>
        <v>0.11569786174750463</v>
      </c>
      <c r="F123" s="217">
        <v>18.580791820000002</v>
      </c>
      <c r="G123" s="148">
        <f t="shared" si="8"/>
        <v>0.1173112799358709</v>
      </c>
      <c r="H123" s="148">
        <f t="shared" si="7"/>
        <v>41.606010434579964</v>
      </c>
      <c r="I123" s="150">
        <f t="shared" si="9"/>
        <v>-27.870859988011844</v>
      </c>
      <c r="J123" s="38"/>
    </row>
    <row r="124" spans="1:10" ht="12.5" x14ac:dyDescent="0.25">
      <c r="A124" s="128" t="s">
        <v>213</v>
      </c>
      <c r="B124" s="217">
        <v>14.347935140000001</v>
      </c>
      <c r="C124" s="148">
        <f t="shared" si="5"/>
        <v>0.11425678632518679</v>
      </c>
      <c r="D124" s="217">
        <v>8.8260690299999993</v>
      </c>
      <c r="E124" s="148">
        <f t="shared" si="6"/>
        <v>7.7823385956889313E-2</v>
      </c>
      <c r="F124" s="217">
        <v>18.486236260000002</v>
      </c>
      <c r="G124" s="148">
        <f t="shared" si="8"/>
        <v>0.1167142960249531</v>
      </c>
      <c r="H124" s="148">
        <f t="shared" si="7"/>
        <v>109.45039288912071</v>
      </c>
      <c r="I124" s="150">
        <f t="shared" si="9"/>
        <v>28.84248555363904</v>
      </c>
      <c r="J124" s="38"/>
    </row>
    <row r="125" spans="1:10" ht="12.5" x14ac:dyDescent="0.25">
      <c r="A125" s="128" t="s">
        <v>246</v>
      </c>
      <c r="B125" s="217">
        <v>17.76874784</v>
      </c>
      <c r="C125" s="148">
        <f t="shared" si="5"/>
        <v>0.14149771415965604</v>
      </c>
      <c r="D125" s="217">
        <v>14.08017035</v>
      </c>
      <c r="E125" s="148">
        <f t="shared" si="6"/>
        <v>0.12415113996528523</v>
      </c>
      <c r="F125" s="217">
        <v>18.454479510000002</v>
      </c>
      <c r="G125" s="148">
        <f t="shared" si="8"/>
        <v>0.11651379730427464</v>
      </c>
      <c r="H125" s="148">
        <f t="shared" si="7"/>
        <v>31.067160774798452</v>
      </c>
      <c r="I125" s="150">
        <f t="shared" si="9"/>
        <v>3.8592008630812025</v>
      </c>
      <c r="J125" s="38"/>
    </row>
    <row r="126" spans="1:10" ht="12.5" x14ac:dyDescent="0.25">
      <c r="A126" s="128" t="s">
        <v>121</v>
      </c>
      <c r="B126" s="217">
        <v>12.72945335</v>
      </c>
      <c r="C126" s="148">
        <f t="shared" si="5"/>
        <v>0.10136834445206332</v>
      </c>
      <c r="D126" s="217">
        <v>9.2548477299999998</v>
      </c>
      <c r="E126" s="148">
        <f t="shared" si="6"/>
        <v>8.1604118936290604E-2</v>
      </c>
      <c r="F126" s="217">
        <v>18.407806219999998</v>
      </c>
      <c r="G126" s="148">
        <f t="shared" si="8"/>
        <v>0.11621912184362902</v>
      </c>
      <c r="H126" s="148">
        <f t="shared" si="7"/>
        <v>98.899071676028512</v>
      </c>
      <c r="I126" s="150">
        <f t="shared" si="9"/>
        <v>44.607986799370281</v>
      </c>
      <c r="J126" s="38"/>
    </row>
    <row r="127" spans="1:10" ht="12.5" x14ac:dyDescent="0.25">
      <c r="A127" s="128" t="s">
        <v>190</v>
      </c>
      <c r="B127" s="217">
        <v>3.4959914900000002</v>
      </c>
      <c r="C127" s="148">
        <f t="shared" si="5"/>
        <v>2.7839598434900747E-2</v>
      </c>
      <c r="D127" s="217">
        <v>3.7102653800000001</v>
      </c>
      <c r="E127" s="148">
        <f t="shared" si="6"/>
        <v>3.2715064168291987E-2</v>
      </c>
      <c r="F127" s="217">
        <v>18.164631270000001</v>
      </c>
      <c r="G127" s="148">
        <f t="shared" si="8"/>
        <v>0.11468381780980764</v>
      </c>
      <c r="H127" s="148">
        <f t="shared" si="7"/>
        <v>389.5776827155151</v>
      </c>
      <c r="I127" s="150">
        <f t="shared" si="9"/>
        <v>419.58453909165553</v>
      </c>
      <c r="J127" s="38"/>
    </row>
    <row r="128" spans="1:10" ht="12.5" x14ac:dyDescent="0.25">
      <c r="A128" s="128" t="s">
        <v>128</v>
      </c>
      <c r="B128" s="217">
        <v>11.22875565</v>
      </c>
      <c r="C128" s="148">
        <f t="shared" si="5"/>
        <v>8.9417851591973671E-2</v>
      </c>
      <c r="D128" s="217">
        <v>20.209575129999998</v>
      </c>
      <c r="E128" s="148">
        <f t="shared" si="6"/>
        <v>0.17819683485601986</v>
      </c>
      <c r="F128" s="217">
        <v>17.728620420000002</v>
      </c>
      <c r="G128" s="148">
        <f t="shared" si="8"/>
        <v>0.11193102926479144</v>
      </c>
      <c r="H128" s="148">
        <f t="shared" si="7"/>
        <v>-12.276134921397508</v>
      </c>
      <c r="I128" s="150">
        <f t="shared" si="9"/>
        <v>57.885886669908992</v>
      </c>
      <c r="J128" s="38"/>
    </row>
    <row r="129" spans="1:10" ht="12.5" x14ac:dyDescent="0.25">
      <c r="A129" s="128" t="s">
        <v>75</v>
      </c>
      <c r="B129" s="217">
        <v>16.541421109999998</v>
      </c>
      <c r="C129" s="148">
        <f t="shared" si="5"/>
        <v>0.13172415395238565</v>
      </c>
      <c r="D129" s="217">
        <v>27.739500589999999</v>
      </c>
      <c r="E129" s="148">
        <f t="shared" si="6"/>
        <v>0.24459154503881428</v>
      </c>
      <c r="F129" s="217">
        <v>17.476649559999998</v>
      </c>
      <c r="G129" s="148">
        <f t="shared" si="8"/>
        <v>0.11034019156640412</v>
      </c>
      <c r="H129" s="148">
        <f t="shared" si="7"/>
        <v>-36.997245125962095</v>
      </c>
      <c r="I129" s="150">
        <f t="shared" si="9"/>
        <v>5.6538579350634777</v>
      </c>
      <c r="J129" s="38"/>
    </row>
    <row r="130" spans="1:10" ht="12.5" x14ac:dyDescent="0.25">
      <c r="A130" s="128" t="s">
        <v>182</v>
      </c>
      <c r="B130" s="217">
        <v>21.1553264</v>
      </c>
      <c r="C130" s="148">
        <f t="shared" si="5"/>
        <v>0.16846602556668536</v>
      </c>
      <c r="D130" s="217">
        <v>19.627073840000001</v>
      </c>
      <c r="E130" s="148">
        <f t="shared" si="6"/>
        <v>0.17306066125960107</v>
      </c>
      <c r="F130" s="217">
        <v>17.419351809999998</v>
      </c>
      <c r="G130" s="148">
        <f t="shared" si="8"/>
        <v>0.10997843774799523</v>
      </c>
      <c r="H130" s="148">
        <f t="shared" si="7"/>
        <v>-11.248350355215264</v>
      </c>
      <c r="I130" s="150">
        <f t="shared" si="9"/>
        <v>-17.659735044314896</v>
      </c>
      <c r="J130" s="38"/>
    </row>
    <row r="131" spans="1:10" ht="12.5" x14ac:dyDescent="0.25">
      <c r="A131" s="128" t="s">
        <v>236</v>
      </c>
      <c r="B131" s="217">
        <v>14.392532920000001</v>
      </c>
      <c r="C131" s="148">
        <f t="shared" si="5"/>
        <v>0.11461193143633466</v>
      </c>
      <c r="D131" s="217">
        <v>15.742938329999999</v>
      </c>
      <c r="E131" s="148">
        <f t="shared" si="6"/>
        <v>0.13881250663083661</v>
      </c>
      <c r="F131" s="217">
        <v>16.990037730000001</v>
      </c>
      <c r="G131" s="148">
        <f t="shared" si="8"/>
        <v>0.10726792978325499</v>
      </c>
      <c r="H131" s="148">
        <f t="shared" si="7"/>
        <v>7.9216431765060547</v>
      </c>
      <c r="I131" s="150" t="s">
        <v>314</v>
      </c>
      <c r="J131" s="38"/>
    </row>
    <row r="132" spans="1:10" ht="12.5" x14ac:dyDescent="0.25">
      <c r="A132" s="128" t="s">
        <v>122</v>
      </c>
      <c r="B132" s="217">
        <v>9.24739909</v>
      </c>
      <c r="C132" s="148">
        <f t="shared" ref="C132:C195" si="10">(B132/$B$268)*100</f>
        <v>7.3639732238840946E-2</v>
      </c>
      <c r="D132" s="217">
        <v>9.909308939999999</v>
      </c>
      <c r="E132" s="148">
        <f t="shared" ref="E132:E195" si="11">(D132/$D$268)*100</f>
        <v>8.7374795232444916E-2</v>
      </c>
      <c r="F132" s="217">
        <v>16.86435389</v>
      </c>
      <c r="G132" s="148">
        <f t="shared" si="8"/>
        <v>0.10647441504607436</v>
      </c>
      <c r="H132" s="148">
        <f t="shared" si="7"/>
        <v>70.186982685797688</v>
      </c>
      <c r="I132" s="150">
        <f t="shared" si="9"/>
        <v>82.368617660687548</v>
      </c>
      <c r="J132" s="38"/>
    </row>
    <row r="133" spans="1:10" ht="12.5" x14ac:dyDescent="0.25">
      <c r="A133" s="128" t="s">
        <v>94</v>
      </c>
      <c r="B133" s="217">
        <v>16.147579279999999</v>
      </c>
      <c r="C133" s="148">
        <f t="shared" si="10"/>
        <v>0.12858787675450653</v>
      </c>
      <c r="D133" s="217">
        <v>8.7611643499999996</v>
      </c>
      <c r="E133" s="148">
        <f t="shared" si="11"/>
        <v>7.7251092453985634E-2</v>
      </c>
      <c r="F133" s="217">
        <v>16.68782255</v>
      </c>
      <c r="G133" s="148">
        <f t="shared" si="8"/>
        <v>0.10535987064749262</v>
      </c>
      <c r="H133" s="148">
        <f t="shared" ref="H133:H196" si="12">((F133/D133)-1)*100</f>
        <v>90.47494012596627</v>
      </c>
      <c r="I133" s="150">
        <f t="shared" si="9"/>
        <v>3.3456610469727366</v>
      </c>
      <c r="J133" s="38"/>
    </row>
    <row r="134" spans="1:10" ht="12.5" x14ac:dyDescent="0.25">
      <c r="A134" s="128" t="s">
        <v>24</v>
      </c>
      <c r="B134" s="217">
        <v>16.309539210000001</v>
      </c>
      <c r="C134" s="148">
        <f t="shared" si="10"/>
        <v>0.12987761084757915</v>
      </c>
      <c r="D134" s="217">
        <v>19.158371629999998</v>
      </c>
      <c r="E134" s="148">
        <f t="shared" si="11"/>
        <v>0.16892790489165349</v>
      </c>
      <c r="F134" s="217">
        <v>16.665415419999999</v>
      </c>
      <c r="G134" s="148">
        <f t="shared" si="8"/>
        <v>0.10521840148269845</v>
      </c>
      <c r="H134" s="148">
        <f t="shared" si="12"/>
        <v>-13.012359600000089</v>
      </c>
      <c r="I134" s="150">
        <f t="shared" si="9"/>
        <v>2.1820126578548482</v>
      </c>
      <c r="J134" s="38"/>
    </row>
    <row r="135" spans="1:10" ht="12.5" x14ac:dyDescent="0.25">
      <c r="A135" s="128" t="s">
        <v>252</v>
      </c>
      <c r="B135" s="217">
        <v>15.27141864</v>
      </c>
      <c r="C135" s="148">
        <f t="shared" si="10"/>
        <v>0.12161075439827748</v>
      </c>
      <c r="D135" s="217">
        <v>15.781274740000001</v>
      </c>
      <c r="E135" s="148">
        <f t="shared" si="11"/>
        <v>0.1391505358510354</v>
      </c>
      <c r="F135" s="217">
        <v>15.99354918</v>
      </c>
      <c r="G135" s="148">
        <f t="shared" ref="G135:G198" si="13">(F135/$F$268)*100</f>
        <v>0.100976521517429</v>
      </c>
      <c r="H135" s="148">
        <f t="shared" si="12"/>
        <v>1.345103253680513</v>
      </c>
      <c r="I135" s="150">
        <f t="shared" ref="I135:I198" si="14">((F135/B135)-1)*100</f>
        <v>4.7286408487849485</v>
      </c>
      <c r="J135" s="38"/>
    </row>
    <row r="136" spans="1:10" ht="12.5" x14ac:dyDescent="0.25">
      <c r="A136" s="128" t="s">
        <v>145</v>
      </c>
      <c r="B136" s="217">
        <v>17.44967042</v>
      </c>
      <c r="C136" s="148">
        <f t="shared" si="10"/>
        <v>0.13895680773358116</v>
      </c>
      <c r="D136" s="217">
        <v>18.443252730000001</v>
      </c>
      <c r="E136" s="148">
        <f t="shared" si="11"/>
        <v>0.16262238269705021</v>
      </c>
      <c r="F136" s="217">
        <v>15.511902169999999</v>
      </c>
      <c r="G136" s="148">
        <f t="shared" si="13"/>
        <v>9.7935605513000859E-2</v>
      </c>
      <c r="H136" s="148">
        <f t="shared" si="12"/>
        <v>-15.893891402528116</v>
      </c>
      <c r="I136" s="150">
        <f t="shared" si="14"/>
        <v>-11.10489885114977</v>
      </c>
      <c r="J136" s="38"/>
    </row>
    <row r="137" spans="1:10" ht="12.5" x14ac:dyDescent="0.25">
      <c r="A137" s="128" t="s">
        <v>49</v>
      </c>
      <c r="B137" s="217">
        <v>12.53166624</v>
      </c>
      <c r="C137" s="148">
        <f t="shared" si="10"/>
        <v>9.9793308090061317E-2</v>
      </c>
      <c r="D137" s="217">
        <v>13.35781718</v>
      </c>
      <c r="E137" s="148">
        <f t="shared" si="11"/>
        <v>0.11778182998651518</v>
      </c>
      <c r="F137" s="217">
        <v>15.44208682</v>
      </c>
      <c r="G137" s="148">
        <f t="shared" si="13"/>
        <v>9.7494820849623118E-2</v>
      </c>
      <c r="H137" s="148">
        <f t="shared" si="12"/>
        <v>15.603370011087403</v>
      </c>
      <c r="I137" s="150">
        <f t="shared" si="14"/>
        <v>23.224529956839966</v>
      </c>
      <c r="J137" s="38"/>
    </row>
    <row r="138" spans="1:10" ht="12.5" x14ac:dyDescent="0.25">
      <c r="A138" s="128" t="s">
        <v>34</v>
      </c>
      <c r="B138" s="217">
        <v>14.506611509999999</v>
      </c>
      <c r="C138" s="148">
        <f t="shared" si="10"/>
        <v>0.11552037247364957</v>
      </c>
      <c r="D138" s="217">
        <v>16.739381080000001</v>
      </c>
      <c r="E138" s="148">
        <f t="shared" si="11"/>
        <v>0.14759858664602929</v>
      </c>
      <c r="F138" s="217">
        <v>15.39949243</v>
      </c>
      <c r="G138" s="148">
        <f t="shared" si="13"/>
        <v>9.722589784260631E-2</v>
      </c>
      <c r="H138" s="148">
        <f t="shared" si="12"/>
        <v>-8.0044097424897149</v>
      </c>
      <c r="I138" s="150">
        <f t="shared" si="14"/>
        <v>6.1549929794735503</v>
      </c>
      <c r="J138" s="38"/>
    </row>
    <row r="139" spans="1:10" ht="12.5" x14ac:dyDescent="0.25">
      <c r="A139" s="128" t="s">
        <v>159</v>
      </c>
      <c r="B139" s="217">
        <v>14.870328109999999</v>
      </c>
      <c r="C139" s="148">
        <f t="shared" si="10"/>
        <v>0.11841675369113</v>
      </c>
      <c r="D139" s="217">
        <v>11.196950380000001</v>
      </c>
      <c r="E139" s="148">
        <f t="shared" si="11"/>
        <v>9.8728503935446618E-2</v>
      </c>
      <c r="F139" s="217">
        <v>15.39375493</v>
      </c>
      <c r="G139" s="148">
        <f t="shared" si="13"/>
        <v>9.718967368837475E-2</v>
      </c>
      <c r="H139" s="148">
        <f t="shared" si="12"/>
        <v>37.481674988006851</v>
      </c>
      <c r="I139" s="150">
        <f t="shared" si="14"/>
        <v>3.5199412960364107</v>
      </c>
      <c r="J139" s="38"/>
    </row>
    <row r="140" spans="1:10" ht="12.5" x14ac:dyDescent="0.25">
      <c r="A140" s="128" t="s">
        <v>120</v>
      </c>
      <c r="B140" s="217">
        <v>12.18596462</v>
      </c>
      <c r="C140" s="148">
        <f t="shared" si="10"/>
        <v>9.7040385405145216E-2</v>
      </c>
      <c r="D140" s="217">
        <v>13.344007289999999</v>
      </c>
      <c r="E140" s="148">
        <f t="shared" si="11"/>
        <v>0.11766006202890696</v>
      </c>
      <c r="F140" s="217">
        <v>13.371538390000001</v>
      </c>
      <c r="G140" s="148">
        <f t="shared" si="13"/>
        <v>8.442225166927976E-2</v>
      </c>
      <c r="H140" s="148">
        <f t="shared" si="12"/>
        <v>0.20631808272941754</v>
      </c>
      <c r="I140" s="150">
        <f t="shared" si="14"/>
        <v>9.7290104392244725</v>
      </c>
      <c r="J140" s="38"/>
    </row>
    <row r="141" spans="1:10" ht="12.5" x14ac:dyDescent="0.25">
      <c r="A141" s="128" t="s">
        <v>154</v>
      </c>
      <c r="B141" s="217">
        <v>15.22806703</v>
      </c>
      <c r="C141" s="148">
        <f t="shared" si="10"/>
        <v>0.12126553290178395</v>
      </c>
      <c r="D141" s="217">
        <v>13.316105310000001</v>
      </c>
      <c r="E141" s="148">
        <f t="shared" si="11"/>
        <v>0.11741403783046475</v>
      </c>
      <c r="F141" s="217">
        <v>13.2455336</v>
      </c>
      <c r="G141" s="148">
        <f t="shared" si="13"/>
        <v>8.3626710589214476E-2</v>
      </c>
      <c r="H141" s="148">
        <f t="shared" si="12"/>
        <v>-0.52997260352848352</v>
      </c>
      <c r="I141" s="150">
        <f t="shared" si="14"/>
        <v>-13.018943416090279</v>
      </c>
      <c r="J141" s="38"/>
    </row>
    <row r="142" spans="1:10" ht="12.5" x14ac:dyDescent="0.25">
      <c r="A142" s="128" t="s">
        <v>82</v>
      </c>
      <c r="B142" s="217">
        <v>17.84511783</v>
      </c>
      <c r="C142" s="148">
        <f t="shared" si="10"/>
        <v>0.14210587063262201</v>
      </c>
      <c r="D142" s="217">
        <v>11.97131064</v>
      </c>
      <c r="E142" s="148">
        <f t="shared" si="11"/>
        <v>0.1055563836153835</v>
      </c>
      <c r="F142" s="217">
        <v>12.52101715</v>
      </c>
      <c r="G142" s="148">
        <f t="shared" si="13"/>
        <v>7.9052419412204061E-2</v>
      </c>
      <c r="H142" s="148">
        <f t="shared" si="12"/>
        <v>4.591865724069133</v>
      </c>
      <c r="I142" s="150">
        <f t="shared" si="14"/>
        <v>-29.835054779237613</v>
      </c>
      <c r="J142" s="38"/>
    </row>
    <row r="143" spans="1:10" ht="12.5" x14ac:dyDescent="0.25">
      <c r="A143" s="128" t="s">
        <v>202</v>
      </c>
      <c r="B143" s="217">
        <v>15.910108189999999</v>
      </c>
      <c r="C143" s="148">
        <f t="shared" si="10"/>
        <v>0.12669682530189041</v>
      </c>
      <c r="D143" s="217">
        <v>21.730347379999998</v>
      </c>
      <c r="E143" s="148">
        <f t="shared" si="11"/>
        <v>0.19160616185788187</v>
      </c>
      <c r="F143" s="217">
        <v>12.47528975</v>
      </c>
      <c r="G143" s="148">
        <f t="shared" si="13"/>
        <v>7.8763715901928169E-2</v>
      </c>
      <c r="H143" s="148">
        <f t="shared" si="12"/>
        <v>-42.590472522855727</v>
      </c>
      <c r="I143" s="150">
        <f t="shared" si="14"/>
        <v>-21.588906869652146</v>
      </c>
      <c r="J143" s="38"/>
    </row>
    <row r="144" spans="1:10" ht="12.5" x14ac:dyDescent="0.25">
      <c r="A144" s="128" t="s">
        <v>199</v>
      </c>
      <c r="B144" s="217">
        <v>14.17891043</v>
      </c>
      <c r="C144" s="148">
        <f t="shared" si="10"/>
        <v>0.11291079333137218</v>
      </c>
      <c r="D144" s="217">
        <v>12.784629619999999</v>
      </c>
      <c r="E144" s="148">
        <f t="shared" si="11"/>
        <v>0.11272777970026131</v>
      </c>
      <c r="F144" s="217">
        <v>11.771671029999998</v>
      </c>
      <c r="G144" s="148">
        <f t="shared" si="13"/>
        <v>7.432136417495859E-2</v>
      </c>
      <c r="H144" s="148">
        <f t="shared" si="12"/>
        <v>-7.9232533136145751</v>
      </c>
      <c r="I144" s="150">
        <f t="shared" si="14"/>
        <v>-16.977604956913474</v>
      </c>
      <c r="J144" s="38"/>
    </row>
    <row r="145" spans="1:10" ht="12.5" x14ac:dyDescent="0.25">
      <c r="A145" s="128" t="s">
        <v>191</v>
      </c>
      <c r="B145" s="217">
        <v>0.17110826000000001</v>
      </c>
      <c r="C145" s="148">
        <f t="shared" si="10"/>
        <v>1.3625849092940986E-3</v>
      </c>
      <c r="D145" s="217">
        <v>0.78923582999999997</v>
      </c>
      <c r="E145" s="148">
        <f t="shared" si="11"/>
        <v>6.9590442132646552E-3</v>
      </c>
      <c r="F145" s="217">
        <v>11.517750960000001</v>
      </c>
      <c r="G145" s="148">
        <f t="shared" si="13"/>
        <v>7.2718219987042837E-2</v>
      </c>
      <c r="H145" s="148">
        <f t="shared" si="12"/>
        <v>1359.354798932532</v>
      </c>
      <c r="I145" s="150">
        <f t="shared" si="14"/>
        <v>6631.2653170571666</v>
      </c>
      <c r="J145" s="38"/>
    </row>
    <row r="146" spans="1:10" ht="12.5" x14ac:dyDescent="0.25">
      <c r="A146" s="128" t="s">
        <v>152</v>
      </c>
      <c r="B146" s="217">
        <v>12.02091512</v>
      </c>
      <c r="C146" s="148">
        <f t="shared" si="10"/>
        <v>9.5726048166331984E-2</v>
      </c>
      <c r="D146" s="217">
        <v>15.02054624</v>
      </c>
      <c r="E146" s="148">
        <f t="shared" si="11"/>
        <v>0.13244285347707307</v>
      </c>
      <c r="F146" s="217">
        <v>11.510806890000001</v>
      </c>
      <c r="G146" s="148">
        <f t="shared" si="13"/>
        <v>7.2674378058907807E-2</v>
      </c>
      <c r="H146" s="148">
        <f t="shared" si="12"/>
        <v>-23.366256419180655</v>
      </c>
      <c r="I146" s="150">
        <f t="shared" si="14"/>
        <v>-4.2435057972524675</v>
      </c>
      <c r="J146" s="38"/>
    </row>
    <row r="147" spans="1:10" ht="12.5" x14ac:dyDescent="0.25">
      <c r="A147" s="128" t="s">
        <v>156</v>
      </c>
      <c r="B147" s="217">
        <v>26.36834563</v>
      </c>
      <c r="C147" s="148">
        <f t="shared" si="10"/>
        <v>0.20997881597585635</v>
      </c>
      <c r="D147" s="217">
        <v>18.441939079999997</v>
      </c>
      <c r="E147" s="148">
        <f t="shared" si="11"/>
        <v>0.16261079965927708</v>
      </c>
      <c r="F147" s="217">
        <v>11.482739109999999</v>
      </c>
      <c r="G147" s="148">
        <f t="shared" si="13"/>
        <v>7.2497169938357503E-2</v>
      </c>
      <c r="H147" s="148">
        <f t="shared" si="12"/>
        <v>-37.735728004584644</v>
      </c>
      <c r="I147" s="150">
        <f t="shared" si="14"/>
        <v>-56.452561449529213</v>
      </c>
      <c r="J147" s="38"/>
    </row>
    <row r="148" spans="1:10" ht="12.5" x14ac:dyDescent="0.25">
      <c r="A148" s="128" t="s">
        <v>188</v>
      </c>
      <c r="B148" s="217">
        <v>8.6950331300000006</v>
      </c>
      <c r="C148" s="148">
        <f t="shared" si="10"/>
        <v>6.9241081223958625E-2</v>
      </c>
      <c r="D148" s="217">
        <v>24.039839000000001</v>
      </c>
      <c r="E148" s="148">
        <f t="shared" si="11"/>
        <v>0.2119699792149122</v>
      </c>
      <c r="F148" s="217">
        <v>11.44748835</v>
      </c>
      <c r="G148" s="148">
        <f t="shared" si="13"/>
        <v>7.2274611512733206E-2</v>
      </c>
      <c r="H148" s="148">
        <f t="shared" si="12"/>
        <v>-52.381177136835234</v>
      </c>
      <c r="I148" s="150">
        <f t="shared" si="14"/>
        <v>31.655488585815196</v>
      </c>
      <c r="J148" s="38"/>
    </row>
    <row r="149" spans="1:10" ht="12.5" x14ac:dyDescent="0.25">
      <c r="A149" s="128" t="s">
        <v>221</v>
      </c>
      <c r="B149" s="217">
        <v>22.45070978</v>
      </c>
      <c r="C149" s="148">
        <f t="shared" si="10"/>
        <v>0.17878154069925922</v>
      </c>
      <c r="D149" s="217">
        <v>11.264555470000001</v>
      </c>
      <c r="E149" s="148">
        <f t="shared" si="11"/>
        <v>9.9324608157364339E-2</v>
      </c>
      <c r="F149" s="217">
        <v>10.82912552</v>
      </c>
      <c r="G149" s="148">
        <f t="shared" si="13"/>
        <v>6.8370529504022157E-2</v>
      </c>
      <c r="H149" s="148">
        <f t="shared" si="12"/>
        <v>-3.8654872015113861</v>
      </c>
      <c r="I149" s="150">
        <f t="shared" si="14"/>
        <v>-51.764885715786932</v>
      </c>
      <c r="J149" s="38"/>
    </row>
    <row r="150" spans="1:10" ht="12.5" x14ac:dyDescent="0.25">
      <c r="A150" s="128" t="s">
        <v>6</v>
      </c>
      <c r="B150" s="217">
        <v>8.9180229700000009</v>
      </c>
      <c r="C150" s="148">
        <f t="shared" si="10"/>
        <v>7.1016814265191741E-2</v>
      </c>
      <c r="D150" s="217">
        <v>8.2247928300000002</v>
      </c>
      <c r="E150" s="148">
        <f t="shared" si="11"/>
        <v>7.2521665607746325E-2</v>
      </c>
      <c r="F150" s="217">
        <v>10.65435589</v>
      </c>
      <c r="G150" s="148">
        <f t="shared" si="13"/>
        <v>6.726710779907899E-2</v>
      </c>
      <c r="H150" s="148">
        <f t="shared" si="12"/>
        <v>29.53950464427686</v>
      </c>
      <c r="I150" s="150">
        <f t="shared" si="14"/>
        <v>19.469931013196295</v>
      </c>
      <c r="J150" s="38"/>
    </row>
    <row r="151" spans="1:10" ht="12.5" x14ac:dyDescent="0.25">
      <c r="A151" s="128" t="s">
        <v>138</v>
      </c>
      <c r="B151" s="217">
        <v>5.08160846</v>
      </c>
      <c r="C151" s="148">
        <f t="shared" si="10"/>
        <v>4.0466328174555824E-2</v>
      </c>
      <c r="D151" s="217">
        <v>6.2952999299999997</v>
      </c>
      <c r="E151" s="148">
        <f t="shared" si="11"/>
        <v>5.5508466396706653E-2</v>
      </c>
      <c r="F151" s="217">
        <v>9.7486210999999994</v>
      </c>
      <c r="G151" s="148">
        <f t="shared" si="13"/>
        <v>6.1548680483027855E-2</v>
      </c>
      <c r="H151" s="148">
        <f t="shared" si="12"/>
        <v>54.855546334549302</v>
      </c>
      <c r="I151" s="150">
        <f t="shared" si="14"/>
        <v>91.841248233438264</v>
      </c>
      <c r="J151" s="38"/>
    </row>
    <row r="152" spans="1:10" ht="12.5" x14ac:dyDescent="0.25">
      <c r="A152" s="128" t="s">
        <v>136</v>
      </c>
      <c r="B152" s="217">
        <v>1.38206316</v>
      </c>
      <c r="C152" s="148">
        <f t="shared" si="10"/>
        <v>1.100577146601406E-2</v>
      </c>
      <c r="D152" s="217">
        <v>1.4857607399999999</v>
      </c>
      <c r="E152" s="148">
        <f t="shared" si="11"/>
        <v>1.310061490745144E-2</v>
      </c>
      <c r="F152" s="217">
        <v>8.7687643099999999</v>
      </c>
      <c r="G152" s="148">
        <f t="shared" si="13"/>
        <v>5.5362278132562587E-2</v>
      </c>
      <c r="H152" s="148">
        <f t="shared" si="12"/>
        <v>490.18683654273968</v>
      </c>
      <c r="I152" s="150">
        <f t="shared" si="14"/>
        <v>534.46914466629732</v>
      </c>
      <c r="J152" s="38"/>
    </row>
    <row r="153" spans="1:10" ht="12.5" x14ac:dyDescent="0.25">
      <c r="A153" s="128" t="s">
        <v>254</v>
      </c>
      <c r="B153" s="217">
        <v>10.832959669999999</v>
      </c>
      <c r="C153" s="148">
        <f t="shared" si="10"/>
        <v>8.6266012928502556E-2</v>
      </c>
      <c r="D153" s="217">
        <v>6.5065214899999999</v>
      </c>
      <c r="E153" s="148">
        <f t="shared" si="11"/>
        <v>5.7370901069540417E-2</v>
      </c>
      <c r="F153" s="217">
        <v>8.6461551599999993</v>
      </c>
      <c r="G153" s="148">
        <f t="shared" si="13"/>
        <v>5.4588175690767446E-2</v>
      </c>
      <c r="H153" s="148">
        <f t="shared" si="12"/>
        <v>32.884447907971158</v>
      </c>
      <c r="I153" s="150">
        <f t="shared" si="14"/>
        <v>-20.186584060272793</v>
      </c>
      <c r="J153" s="38"/>
    </row>
    <row r="154" spans="1:10" ht="12.5" x14ac:dyDescent="0.25">
      <c r="A154" s="128" t="s">
        <v>255</v>
      </c>
      <c r="B154" s="217">
        <v>7.6050971600000006</v>
      </c>
      <c r="C154" s="148">
        <f t="shared" si="10"/>
        <v>6.0561603653332727E-2</v>
      </c>
      <c r="D154" s="217">
        <v>10.03940805</v>
      </c>
      <c r="E154" s="148">
        <f t="shared" si="11"/>
        <v>8.8521937093194433E-2</v>
      </c>
      <c r="F154" s="217">
        <v>8.6331053900000008</v>
      </c>
      <c r="G154" s="148">
        <f t="shared" si="13"/>
        <v>5.4505784948951981E-2</v>
      </c>
      <c r="H154" s="148">
        <f t="shared" si="12"/>
        <v>-14.007824495190224</v>
      </c>
      <c r="I154" s="150">
        <f t="shared" si="14"/>
        <v>13.51735827133076</v>
      </c>
      <c r="J154" s="38"/>
    </row>
    <row r="155" spans="1:10" ht="12.5" x14ac:dyDescent="0.25">
      <c r="A155" s="128" t="s">
        <v>193</v>
      </c>
      <c r="B155" s="217">
        <v>9.8959876799999993</v>
      </c>
      <c r="C155" s="148">
        <f t="shared" si="10"/>
        <v>7.880463208104807E-2</v>
      </c>
      <c r="D155" s="217">
        <v>7.43021566</v>
      </c>
      <c r="E155" s="148">
        <f t="shared" si="11"/>
        <v>6.5515524418134213E-2</v>
      </c>
      <c r="F155" s="217">
        <v>8.555523019999999</v>
      </c>
      <c r="G155" s="148">
        <f t="shared" si="13"/>
        <v>5.4015962598358606E-2</v>
      </c>
      <c r="H155" s="148">
        <f t="shared" si="12"/>
        <v>15.145016127297705</v>
      </c>
      <c r="I155" s="150">
        <f t="shared" si="14"/>
        <v>-13.545536871565711</v>
      </c>
      <c r="J155" s="38"/>
    </row>
    <row r="156" spans="1:10" ht="12.5" x14ac:dyDescent="0.25">
      <c r="A156" s="128" t="s">
        <v>113</v>
      </c>
      <c r="B156" s="217">
        <v>3.8320671399999999</v>
      </c>
      <c r="C156" s="148">
        <f t="shared" si="10"/>
        <v>3.0515866717163713E-2</v>
      </c>
      <c r="D156" s="217">
        <v>10.29171912</v>
      </c>
      <c r="E156" s="148">
        <f t="shared" si="11"/>
        <v>9.0746676296464143E-2</v>
      </c>
      <c r="F156" s="217">
        <v>8.4622501400000001</v>
      </c>
      <c r="G156" s="148">
        <f t="shared" si="13"/>
        <v>5.3427076987771917E-2</v>
      </c>
      <c r="H156" s="148">
        <f t="shared" si="12"/>
        <v>-17.776126210486787</v>
      </c>
      <c r="I156" s="150">
        <f t="shared" si="14"/>
        <v>120.82729322952312</v>
      </c>
      <c r="J156" s="38"/>
    </row>
    <row r="157" spans="1:10" ht="12.5" x14ac:dyDescent="0.25">
      <c r="A157" s="128" t="s">
        <v>173</v>
      </c>
      <c r="B157" s="217">
        <v>6.9265262300000003</v>
      </c>
      <c r="C157" s="148">
        <f t="shared" si="10"/>
        <v>5.5157945705413311E-2</v>
      </c>
      <c r="D157" s="217">
        <v>8.2010750899999998</v>
      </c>
      <c r="E157" s="148">
        <f t="shared" si="11"/>
        <v>7.2312535719030152E-2</v>
      </c>
      <c r="F157" s="217">
        <v>8.0996950499999993</v>
      </c>
      <c r="G157" s="148">
        <f t="shared" si="13"/>
        <v>5.1138057118910112E-2</v>
      </c>
      <c r="H157" s="148">
        <f t="shared" si="12"/>
        <v>-1.2361798774848221</v>
      </c>
      <c r="I157" s="150">
        <f t="shared" si="14"/>
        <v>16.937333102396977</v>
      </c>
      <c r="J157" s="38"/>
    </row>
    <row r="158" spans="1:10" ht="12.5" x14ac:dyDescent="0.25">
      <c r="A158" s="128" t="s">
        <v>248</v>
      </c>
      <c r="B158" s="217">
        <v>4.5919474400000002</v>
      </c>
      <c r="C158" s="148">
        <f t="shared" si="10"/>
        <v>3.6567014859572929E-2</v>
      </c>
      <c r="D158" s="217">
        <v>101.40784025000001</v>
      </c>
      <c r="E158" s="148">
        <f t="shared" si="11"/>
        <v>0.89415814265734628</v>
      </c>
      <c r="F158" s="217">
        <v>7.6692706100000008</v>
      </c>
      <c r="G158" s="148">
        <f t="shared" si="13"/>
        <v>4.8420538809613417E-2</v>
      </c>
      <c r="H158" s="148">
        <f t="shared" si="12"/>
        <v>-92.437201511152395</v>
      </c>
      <c r="I158" s="150">
        <f t="shared" si="14"/>
        <v>67.015644456069822</v>
      </c>
      <c r="J158" s="38"/>
    </row>
    <row r="159" spans="1:10" ht="12.5" x14ac:dyDescent="0.25">
      <c r="A159" s="128" t="s">
        <v>243</v>
      </c>
      <c r="B159" s="217">
        <v>5.0978808400000002</v>
      </c>
      <c r="C159" s="148">
        <f t="shared" si="10"/>
        <v>4.0595909875791633E-2</v>
      </c>
      <c r="D159" s="217">
        <v>4.7617730400000005</v>
      </c>
      <c r="E159" s="148">
        <f t="shared" si="11"/>
        <v>4.198667604699554E-2</v>
      </c>
      <c r="F159" s="217">
        <v>7.6524777000000004</v>
      </c>
      <c r="G159" s="148">
        <f t="shared" si="13"/>
        <v>4.8314515461145159E-2</v>
      </c>
      <c r="H159" s="148">
        <f t="shared" si="12"/>
        <v>60.706477098286896</v>
      </c>
      <c r="I159" s="150">
        <f t="shared" si="14"/>
        <v>50.110956693134476</v>
      </c>
      <c r="J159" s="38"/>
    </row>
    <row r="160" spans="1:10" ht="12.5" x14ac:dyDescent="0.25">
      <c r="A160" s="128" t="s">
        <v>185</v>
      </c>
      <c r="B160" s="217">
        <v>4.8876300199999996</v>
      </c>
      <c r="C160" s="148">
        <f t="shared" si="10"/>
        <v>3.8921621361030799E-2</v>
      </c>
      <c r="D160" s="217">
        <v>6.9544206900000001</v>
      </c>
      <c r="E160" s="148">
        <f t="shared" si="11"/>
        <v>6.1320228022785639E-2</v>
      </c>
      <c r="F160" s="217">
        <v>7.5678231299999998</v>
      </c>
      <c r="G160" s="148">
        <f t="shared" si="13"/>
        <v>4.7780042223657442E-2</v>
      </c>
      <c r="H160" s="148">
        <f t="shared" si="12"/>
        <v>8.8203240405348549</v>
      </c>
      <c r="I160" s="150">
        <f t="shared" si="14"/>
        <v>54.836251905990217</v>
      </c>
      <c r="J160" s="38"/>
    </row>
    <row r="161" spans="1:10" ht="12.5" x14ac:dyDescent="0.25">
      <c r="A161" s="128" t="s">
        <v>31</v>
      </c>
      <c r="B161" s="217">
        <v>6.7519385099999996</v>
      </c>
      <c r="C161" s="148">
        <f t="shared" si="10"/>
        <v>5.3767652842753928E-2</v>
      </c>
      <c r="D161" s="217">
        <v>8.1085033800000001</v>
      </c>
      <c r="E161" s="148">
        <f t="shared" si="11"/>
        <v>7.1496289676592467E-2</v>
      </c>
      <c r="F161" s="217">
        <v>7.5640112400000001</v>
      </c>
      <c r="G161" s="148">
        <f t="shared" si="13"/>
        <v>4.7755975558511694E-2</v>
      </c>
      <c r="H161" s="148">
        <f t="shared" si="12"/>
        <v>-6.7150756987166771</v>
      </c>
      <c r="I161" s="150">
        <f t="shared" si="14"/>
        <v>12.027253044400133</v>
      </c>
      <c r="J161" s="38"/>
    </row>
    <row r="162" spans="1:10" ht="12.5" x14ac:dyDescent="0.25">
      <c r="A162" s="128" t="s">
        <v>144</v>
      </c>
      <c r="B162" s="217">
        <v>4.4818992599999996</v>
      </c>
      <c r="C162" s="148">
        <f t="shared" si="10"/>
        <v>3.5690669150936292E-2</v>
      </c>
      <c r="D162" s="217">
        <v>5.2613000199999993</v>
      </c>
      <c r="E162" s="148">
        <f t="shared" si="11"/>
        <v>4.6391228156012897E-2</v>
      </c>
      <c r="F162" s="217">
        <v>7.4931647199999993</v>
      </c>
      <c r="G162" s="148">
        <f t="shared" si="13"/>
        <v>4.7308680522825622E-2</v>
      </c>
      <c r="H162" s="148">
        <f t="shared" si="12"/>
        <v>42.42040354125254</v>
      </c>
      <c r="I162" s="150">
        <f t="shared" si="14"/>
        <v>67.187263374590003</v>
      </c>
      <c r="J162" s="38"/>
    </row>
    <row r="163" spans="1:10" ht="12.5" x14ac:dyDescent="0.25">
      <c r="A163" s="128" t="s">
        <v>205</v>
      </c>
      <c r="B163" s="217">
        <v>3.79146625</v>
      </c>
      <c r="C163" s="148">
        <f t="shared" si="10"/>
        <v>3.0192550005171497E-2</v>
      </c>
      <c r="D163" s="217">
        <v>4.9222227599999995</v>
      </c>
      <c r="E163" s="148">
        <f t="shared" si="11"/>
        <v>4.3401432768679006E-2</v>
      </c>
      <c r="F163" s="217">
        <v>7.1882365000000004</v>
      </c>
      <c r="G163" s="148">
        <f t="shared" si="13"/>
        <v>4.5383492397190257E-2</v>
      </c>
      <c r="H163" s="148">
        <f t="shared" si="12"/>
        <v>46.036391493992454</v>
      </c>
      <c r="I163" s="150">
        <f t="shared" si="14"/>
        <v>89.589884915895013</v>
      </c>
      <c r="J163" s="38"/>
    </row>
    <row r="164" spans="1:10" ht="12.5" x14ac:dyDescent="0.25">
      <c r="A164" s="128" t="s">
        <v>38</v>
      </c>
      <c r="B164" s="217">
        <v>0.19692319</v>
      </c>
      <c r="C164" s="148">
        <f t="shared" si="10"/>
        <v>1.5681567154271481E-3</v>
      </c>
      <c r="D164" s="217">
        <v>0</v>
      </c>
      <c r="E164" s="148">
        <f t="shared" si="11"/>
        <v>0</v>
      </c>
      <c r="F164" s="217">
        <v>7.0420587499999998</v>
      </c>
      <c r="G164" s="148">
        <f t="shared" si="13"/>
        <v>4.4460587759068873E-2</v>
      </c>
      <c r="H164" s="148" t="s">
        <v>314</v>
      </c>
      <c r="I164" s="150">
        <f t="shared" si="14"/>
        <v>3476.043405553201</v>
      </c>
      <c r="J164" s="38"/>
    </row>
    <row r="165" spans="1:10" ht="12.5" x14ac:dyDescent="0.25">
      <c r="A165" s="128" t="s">
        <v>89</v>
      </c>
      <c r="B165" s="217">
        <v>3.7316106699999998</v>
      </c>
      <c r="C165" s="148">
        <f t="shared" si="10"/>
        <v>2.9715902588822066E-2</v>
      </c>
      <c r="D165" s="217">
        <v>4.5108984100000002</v>
      </c>
      <c r="E165" s="148">
        <f t="shared" si="11"/>
        <v>3.9774602575677838E-2</v>
      </c>
      <c r="F165" s="217">
        <v>7.0256748199999999</v>
      </c>
      <c r="G165" s="148">
        <f t="shared" si="13"/>
        <v>4.4357146537763611E-2</v>
      </c>
      <c r="H165" s="148">
        <f t="shared" si="12"/>
        <v>55.748903686793504</v>
      </c>
      <c r="I165" s="150" t="s">
        <v>314</v>
      </c>
      <c r="J165" s="38"/>
    </row>
    <row r="166" spans="1:10" ht="12.5" x14ac:dyDescent="0.25">
      <c r="A166" s="128" t="s">
        <v>163</v>
      </c>
      <c r="B166" s="217">
        <v>11.7804976</v>
      </c>
      <c r="C166" s="148">
        <f t="shared" si="10"/>
        <v>9.3811533433484418E-2</v>
      </c>
      <c r="D166" s="217">
        <v>11.96304829</v>
      </c>
      <c r="E166" s="148">
        <f t="shared" si="11"/>
        <v>0.10548353079146207</v>
      </c>
      <c r="F166" s="217">
        <v>5.7144212699999999</v>
      </c>
      <c r="G166" s="148">
        <f t="shared" si="13"/>
        <v>3.6078444867720653E-2</v>
      </c>
      <c r="H166" s="148">
        <f t="shared" si="12"/>
        <v>-52.23273256552239</v>
      </c>
      <c r="I166" s="150">
        <f t="shared" si="14"/>
        <v>-51.492530587162975</v>
      </c>
      <c r="J166" s="38"/>
    </row>
    <row r="167" spans="1:10" ht="12.5" x14ac:dyDescent="0.25">
      <c r="A167" s="128" t="s">
        <v>227</v>
      </c>
      <c r="B167" s="217">
        <v>6.0316706699999996</v>
      </c>
      <c r="C167" s="148">
        <f t="shared" si="10"/>
        <v>4.8031950256368826E-2</v>
      </c>
      <c r="D167" s="217">
        <v>5.8843114400000003</v>
      </c>
      <c r="E167" s="148">
        <f t="shared" si="11"/>
        <v>5.1884597631076897E-2</v>
      </c>
      <c r="F167" s="217">
        <v>5.63988932</v>
      </c>
      <c r="G167" s="148">
        <f t="shared" si="13"/>
        <v>3.5607881581972783E-2</v>
      </c>
      <c r="H167" s="148">
        <f t="shared" si="12"/>
        <v>-4.1537930562016712</v>
      </c>
      <c r="I167" s="150">
        <f t="shared" si="14"/>
        <v>-6.4954035363472435</v>
      </c>
      <c r="J167" s="38"/>
    </row>
    <row r="168" spans="1:10" ht="12.5" x14ac:dyDescent="0.25">
      <c r="A168" s="128" t="s">
        <v>84</v>
      </c>
      <c r="B168" s="217">
        <v>3.476688E-2</v>
      </c>
      <c r="C168" s="148">
        <f t="shared" si="10"/>
        <v>2.7685879121930643E-4</v>
      </c>
      <c r="D168" s="217">
        <v>4.9393439199999998</v>
      </c>
      <c r="E168" s="148">
        <f t="shared" si="11"/>
        <v>4.3552397670288179E-2</v>
      </c>
      <c r="F168" s="217">
        <v>5.2472512599999996</v>
      </c>
      <c r="G168" s="148">
        <f t="shared" si="13"/>
        <v>3.3128930533150511E-2</v>
      </c>
      <c r="H168" s="148">
        <f t="shared" si="12"/>
        <v>6.2337700104915905</v>
      </c>
      <c r="I168" s="150">
        <f t="shared" si="14"/>
        <v>14992.672278904518</v>
      </c>
      <c r="J168" s="38"/>
    </row>
    <row r="169" spans="1:10" ht="12.5" x14ac:dyDescent="0.25">
      <c r="A169" s="128" t="s">
        <v>187</v>
      </c>
      <c r="B169" s="217">
        <v>2.6738720800000002</v>
      </c>
      <c r="C169" s="148">
        <f t="shared" si="10"/>
        <v>2.1292822132554106E-2</v>
      </c>
      <c r="D169" s="217">
        <v>4.3271125199999991</v>
      </c>
      <c r="E169" s="148">
        <f t="shared" si="11"/>
        <v>3.8154080438100528E-2</v>
      </c>
      <c r="F169" s="217">
        <v>5.2374044500000005</v>
      </c>
      <c r="G169" s="148">
        <f t="shared" si="13"/>
        <v>3.3066761929380788E-2</v>
      </c>
      <c r="H169" s="148">
        <f t="shared" si="12"/>
        <v>21.036936890192102</v>
      </c>
      <c r="I169" s="150">
        <f t="shared" si="14"/>
        <v>95.873411042161763</v>
      </c>
      <c r="J169" s="38"/>
    </row>
    <row r="170" spans="1:10" ht="12.5" x14ac:dyDescent="0.25">
      <c r="A170" s="128" t="s">
        <v>112</v>
      </c>
      <c r="B170" s="217">
        <v>3.4315406899999998</v>
      </c>
      <c r="C170" s="148">
        <f t="shared" si="10"/>
        <v>2.732635794334334E-2</v>
      </c>
      <c r="D170" s="217">
        <v>3.3178227599999999</v>
      </c>
      <c r="E170" s="148">
        <f t="shared" si="11"/>
        <v>2.925472260758329E-2</v>
      </c>
      <c r="F170" s="217">
        <v>5.1101890800000005</v>
      </c>
      <c r="G170" s="148">
        <f t="shared" si="13"/>
        <v>3.2263577757963957E-2</v>
      </c>
      <c r="H170" s="148">
        <f t="shared" si="12"/>
        <v>54.022364955987001</v>
      </c>
      <c r="I170" s="150">
        <f t="shared" si="14"/>
        <v>48.918213177300274</v>
      </c>
      <c r="J170" s="38"/>
    </row>
    <row r="171" spans="1:10" ht="12.5" x14ac:dyDescent="0.25">
      <c r="A171" s="128" t="s">
        <v>76</v>
      </c>
      <c r="B171" s="217">
        <v>46.431318229999995</v>
      </c>
      <c r="C171" s="148">
        <f t="shared" si="10"/>
        <v>0.36974611008743802</v>
      </c>
      <c r="D171" s="217">
        <v>6.87648628</v>
      </c>
      <c r="E171" s="148">
        <f t="shared" si="11"/>
        <v>6.0633045580847221E-2</v>
      </c>
      <c r="F171" s="217">
        <v>5.0637830300000006</v>
      </c>
      <c r="G171" s="148">
        <f t="shared" si="13"/>
        <v>3.1970589537924365E-2</v>
      </c>
      <c r="H171" s="148">
        <f t="shared" si="12"/>
        <v>-26.360893866278456</v>
      </c>
      <c r="I171" s="150" t="s">
        <v>314</v>
      </c>
      <c r="J171" s="38"/>
    </row>
    <row r="172" spans="1:10" ht="12.5" x14ac:dyDescent="0.25">
      <c r="A172" s="128" t="s">
        <v>83</v>
      </c>
      <c r="B172" s="217">
        <v>6.0703874000000004</v>
      </c>
      <c r="C172" s="148">
        <f t="shared" si="10"/>
        <v>4.8340262853523483E-2</v>
      </c>
      <c r="D172" s="217">
        <v>5.3255066500000003</v>
      </c>
      <c r="E172" s="148">
        <f t="shared" si="11"/>
        <v>4.6957366640823867E-2</v>
      </c>
      <c r="F172" s="217">
        <v>5.0573999199999999</v>
      </c>
      <c r="G172" s="148">
        <f t="shared" si="13"/>
        <v>3.193028927454885E-2</v>
      </c>
      <c r="H172" s="148">
        <f t="shared" si="12"/>
        <v>-5.0343891693384819</v>
      </c>
      <c r="I172" s="150">
        <f t="shared" si="14"/>
        <v>-16.687361337103468</v>
      </c>
      <c r="J172" s="38"/>
    </row>
    <row r="173" spans="1:10" ht="12.5" x14ac:dyDescent="0.25">
      <c r="A173" s="128" t="s">
        <v>247</v>
      </c>
      <c r="B173" s="217">
        <v>5.3733091799999997</v>
      </c>
      <c r="C173" s="148">
        <f t="shared" si="10"/>
        <v>4.2789225965125507E-2</v>
      </c>
      <c r="D173" s="217">
        <v>4.8462286399999996</v>
      </c>
      <c r="E173" s="148">
        <f t="shared" si="11"/>
        <v>4.2731358728796479E-2</v>
      </c>
      <c r="F173" s="217">
        <v>4.8699733800000002</v>
      </c>
      <c r="G173" s="148">
        <f t="shared" si="13"/>
        <v>3.0746957180074547E-2</v>
      </c>
      <c r="H173" s="148">
        <f t="shared" si="12"/>
        <v>0.48996326347492403</v>
      </c>
      <c r="I173" s="150">
        <f t="shared" si="14"/>
        <v>-9.3673336697889358</v>
      </c>
      <c r="J173" s="38"/>
    </row>
    <row r="174" spans="1:10" ht="12.5" x14ac:dyDescent="0.25">
      <c r="A174" s="128" t="s">
        <v>95</v>
      </c>
      <c r="B174" s="217">
        <v>3.76410037</v>
      </c>
      <c r="C174" s="148">
        <f t="shared" si="10"/>
        <v>2.9974627532477583E-2</v>
      </c>
      <c r="D174" s="217">
        <v>1.5207416100000002</v>
      </c>
      <c r="E174" s="148">
        <f t="shared" si="11"/>
        <v>1.3409056835320409E-2</v>
      </c>
      <c r="F174" s="217">
        <v>4.8050835099999993</v>
      </c>
      <c r="G174" s="148">
        <f t="shared" si="13"/>
        <v>3.0337269919256164E-2</v>
      </c>
      <c r="H174" s="148">
        <f t="shared" si="12"/>
        <v>215.96975307330473</v>
      </c>
      <c r="I174" s="150">
        <f t="shared" si="14"/>
        <v>27.655562755357654</v>
      </c>
      <c r="J174" s="38"/>
    </row>
    <row r="175" spans="1:10" ht="12.5" x14ac:dyDescent="0.25">
      <c r="A175" s="128" t="s">
        <v>150</v>
      </c>
      <c r="B175" s="217">
        <v>4.9968515999999994</v>
      </c>
      <c r="C175" s="148">
        <f t="shared" si="10"/>
        <v>3.9791384613121948E-2</v>
      </c>
      <c r="D175" s="217">
        <v>6.1106282199999997</v>
      </c>
      <c r="E175" s="148">
        <f t="shared" si="11"/>
        <v>5.388013358922477E-2</v>
      </c>
      <c r="F175" s="217">
        <v>4.5896668399999996</v>
      </c>
      <c r="G175" s="148">
        <f t="shared" si="13"/>
        <v>2.8977219953569448E-2</v>
      </c>
      <c r="H175" s="148">
        <f t="shared" si="12"/>
        <v>-24.890425750693112</v>
      </c>
      <c r="I175" s="150">
        <f t="shared" si="14"/>
        <v>-8.1488263529779452</v>
      </c>
      <c r="J175" s="38"/>
    </row>
    <row r="176" spans="1:10" ht="12.5" x14ac:dyDescent="0.25">
      <c r="A176" s="128" t="s">
        <v>139</v>
      </c>
      <c r="B176" s="217">
        <v>2.9583417000000001</v>
      </c>
      <c r="C176" s="148">
        <f t="shared" si="10"/>
        <v>2.3558136567781409E-2</v>
      </c>
      <c r="D176" s="217">
        <v>3.5447485599999999</v>
      </c>
      <c r="E176" s="148">
        <f t="shared" si="11"/>
        <v>3.1255628566617684E-2</v>
      </c>
      <c r="F176" s="217">
        <v>4.3936100199999997</v>
      </c>
      <c r="G176" s="148">
        <f t="shared" si="13"/>
        <v>2.7739399912466555E-2</v>
      </c>
      <c r="H176" s="148">
        <f t="shared" si="12"/>
        <v>23.947014735510596</v>
      </c>
      <c r="I176" s="150">
        <f t="shared" si="14"/>
        <v>48.515975013974867</v>
      </c>
      <c r="J176" s="38"/>
    </row>
    <row r="177" spans="1:10" ht="12.5" x14ac:dyDescent="0.25">
      <c r="A177" s="128" t="s">
        <v>241</v>
      </c>
      <c r="B177" s="217">
        <v>9.787342859999999</v>
      </c>
      <c r="C177" s="148">
        <f t="shared" si="10"/>
        <v>7.7939461736817039E-2</v>
      </c>
      <c r="D177" s="217">
        <v>2.8181497100000001</v>
      </c>
      <c r="E177" s="148">
        <f t="shared" si="11"/>
        <v>2.4848882534247042E-2</v>
      </c>
      <c r="F177" s="217">
        <v>4.3916595199999993</v>
      </c>
      <c r="G177" s="148">
        <f t="shared" si="13"/>
        <v>2.7727085278422346E-2</v>
      </c>
      <c r="H177" s="148">
        <f t="shared" si="12"/>
        <v>55.834855203629296</v>
      </c>
      <c r="I177" s="150">
        <f t="shared" si="14"/>
        <v>-55.129195095960903</v>
      </c>
      <c r="J177" s="38"/>
    </row>
    <row r="178" spans="1:10" ht="12.5" x14ac:dyDescent="0.25">
      <c r="A178" s="128" t="s">
        <v>208</v>
      </c>
      <c r="B178" s="217">
        <v>2.1990249799999999</v>
      </c>
      <c r="C178" s="148">
        <f t="shared" si="10"/>
        <v>1.7511476377053664E-2</v>
      </c>
      <c r="D178" s="217">
        <v>2.13036336</v>
      </c>
      <c r="E178" s="148">
        <f t="shared" si="11"/>
        <v>1.8784363619881582E-2</v>
      </c>
      <c r="F178" s="217">
        <v>4.2491905899999995</v>
      </c>
      <c r="G178" s="148">
        <f t="shared" si="13"/>
        <v>2.6827596564954054E-2</v>
      </c>
      <c r="H178" s="148">
        <f t="shared" si="12"/>
        <v>99.458490029606935</v>
      </c>
      <c r="I178" s="150">
        <f t="shared" si="14"/>
        <v>93.230664892219622</v>
      </c>
      <c r="J178" s="38"/>
    </row>
    <row r="179" spans="1:10" ht="12.5" x14ac:dyDescent="0.25">
      <c r="A179" s="128" t="s">
        <v>179</v>
      </c>
      <c r="B179" s="217">
        <v>1.98396204</v>
      </c>
      <c r="C179" s="148">
        <f t="shared" si="10"/>
        <v>1.5798867549213197E-2</v>
      </c>
      <c r="D179" s="217">
        <v>7.6933573800000001</v>
      </c>
      <c r="E179" s="148">
        <f t="shared" si="11"/>
        <v>6.7835762291564891E-2</v>
      </c>
      <c r="F179" s="217">
        <v>4.0097202899999997</v>
      </c>
      <c r="G179" s="148">
        <f t="shared" si="13"/>
        <v>2.5315682128165162E-2</v>
      </c>
      <c r="H179" s="148">
        <f t="shared" si="12"/>
        <v>-47.880748391802911</v>
      </c>
      <c r="I179" s="150">
        <f t="shared" si="14"/>
        <v>102.10670411818965</v>
      </c>
      <c r="J179" s="38"/>
    </row>
    <row r="180" spans="1:10" ht="12.5" x14ac:dyDescent="0.25">
      <c r="A180" s="128" t="s">
        <v>72</v>
      </c>
      <c r="B180" s="217">
        <v>1.2189190000000001E-2</v>
      </c>
      <c r="C180" s="148">
        <f t="shared" si="10"/>
        <v>9.7066070045470233E-5</v>
      </c>
      <c r="D180" s="217">
        <v>0</v>
      </c>
      <c r="E180" s="148">
        <f t="shared" si="11"/>
        <v>0</v>
      </c>
      <c r="F180" s="217">
        <v>3.8168404599999999</v>
      </c>
      <c r="G180" s="148">
        <f t="shared" si="13"/>
        <v>2.4097920261485294E-2</v>
      </c>
      <c r="H180" s="148" t="s">
        <v>314</v>
      </c>
      <c r="I180" s="150">
        <f t="shared" si="14"/>
        <v>31213.323198670292</v>
      </c>
      <c r="J180" s="38"/>
    </row>
    <row r="181" spans="1:10" ht="12.5" x14ac:dyDescent="0.25">
      <c r="A181" s="128" t="s">
        <v>207</v>
      </c>
      <c r="B181" s="217">
        <v>3.9178800699999998</v>
      </c>
      <c r="C181" s="148">
        <f t="shared" si="10"/>
        <v>3.1199220071585706E-2</v>
      </c>
      <c r="D181" s="217">
        <v>2.27616621</v>
      </c>
      <c r="E181" s="148">
        <f t="shared" si="11"/>
        <v>2.0069972358108781E-2</v>
      </c>
      <c r="F181" s="217">
        <v>3.56390998</v>
      </c>
      <c r="G181" s="148">
        <f t="shared" si="13"/>
        <v>2.250102392730129E-2</v>
      </c>
      <c r="H181" s="148">
        <f t="shared" si="12"/>
        <v>56.575120232542254</v>
      </c>
      <c r="I181" s="150">
        <f t="shared" si="14"/>
        <v>-9.0347352056644237</v>
      </c>
      <c r="J181" s="38"/>
    </row>
    <row r="182" spans="1:10" ht="12.5" x14ac:dyDescent="0.25">
      <c r="A182" s="128" t="s">
        <v>61</v>
      </c>
      <c r="B182" s="217">
        <v>6.2000281100000008</v>
      </c>
      <c r="C182" s="148">
        <f t="shared" si="10"/>
        <v>4.9372629584832503E-2</v>
      </c>
      <c r="D182" s="217">
        <v>5.5691483099999992</v>
      </c>
      <c r="E182" s="148">
        <f t="shared" si="11"/>
        <v>4.9105663790654466E-2</v>
      </c>
      <c r="F182" s="217">
        <v>3.47478935</v>
      </c>
      <c r="G182" s="148">
        <f t="shared" si="13"/>
        <v>2.1938353871295509E-2</v>
      </c>
      <c r="H182" s="148">
        <f t="shared" si="12"/>
        <v>-37.606449737374646</v>
      </c>
      <c r="I182" s="150">
        <f t="shared" si="14"/>
        <v>-43.955264583469777</v>
      </c>
      <c r="J182" s="38"/>
    </row>
    <row r="183" spans="1:10" ht="12.5" x14ac:dyDescent="0.25">
      <c r="A183" s="128" t="s">
        <v>19</v>
      </c>
      <c r="B183" s="217">
        <v>1.6300082300000001</v>
      </c>
      <c r="C183" s="148">
        <f t="shared" si="10"/>
        <v>1.2980230271894436E-2</v>
      </c>
      <c r="D183" s="217">
        <v>2.5228157900000001</v>
      </c>
      <c r="E183" s="148">
        <f t="shared" si="11"/>
        <v>2.2244791679734307E-2</v>
      </c>
      <c r="F183" s="217">
        <v>3.3594880899999997</v>
      </c>
      <c r="G183" s="148">
        <f t="shared" si="13"/>
        <v>2.1210390363612299E-2</v>
      </c>
      <c r="H183" s="148">
        <f t="shared" si="12"/>
        <v>33.164224804538733</v>
      </c>
      <c r="I183" s="150">
        <f t="shared" si="14"/>
        <v>106.10252317560382</v>
      </c>
      <c r="J183" s="38"/>
    </row>
    <row r="184" spans="1:10" ht="12.5" x14ac:dyDescent="0.25">
      <c r="A184" s="128" t="s">
        <v>91</v>
      </c>
      <c r="B184" s="217">
        <v>1.25686594</v>
      </c>
      <c r="C184" s="148">
        <f t="shared" si="10"/>
        <v>1.0008789539731989E-2</v>
      </c>
      <c r="D184" s="217">
        <v>2.3008707999999998</v>
      </c>
      <c r="E184" s="148">
        <f t="shared" si="11"/>
        <v>2.0287803743286231E-2</v>
      </c>
      <c r="F184" s="217">
        <v>2.9904376899999998</v>
      </c>
      <c r="G184" s="148">
        <f t="shared" si="13"/>
        <v>1.8880361847914459E-2</v>
      </c>
      <c r="H184" s="148">
        <f t="shared" si="12"/>
        <v>29.969822295106717</v>
      </c>
      <c r="I184" s="150">
        <f t="shared" si="14"/>
        <v>137.92813496083758</v>
      </c>
      <c r="J184" s="38"/>
    </row>
    <row r="185" spans="1:10" ht="12.5" x14ac:dyDescent="0.25">
      <c r="A185" s="128" t="s">
        <v>141</v>
      </c>
      <c r="B185" s="217">
        <v>0.98645481999999995</v>
      </c>
      <c r="C185" s="148">
        <f t="shared" si="10"/>
        <v>7.8554270345126877E-3</v>
      </c>
      <c r="D185" s="217">
        <v>1.39394942</v>
      </c>
      <c r="E185" s="148">
        <f t="shared" si="11"/>
        <v>1.22910735626823E-2</v>
      </c>
      <c r="F185" s="217">
        <v>2.92261287</v>
      </c>
      <c r="G185" s="148">
        <f t="shared" si="13"/>
        <v>1.8452144551111441E-2</v>
      </c>
      <c r="H185" s="148">
        <f t="shared" si="12"/>
        <v>109.66419785877166</v>
      </c>
      <c r="I185" s="150">
        <f t="shared" si="14"/>
        <v>196.27437676263776</v>
      </c>
      <c r="J185" s="38"/>
    </row>
    <row r="186" spans="1:10" ht="12.5" x14ac:dyDescent="0.25">
      <c r="A186" s="128" t="s">
        <v>226</v>
      </c>
      <c r="B186" s="217">
        <v>5.4430893499999993</v>
      </c>
      <c r="C186" s="148">
        <f t="shared" si="10"/>
        <v>4.3344905782160499E-2</v>
      </c>
      <c r="D186" s="217">
        <v>8.8706701900000002</v>
      </c>
      <c r="E186" s="148">
        <f t="shared" si="11"/>
        <v>7.8216654271130559E-2</v>
      </c>
      <c r="F186" s="217">
        <v>2.8186283100000002</v>
      </c>
      <c r="G186" s="148">
        <f t="shared" si="13"/>
        <v>1.7795629912481348E-2</v>
      </c>
      <c r="H186" s="148">
        <f t="shared" si="12"/>
        <v>-68.22530598446248</v>
      </c>
      <c r="I186" s="150">
        <f t="shared" si="14"/>
        <v>-48.216387261767061</v>
      </c>
      <c r="J186" s="38"/>
    </row>
    <row r="187" spans="1:10" ht="12.5" x14ac:dyDescent="0.25">
      <c r="A187" s="128" t="s">
        <v>239</v>
      </c>
      <c r="B187" s="217">
        <v>3.7318324900000004</v>
      </c>
      <c r="C187" s="148">
        <f t="shared" si="10"/>
        <v>2.9717669006086671E-2</v>
      </c>
      <c r="D187" s="217">
        <v>7.2972286200000003</v>
      </c>
      <c r="E187" s="148">
        <f t="shared" si="11"/>
        <v>6.4342918390920267E-2</v>
      </c>
      <c r="F187" s="217">
        <v>2.7546460000000002</v>
      </c>
      <c r="G187" s="148">
        <f t="shared" si="13"/>
        <v>1.7391672602584868E-2</v>
      </c>
      <c r="H187" s="148">
        <f t="shared" si="12"/>
        <v>-62.25079213702913</v>
      </c>
      <c r="I187" s="150">
        <f t="shared" si="14"/>
        <v>-26.185164865210766</v>
      </c>
      <c r="J187" s="38"/>
    </row>
    <row r="188" spans="1:10" ht="12.5" x14ac:dyDescent="0.25">
      <c r="A188" s="128" t="s">
        <v>96</v>
      </c>
      <c r="B188" s="217">
        <v>1.13567967</v>
      </c>
      <c r="C188" s="148">
        <f t="shared" si="10"/>
        <v>9.0437479764805141E-3</v>
      </c>
      <c r="D188" s="217">
        <v>1.4240634599999999</v>
      </c>
      <c r="E188" s="148">
        <f t="shared" si="11"/>
        <v>1.2556602480445727E-2</v>
      </c>
      <c r="F188" s="217">
        <v>2.6843030899999998</v>
      </c>
      <c r="G188" s="148">
        <f t="shared" si="13"/>
        <v>1.6947557147955455E-2</v>
      </c>
      <c r="H188" s="148">
        <f t="shared" si="12"/>
        <v>88.496030226068711</v>
      </c>
      <c r="I188" s="150">
        <f t="shared" si="14"/>
        <v>136.36093529789082</v>
      </c>
      <c r="J188" s="38"/>
    </row>
    <row r="189" spans="1:10" ht="12.5" x14ac:dyDescent="0.25">
      <c r="A189" s="128" t="s">
        <v>0</v>
      </c>
      <c r="B189" s="217">
        <v>3.3626033500000001</v>
      </c>
      <c r="C189" s="148">
        <f t="shared" si="10"/>
        <v>2.6777389827070779E-2</v>
      </c>
      <c r="D189" s="217">
        <v>2.2749185399999998</v>
      </c>
      <c r="E189" s="148">
        <f t="shared" si="11"/>
        <v>2.0058971095414505E-2</v>
      </c>
      <c r="F189" s="217">
        <v>2.4594756900000001</v>
      </c>
      <c r="G189" s="148">
        <f t="shared" si="13"/>
        <v>1.552809180362795E-2</v>
      </c>
      <c r="H189" s="148">
        <f t="shared" si="12"/>
        <v>8.1126926856906358</v>
      </c>
      <c r="I189" s="150">
        <f t="shared" si="14"/>
        <v>-26.857989658518598</v>
      </c>
      <c r="J189" s="38"/>
    </row>
    <row r="190" spans="1:10" ht="12.5" x14ac:dyDescent="0.25">
      <c r="A190" s="128" t="s">
        <v>3</v>
      </c>
      <c r="B190" s="217">
        <v>0.53147135999999995</v>
      </c>
      <c r="C190" s="148">
        <f t="shared" si="10"/>
        <v>4.2322612295748376E-3</v>
      </c>
      <c r="D190" s="217">
        <v>1.24129171</v>
      </c>
      <c r="E190" s="148">
        <f t="shared" si="11"/>
        <v>1.0945022467427623E-2</v>
      </c>
      <c r="F190" s="217">
        <v>2.4345692300000001</v>
      </c>
      <c r="G190" s="148">
        <f t="shared" si="13"/>
        <v>1.5370842923732175E-2</v>
      </c>
      <c r="H190" s="148">
        <f t="shared" si="12"/>
        <v>96.131917291222393</v>
      </c>
      <c r="I190" s="150">
        <f t="shared" si="14"/>
        <v>358.08098295268451</v>
      </c>
      <c r="J190" s="38"/>
    </row>
    <row r="191" spans="1:10" ht="12.5" x14ac:dyDescent="0.25">
      <c r="A191" s="128" t="s">
        <v>92</v>
      </c>
      <c r="B191" s="217">
        <v>0.96746697999999998</v>
      </c>
      <c r="C191" s="148">
        <f t="shared" si="10"/>
        <v>7.7042213344249736E-3</v>
      </c>
      <c r="D191" s="217">
        <v>3.7183919900000002</v>
      </c>
      <c r="E191" s="148">
        <f t="shared" si="11"/>
        <v>3.2786720112110403E-2</v>
      </c>
      <c r="F191" s="217">
        <v>2.3178076000000001</v>
      </c>
      <c r="G191" s="148">
        <f t="shared" si="13"/>
        <v>1.4633659256028901E-2</v>
      </c>
      <c r="H191" s="148">
        <f t="shared" si="12"/>
        <v>-37.666399717045429</v>
      </c>
      <c r="I191" s="150">
        <f t="shared" si="14"/>
        <v>139.57485350042646</v>
      </c>
      <c r="J191" s="38"/>
    </row>
    <row r="192" spans="1:10" ht="12.5" x14ac:dyDescent="0.25">
      <c r="A192" s="128" t="s">
        <v>42</v>
      </c>
      <c r="B192" s="217">
        <v>2.4180425099999998</v>
      </c>
      <c r="C192" s="148">
        <f t="shared" si="10"/>
        <v>1.9255576756829994E-2</v>
      </c>
      <c r="D192" s="217">
        <v>2.7893337200000001</v>
      </c>
      <c r="E192" s="148">
        <f t="shared" si="11"/>
        <v>2.4594799102101047E-2</v>
      </c>
      <c r="F192" s="217">
        <v>2.30540513</v>
      </c>
      <c r="G192" s="148">
        <f t="shared" si="13"/>
        <v>1.4555355293304333E-2</v>
      </c>
      <c r="H192" s="148">
        <f t="shared" si="12"/>
        <v>-17.349253928640707</v>
      </c>
      <c r="I192" s="150">
        <f t="shared" si="14"/>
        <v>-4.6582051198098995</v>
      </c>
      <c r="J192" s="38"/>
    </row>
    <row r="193" spans="1:10" ht="12.5" x14ac:dyDescent="0.25">
      <c r="A193" s="128" t="s">
        <v>17</v>
      </c>
      <c r="B193" s="217">
        <v>2.5504417699999999</v>
      </c>
      <c r="C193" s="148">
        <f t="shared" si="10"/>
        <v>2.0309910625210786E-2</v>
      </c>
      <c r="D193" s="217">
        <v>3.3612883199999999</v>
      </c>
      <c r="E193" s="148">
        <f t="shared" si="11"/>
        <v>2.9637977830289423E-2</v>
      </c>
      <c r="F193" s="217">
        <v>2.0238644400000001</v>
      </c>
      <c r="G193" s="148">
        <f t="shared" si="13"/>
        <v>1.277782616441233E-2</v>
      </c>
      <c r="H193" s="148">
        <f t="shared" si="12"/>
        <v>-39.789025893500266</v>
      </c>
      <c r="I193" s="150">
        <f t="shared" si="14"/>
        <v>-20.646514505602688</v>
      </c>
      <c r="J193" s="38"/>
    </row>
    <row r="194" spans="1:10" ht="12.5" x14ac:dyDescent="0.25">
      <c r="A194" s="128" t="s">
        <v>111</v>
      </c>
      <c r="B194" s="217">
        <v>1.9364497700000001</v>
      </c>
      <c r="C194" s="148">
        <f t="shared" si="10"/>
        <v>1.5420513505356363E-2</v>
      </c>
      <c r="D194" s="217">
        <v>0.91363354000000008</v>
      </c>
      <c r="E194" s="148">
        <f t="shared" si="11"/>
        <v>8.0559142881051187E-3</v>
      </c>
      <c r="F194" s="217">
        <v>2.0234983899999999</v>
      </c>
      <c r="G194" s="148">
        <f t="shared" si="13"/>
        <v>1.2775515079156301E-2</v>
      </c>
      <c r="H194" s="148">
        <f t="shared" si="12"/>
        <v>121.4781202099914</v>
      </c>
      <c r="I194" s="150">
        <f t="shared" si="14"/>
        <v>4.4952686792387064</v>
      </c>
      <c r="J194" s="38"/>
    </row>
    <row r="195" spans="1:10" ht="12.5" x14ac:dyDescent="0.25">
      <c r="A195" s="128" t="s">
        <v>192</v>
      </c>
      <c r="B195" s="217">
        <v>1.46924557</v>
      </c>
      <c r="C195" s="148">
        <f t="shared" si="10"/>
        <v>1.170003038853417E-2</v>
      </c>
      <c r="D195" s="217">
        <v>2.0358858400000002</v>
      </c>
      <c r="E195" s="148">
        <f t="shared" si="11"/>
        <v>1.7951313200921772E-2</v>
      </c>
      <c r="F195" s="217">
        <v>1.9897546000000002</v>
      </c>
      <c r="G195" s="148">
        <f t="shared" si="13"/>
        <v>1.2562471026290571E-2</v>
      </c>
      <c r="H195" s="148">
        <f t="shared" si="12"/>
        <v>-2.2659050470138387</v>
      </c>
      <c r="I195" s="150">
        <f t="shared" si="14"/>
        <v>35.426959293128931</v>
      </c>
      <c r="J195" s="38"/>
    </row>
    <row r="196" spans="1:10" ht="12.5" x14ac:dyDescent="0.25">
      <c r="A196" s="128" t="s">
        <v>125</v>
      </c>
      <c r="B196" s="217">
        <v>3.82519893</v>
      </c>
      <c r="C196" s="148">
        <f t="shared" ref="C196:C259" si="15">(B196/$B$268)*100</f>
        <v>3.0461173160582267E-2</v>
      </c>
      <c r="D196" s="217">
        <v>7.5614938799999996</v>
      </c>
      <c r="E196" s="148">
        <f t="shared" ref="E196:E259" si="16">(D196/$D$268)*100</f>
        <v>6.6673063017488821E-2</v>
      </c>
      <c r="F196" s="217">
        <v>1.95720465</v>
      </c>
      <c r="G196" s="148">
        <f t="shared" si="13"/>
        <v>1.2356964375479356E-2</v>
      </c>
      <c r="H196" s="148">
        <f t="shared" si="12"/>
        <v>-74.116164331273652</v>
      </c>
      <c r="I196" s="150">
        <f t="shared" si="14"/>
        <v>-48.833912018269857</v>
      </c>
      <c r="J196" s="38"/>
    </row>
    <row r="197" spans="1:10" ht="12.5" x14ac:dyDescent="0.25">
      <c r="A197" s="128" t="s">
        <v>101</v>
      </c>
      <c r="B197" s="217">
        <v>1.9882857199999999</v>
      </c>
      <c r="C197" s="148">
        <f t="shared" si="15"/>
        <v>1.5833298272315732E-2</v>
      </c>
      <c r="D197" s="217">
        <v>2.7744633700000003</v>
      </c>
      <c r="E197" s="148">
        <f t="shared" si="16"/>
        <v>2.4463680595840732E-2</v>
      </c>
      <c r="F197" s="217">
        <v>1.9375378999999999</v>
      </c>
      <c r="G197" s="148">
        <f t="shared" si="13"/>
        <v>1.2232796813782903E-2</v>
      </c>
      <c r="H197" s="148">
        <f t="shared" ref="H197:H258" si="17">((F197/D197)-1)*100</f>
        <v>-30.165309769434813</v>
      </c>
      <c r="I197" s="150">
        <f t="shared" si="14"/>
        <v>-2.5523404151391316</v>
      </c>
      <c r="J197" s="38"/>
    </row>
    <row r="198" spans="1:10" ht="12.5" x14ac:dyDescent="0.25">
      <c r="A198" s="128" t="s">
        <v>93</v>
      </c>
      <c r="B198" s="217">
        <v>3.70351242</v>
      </c>
      <c r="C198" s="148">
        <f t="shared" si="15"/>
        <v>2.9492148040516961E-2</v>
      </c>
      <c r="D198" s="217">
        <v>2.5804895399999999</v>
      </c>
      <c r="E198" s="148">
        <f t="shared" si="16"/>
        <v>2.2753326848740471E-2</v>
      </c>
      <c r="F198" s="217">
        <v>1.8060136599999999</v>
      </c>
      <c r="G198" s="148">
        <f t="shared" si="13"/>
        <v>1.1402408255186337E-2</v>
      </c>
      <c r="H198" s="148">
        <f t="shared" si="17"/>
        <v>-30.012750216379491</v>
      </c>
      <c r="I198" s="150">
        <f t="shared" si="14"/>
        <v>-51.235112639368438</v>
      </c>
      <c r="J198" s="38"/>
    </row>
    <row r="199" spans="1:10" ht="12.5" x14ac:dyDescent="0.25">
      <c r="A199" s="128" t="s">
        <v>74</v>
      </c>
      <c r="B199" s="217">
        <v>2.9279112299999999</v>
      </c>
      <c r="C199" s="148">
        <f t="shared" si="15"/>
        <v>2.3315809872362224E-2</v>
      </c>
      <c r="D199" s="217">
        <v>2.4052944199999997</v>
      </c>
      <c r="E199" s="148">
        <f t="shared" si="16"/>
        <v>2.1208553360658706E-2</v>
      </c>
      <c r="F199" s="217">
        <v>1.7820658500000002</v>
      </c>
      <c r="G199" s="148">
        <f t="shared" ref="G199:G262" si="18">(F199/$F$268)*100</f>
        <v>1.1251211886916548E-2</v>
      </c>
      <c r="H199" s="148">
        <f t="shared" si="17"/>
        <v>-25.910697867914212</v>
      </c>
      <c r="I199" s="150">
        <f t="shared" ref="I199:I255" si="19">((F199/B199)-1)*100</f>
        <v>-39.135250012344116</v>
      </c>
      <c r="J199" s="38"/>
    </row>
    <row r="200" spans="1:10" ht="12.5" x14ac:dyDescent="0.25">
      <c r="A200" s="128" t="s">
        <v>244</v>
      </c>
      <c r="B200" s="217">
        <v>1.27959062</v>
      </c>
      <c r="C200" s="148">
        <f t="shared" si="15"/>
        <v>1.0189752785086348E-2</v>
      </c>
      <c r="D200" s="217">
        <v>0.57210485999999994</v>
      </c>
      <c r="E200" s="148">
        <f t="shared" si="16"/>
        <v>5.0445036376054863E-3</v>
      </c>
      <c r="F200" s="217">
        <v>1.76251376</v>
      </c>
      <c r="G200" s="148">
        <f t="shared" si="18"/>
        <v>1.1127768240082698E-2</v>
      </c>
      <c r="H200" s="148">
        <f t="shared" si="17"/>
        <v>208.07529934285128</v>
      </c>
      <c r="I200" s="150">
        <f t="shared" si="19"/>
        <v>37.740440766907149</v>
      </c>
      <c r="J200" s="38"/>
    </row>
    <row r="201" spans="1:10" ht="12.5" x14ac:dyDescent="0.25">
      <c r="A201" s="128" t="s">
        <v>43</v>
      </c>
      <c r="B201" s="217">
        <v>0.14342115999999999</v>
      </c>
      <c r="C201" s="148">
        <f t="shared" si="15"/>
        <v>1.1421044681855473E-3</v>
      </c>
      <c r="D201" s="217">
        <v>3.5136617400000003</v>
      </c>
      <c r="E201" s="148">
        <f t="shared" si="16"/>
        <v>3.0981522213856433E-2</v>
      </c>
      <c r="F201" s="217">
        <v>1.6787262000000001</v>
      </c>
      <c r="G201" s="148">
        <f t="shared" si="18"/>
        <v>1.0598768937925747E-2</v>
      </c>
      <c r="H201" s="148">
        <f t="shared" si="17"/>
        <v>-52.222885291172048</v>
      </c>
      <c r="I201" s="150">
        <f t="shared" si="19"/>
        <v>1070.4871164059753</v>
      </c>
      <c r="J201" s="38"/>
    </row>
    <row r="202" spans="1:10" ht="12.5" x14ac:dyDescent="0.25">
      <c r="A202" s="128" t="s">
        <v>59</v>
      </c>
      <c r="B202" s="217">
        <v>1.93994223</v>
      </c>
      <c r="C202" s="148">
        <f t="shared" si="15"/>
        <v>1.5448324981507854E-2</v>
      </c>
      <c r="D202" s="217">
        <v>0.86356288999999997</v>
      </c>
      <c r="E202" s="148">
        <f t="shared" si="16"/>
        <v>7.6144190418275881E-3</v>
      </c>
      <c r="F202" s="217">
        <v>1.2682260900000002</v>
      </c>
      <c r="G202" s="148">
        <f t="shared" si="18"/>
        <v>8.0070444417672318E-3</v>
      </c>
      <c r="H202" s="148">
        <f t="shared" si="17"/>
        <v>46.859725526186089</v>
      </c>
      <c r="I202" s="150">
        <f t="shared" si="19"/>
        <v>-34.625574391460091</v>
      </c>
      <c r="J202" s="38"/>
    </row>
    <row r="203" spans="1:10" ht="12.5" x14ac:dyDescent="0.25">
      <c r="A203" s="128" t="s">
        <v>140</v>
      </c>
      <c r="B203" s="217">
        <v>3.7026690000000002</v>
      </c>
      <c r="C203" s="148">
        <f t="shared" si="15"/>
        <v>2.9485431641412693E-2</v>
      </c>
      <c r="D203" s="217">
        <v>0.97088311999999999</v>
      </c>
      <c r="E203" s="148">
        <f t="shared" si="16"/>
        <v>8.5607093610946851E-3</v>
      </c>
      <c r="F203" s="217">
        <v>1.2446653400000001</v>
      </c>
      <c r="G203" s="148">
        <f t="shared" si="18"/>
        <v>7.8582918070289193E-3</v>
      </c>
      <c r="H203" s="148">
        <f t="shared" si="17"/>
        <v>28.19929756323296</v>
      </c>
      <c r="I203" s="150">
        <f t="shared" si="19"/>
        <v>-66.384644698189334</v>
      </c>
      <c r="J203" s="38"/>
    </row>
    <row r="204" spans="1:10" ht="12.5" x14ac:dyDescent="0.25">
      <c r="A204" s="128" t="s">
        <v>40</v>
      </c>
      <c r="B204" s="217">
        <v>0.39862293999999998</v>
      </c>
      <c r="C204" s="148">
        <f t="shared" si="15"/>
        <v>3.1743505692971618E-3</v>
      </c>
      <c r="D204" s="217">
        <v>0.82300012</v>
      </c>
      <c r="E204" s="148">
        <f t="shared" si="16"/>
        <v>7.2567590128315845E-3</v>
      </c>
      <c r="F204" s="217">
        <v>1.08691695</v>
      </c>
      <c r="G204" s="148">
        <f t="shared" si="18"/>
        <v>6.8623350298369027E-3</v>
      </c>
      <c r="H204" s="148">
        <f t="shared" si="17"/>
        <v>32.06765389050004</v>
      </c>
      <c r="I204" s="150">
        <f t="shared" si="19"/>
        <v>172.66793777598451</v>
      </c>
      <c r="J204" s="38"/>
    </row>
    <row r="205" spans="1:10" ht="12.5" x14ac:dyDescent="0.25">
      <c r="A205" s="128" t="s">
        <v>153</v>
      </c>
      <c r="B205" s="217">
        <v>0.19017038</v>
      </c>
      <c r="C205" s="148">
        <f t="shared" si="15"/>
        <v>1.5143821226557047E-3</v>
      </c>
      <c r="D205" s="217">
        <v>6.1200271900000001</v>
      </c>
      <c r="E205" s="148">
        <f t="shared" si="16"/>
        <v>5.3963008498476114E-2</v>
      </c>
      <c r="F205" s="217">
        <v>1.0715522099999999</v>
      </c>
      <c r="G205" s="148">
        <f t="shared" si="18"/>
        <v>6.7653285441745571E-3</v>
      </c>
      <c r="H205" s="148">
        <f t="shared" si="17"/>
        <v>-82.491054749709363</v>
      </c>
      <c r="I205" s="150">
        <f t="shared" si="19"/>
        <v>463.46956345146913</v>
      </c>
      <c r="J205" s="38"/>
    </row>
    <row r="206" spans="1:10" ht="12.5" x14ac:dyDescent="0.25">
      <c r="A206" s="128" t="s">
        <v>137</v>
      </c>
      <c r="B206" s="217">
        <v>1.4581666100000001</v>
      </c>
      <c r="C206" s="148">
        <f t="shared" si="15"/>
        <v>1.1611805403330811E-2</v>
      </c>
      <c r="D206" s="217">
        <v>2.7549530199999999</v>
      </c>
      <c r="E206" s="148">
        <f t="shared" si="16"/>
        <v>2.4291649140722595E-2</v>
      </c>
      <c r="F206" s="217">
        <v>1.05521485</v>
      </c>
      <c r="G206" s="148">
        <f t="shared" si="18"/>
        <v>6.6621813462004568E-3</v>
      </c>
      <c r="H206" s="148">
        <f t="shared" si="17"/>
        <v>-61.697537404830229</v>
      </c>
      <c r="I206" s="150">
        <f t="shared" si="19"/>
        <v>-27.634137089450984</v>
      </c>
      <c r="J206" s="38"/>
    </row>
    <row r="207" spans="1:10" ht="12.5" x14ac:dyDescent="0.25">
      <c r="A207" s="128" t="s">
        <v>45</v>
      </c>
      <c r="B207" s="217">
        <v>1.20279968</v>
      </c>
      <c r="C207" s="148">
        <f t="shared" si="15"/>
        <v>9.5782441646696109E-3</v>
      </c>
      <c r="D207" s="217">
        <v>0.55139598999999995</v>
      </c>
      <c r="E207" s="148">
        <f t="shared" si="16"/>
        <v>4.8619042972578106E-3</v>
      </c>
      <c r="F207" s="217">
        <v>1.0475506400000001</v>
      </c>
      <c r="G207" s="148">
        <f t="shared" si="18"/>
        <v>6.6137927579472088E-3</v>
      </c>
      <c r="H207" s="148">
        <f t="shared" si="17"/>
        <v>89.981548469367766</v>
      </c>
      <c r="I207" s="150">
        <f t="shared" si="19"/>
        <v>-12.907306393696405</v>
      </c>
      <c r="J207" s="38"/>
    </row>
    <row r="208" spans="1:10" ht="12.5" x14ac:dyDescent="0.25">
      <c r="A208" s="128" t="s">
        <v>57</v>
      </c>
      <c r="B208" s="217">
        <v>4.02718E-3</v>
      </c>
      <c r="C208" s="148">
        <f t="shared" si="15"/>
        <v>3.2069607247546132E-5</v>
      </c>
      <c r="D208" s="217">
        <v>6.8043160000000005E-2</v>
      </c>
      <c r="E208" s="148">
        <f t="shared" si="16"/>
        <v>5.9996688043197565E-4</v>
      </c>
      <c r="F208" s="217">
        <v>0.95692449999999996</v>
      </c>
      <c r="G208" s="148">
        <f t="shared" si="18"/>
        <v>6.0416175470068469E-3</v>
      </c>
      <c r="H208" s="148">
        <f t="shared" si="17"/>
        <v>1306.3492935954177</v>
      </c>
      <c r="I208" s="150">
        <f t="shared" si="19"/>
        <v>23661.652074156111</v>
      </c>
      <c r="J208" s="38"/>
    </row>
    <row r="209" spans="1:10" ht="12.5" x14ac:dyDescent="0.25">
      <c r="A209" s="128" t="s">
        <v>118</v>
      </c>
      <c r="B209" s="217">
        <v>0.42724580000000001</v>
      </c>
      <c r="C209" s="148">
        <f t="shared" si="15"/>
        <v>3.4022827398238081E-3</v>
      </c>
      <c r="D209" s="217">
        <v>1.3091088999999998</v>
      </c>
      <c r="E209" s="148">
        <f t="shared" si="16"/>
        <v>1.1542996869615329E-2</v>
      </c>
      <c r="F209" s="217">
        <v>0.94426082999999994</v>
      </c>
      <c r="G209" s="148">
        <f t="shared" si="18"/>
        <v>5.9616644776878946E-3</v>
      </c>
      <c r="H209" s="148">
        <f t="shared" si="17"/>
        <v>-27.869955662206547</v>
      </c>
      <c r="I209" s="150">
        <f t="shared" si="19"/>
        <v>121.01114393634762</v>
      </c>
      <c r="J209" s="38"/>
    </row>
    <row r="210" spans="1:10" ht="12.5" x14ac:dyDescent="0.25">
      <c r="A210" s="128" t="s">
        <v>126</v>
      </c>
      <c r="B210" s="217">
        <v>1.0776362399999999</v>
      </c>
      <c r="C210" s="148">
        <f t="shared" si="15"/>
        <v>8.5815312383658929E-3</v>
      </c>
      <c r="D210" s="217">
        <v>1.09549399</v>
      </c>
      <c r="E210" s="148">
        <f t="shared" si="16"/>
        <v>9.6594589626977628E-3</v>
      </c>
      <c r="F210" s="217">
        <v>0.93468602000000001</v>
      </c>
      <c r="G210" s="148">
        <f t="shared" si="18"/>
        <v>5.9012131671558133E-3</v>
      </c>
      <c r="H210" s="148">
        <f t="shared" si="17"/>
        <v>-14.679037171166954</v>
      </c>
      <c r="I210" s="150">
        <f t="shared" si="19"/>
        <v>-13.265164504861115</v>
      </c>
      <c r="J210" s="38"/>
    </row>
    <row r="211" spans="1:10" ht="12.5" x14ac:dyDescent="0.25">
      <c r="A211" s="128" t="s">
        <v>56</v>
      </c>
      <c r="B211" s="217">
        <v>0.10159847999999999</v>
      </c>
      <c r="C211" s="148">
        <f t="shared" si="15"/>
        <v>8.0905828657960898E-4</v>
      </c>
      <c r="D211" s="217">
        <v>7.3181070000000001E-2</v>
      </c>
      <c r="E211" s="148">
        <f t="shared" si="16"/>
        <v>6.4527012376518135E-4</v>
      </c>
      <c r="F211" s="217">
        <v>0.82612380000000007</v>
      </c>
      <c r="G211" s="148">
        <f t="shared" si="18"/>
        <v>5.215797114693976E-3</v>
      </c>
      <c r="H211" s="148">
        <f t="shared" si="17"/>
        <v>1028.876361058946</v>
      </c>
      <c r="I211" s="150">
        <f t="shared" si="19"/>
        <v>713.12614125723167</v>
      </c>
      <c r="J211" s="38"/>
    </row>
    <row r="212" spans="1:10" ht="12.5" x14ac:dyDescent="0.25">
      <c r="A212" s="128" t="s">
        <v>102</v>
      </c>
      <c r="B212" s="217">
        <v>0.30074739</v>
      </c>
      <c r="C212" s="148">
        <f t="shared" si="15"/>
        <v>2.3949390586029385E-3</v>
      </c>
      <c r="D212" s="217">
        <v>1.4247466799999999</v>
      </c>
      <c r="E212" s="148">
        <f t="shared" si="16"/>
        <v>1.2562626735816124E-2</v>
      </c>
      <c r="F212" s="217">
        <v>0.74953594999999995</v>
      </c>
      <c r="G212" s="148">
        <f t="shared" si="18"/>
        <v>4.7322537437723107E-3</v>
      </c>
      <c r="H212" s="148">
        <f t="shared" si="17"/>
        <v>-47.391633858729186</v>
      </c>
      <c r="I212" s="150">
        <f t="shared" si="19"/>
        <v>149.22442385950546</v>
      </c>
      <c r="J212" s="38"/>
    </row>
    <row r="213" spans="1:10" ht="12.5" x14ac:dyDescent="0.25">
      <c r="A213" s="128" t="s">
        <v>60</v>
      </c>
      <c r="B213" s="217">
        <v>0.17046139999999999</v>
      </c>
      <c r="C213" s="148">
        <f t="shared" si="15"/>
        <v>1.3574337747175092E-3</v>
      </c>
      <c r="D213" s="217">
        <v>0.20459298000000001</v>
      </c>
      <c r="E213" s="148">
        <f t="shared" si="16"/>
        <v>1.8039875274587713E-3</v>
      </c>
      <c r="F213" s="217">
        <v>0.68539559999999999</v>
      </c>
      <c r="G213" s="148">
        <f t="shared" si="18"/>
        <v>4.327298635996138E-3</v>
      </c>
      <c r="H213" s="148">
        <f t="shared" si="17"/>
        <v>235.004456164625</v>
      </c>
      <c r="I213" s="150">
        <f t="shared" si="19"/>
        <v>302.0825829190656</v>
      </c>
      <c r="J213" s="38"/>
    </row>
    <row r="214" spans="1:10" ht="12.5" x14ac:dyDescent="0.25">
      <c r="A214" s="128" t="s">
        <v>90</v>
      </c>
      <c r="B214" s="217">
        <v>0.73446292000000002</v>
      </c>
      <c r="C214" s="148">
        <f t="shared" si="15"/>
        <v>5.8487421427117475E-3</v>
      </c>
      <c r="D214" s="217">
        <v>0.50738574999999997</v>
      </c>
      <c r="E214" s="148">
        <f t="shared" si="16"/>
        <v>4.4738463881327422E-3</v>
      </c>
      <c r="F214" s="217">
        <v>0.67485517000000006</v>
      </c>
      <c r="G214" s="148">
        <f t="shared" si="18"/>
        <v>4.2607508081988592E-3</v>
      </c>
      <c r="H214" s="148">
        <f t="shared" si="17"/>
        <v>33.006330981900867</v>
      </c>
      <c r="I214" s="150">
        <f t="shared" si="19"/>
        <v>-8.1158283661209136</v>
      </c>
      <c r="J214" s="38"/>
    </row>
    <row r="215" spans="1:10" ht="12.5" x14ac:dyDescent="0.25">
      <c r="A215" s="128" t="s">
        <v>158</v>
      </c>
      <c r="B215" s="217">
        <v>2.8184119700000001</v>
      </c>
      <c r="C215" s="148">
        <f t="shared" si="15"/>
        <v>2.2443835373557368E-2</v>
      </c>
      <c r="D215" s="217">
        <v>3.8622540000000004E-2</v>
      </c>
      <c r="E215" s="148">
        <f t="shared" si="16"/>
        <v>3.405521559868648E-4</v>
      </c>
      <c r="F215" s="217">
        <v>0.61670132999999994</v>
      </c>
      <c r="G215" s="148">
        <f t="shared" si="18"/>
        <v>3.8935919987318325E-3</v>
      </c>
      <c r="H215" s="148">
        <f t="shared" si="17"/>
        <v>1496.7394428227658</v>
      </c>
      <c r="I215" s="150">
        <f t="shared" si="19"/>
        <v>-78.118836544680164</v>
      </c>
      <c r="J215" s="38"/>
    </row>
    <row r="216" spans="1:10" ht="12.5" x14ac:dyDescent="0.25">
      <c r="A216" s="128" t="s">
        <v>55</v>
      </c>
      <c r="B216" s="217">
        <v>9.6761509999999995E-2</v>
      </c>
      <c r="C216" s="148">
        <f t="shared" si="15"/>
        <v>7.7054008571246057E-4</v>
      </c>
      <c r="D216" s="217">
        <v>1.25551938</v>
      </c>
      <c r="E216" s="148">
        <f t="shared" si="16"/>
        <v>1.1070474177573295E-2</v>
      </c>
      <c r="F216" s="217">
        <v>0.61001223999999998</v>
      </c>
      <c r="G216" s="148">
        <f t="shared" si="18"/>
        <v>3.851359906735539E-3</v>
      </c>
      <c r="H216" s="148">
        <f t="shared" si="17"/>
        <v>-51.41355444469523</v>
      </c>
      <c r="I216" s="150">
        <f t="shared" si="19"/>
        <v>530.42860740804895</v>
      </c>
      <c r="J216" s="38"/>
    </row>
    <row r="217" spans="1:10" ht="12.5" x14ac:dyDescent="0.25">
      <c r="A217" s="128" t="s">
        <v>10</v>
      </c>
      <c r="B217" s="217">
        <v>1.98667069</v>
      </c>
      <c r="C217" s="148">
        <f t="shared" si="15"/>
        <v>1.5820437318051703E-2</v>
      </c>
      <c r="D217" s="217">
        <v>0.10651877999999999</v>
      </c>
      <c r="E217" s="148">
        <f t="shared" si="16"/>
        <v>9.3922357727095433E-4</v>
      </c>
      <c r="F217" s="217">
        <v>0.57366144999999991</v>
      </c>
      <c r="G217" s="148">
        <f t="shared" si="18"/>
        <v>3.6218563558163578E-3</v>
      </c>
      <c r="H217" s="148">
        <f t="shared" si="17"/>
        <v>438.55428122627762</v>
      </c>
      <c r="I217" s="150">
        <f t="shared" si="19"/>
        <v>-71.124482135486687</v>
      </c>
      <c r="J217" s="38"/>
    </row>
    <row r="218" spans="1:10" ht="12.5" x14ac:dyDescent="0.25">
      <c r="A218" s="128" t="s">
        <v>77</v>
      </c>
      <c r="B218" s="217">
        <v>0.36416634000000003</v>
      </c>
      <c r="C218" s="148">
        <f t="shared" si="15"/>
        <v>2.8999626280862409E-3</v>
      </c>
      <c r="D218" s="217">
        <v>0.68639801</v>
      </c>
      <c r="E218" s="148">
        <f t="shared" si="16"/>
        <v>6.0522773015600096E-3</v>
      </c>
      <c r="F218" s="217">
        <v>0.55567719999999998</v>
      </c>
      <c r="G218" s="148">
        <f t="shared" si="18"/>
        <v>3.5083113892387888E-3</v>
      </c>
      <c r="H218" s="148">
        <f t="shared" si="17"/>
        <v>-19.04446226468518</v>
      </c>
      <c r="I218" s="150">
        <f t="shared" si="19"/>
        <v>52.588841681523867</v>
      </c>
      <c r="J218" s="38"/>
    </row>
    <row r="219" spans="1:10" ht="12.5" x14ac:dyDescent="0.25">
      <c r="A219" s="128" t="s">
        <v>186</v>
      </c>
      <c r="B219" s="217">
        <v>7.12114051</v>
      </c>
      <c r="C219" s="148">
        <f t="shared" si="15"/>
        <v>5.6707715898045359E-2</v>
      </c>
      <c r="D219" s="217">
        <v>0.20477065999999999</v>
      </c>
      <c r="E219" s="148">
        <f t="shared" si="16"/>
        <v>1.8055542112417578E-3</v>
      </c>
      <c r="F219" s="217">
        <v>0.44877293000000001</v>
      </c>
      <c r="G219" s="148">
        <f t="shared" si="18"/>
        <v>2.8333629335539801E-3</v>
      </c>
      <c r="H219" s="148">
        <f t="shared" si="17"/>
        <v>119.15880429354479</v>
      </c>
      <c r="I219" s="150">
        <f t="shared" si="19"/>
        <v>-93.698018886584222</v>
      </c>
      <c r="J219" s="38"/>
    </row>
    <row r="220" spans="1:10" ht="12.5" x14ac:dyDescent="0.25">
      <c r="A220" s="128" t="s">
        <v>1</v>
      </c>
      <c r="B220" s="217">
        <v>0.94969490000000001</v>
      </c>
      <c r="C220" s="148">
        <f t="shared" si="15"/>
        <v>7.562697085304753E-3</v>
      </c>
      <c r="D220" s="217">
        <v>9.598363E-2</v>
      </c>
      <c r="E220" s="148">
        <f t="shared" si="16"/>
        <v>8.4633046236590106E-4</v>
      </c>
      <c r="F220" s="217">
        <v>0.44408534000000005</v>
      </c>
      <c r="G220" s="148">
        <f t="shared" si="18"/>
        <v>2.8037674680839522E-3</v>
      </c>
      <c r="H220" s="148">
        <f t="shared" si="17"/>
        <v>362.66779033049704</v>
      </c>
      <c r="I220" s="150" t="s">
        <v>314</v>
      </c>
      <c r="J220" s="38"/>
    </row>
    <row r="221" spans="1:10" ht="12.5" x14ac:dyDescent="0.25">
      <c r="A221" s="128" t="s">
        <v>48</v>
      </c>
      <c r="B221" s="217">
        <v>0.43620253000000003</v>
      </c>
      <c r="C221" s="148">
        <f t="shared" si="15"/>
        <v>3.4736077894422296E-3</v>
      </c>
      <c r="D221" s="217">
        <v>0.40788697999999995</v>
      </c>
      <c r="E221" s="148">
        <f t="shared" si="16"/>
        <v>3.5965213690754456E-3</v>
      </c>
      <c r="F221" s="217">
        <v>0.41596214000000004</v>
      </c>
      <c r="G221" s="148">
        <f t="shared" si="18"/>
        <v>2.6262094490364903E-3</v>
      </c>
      <c r="H221" s="148">
        <f t="shared" si="17"/>
        <v>1.9797542937016743</v>
      </c>
      <c r="I221" s="150">
        <f t="shared" si="19"/>
        <v>-4.6401358561583788</v>
      </c>
      <c r="J221" s="38"/>
    </row>
    <row r="222" spans="1:10" ht="12.5" x14ac:dyDescent="0.25">
      <c r="A222" s="128" t="s">
        <v>18</v>
      </c>
      <c r="B222" s="217">
        <v>0.19534276</v>
      </c>
      <c r="C222" s="148">
        <f t="shared" si="15"/>
        <v>1.5555712910402973E-3</v>
      </c>
      <c r="D222" s="217">
        <v>0.15288148999999998</v>
      </c>
      <c r="E222" s="148">
        <f t="shared" si="16"/>
        <v>1.3480242632924789E-3</v>
      </c>
      <c r="F222" s="217">
        <v>0.39053890000000002</v>
      </c>
      <c r="G222" s="148">
        <f t="shared" si="18"/>
        <v>2.465697838260754E-3</v>
      </c>
      <c r="H222" s="148">
        <f t="shared" si="17"/>
        <v>155.45204981976565</v>
      </c>
      <c r="I222" s="150">
        <f t="shared" si="19"/>
        <v>99.924942188796777</v>
      </c>
      <c r="J222" s="38"/>
    </row>
    <row r="223" spans="1:10" ht="12.5" x14ac:dyDescent="0.25">
      <c r="A223" s="128" t="s">
        <v>100</v>
      </c>
      <c r="B223" s="217">
        <v>5.6548669999999995E-2</v>
      </c>
      <c r="C223" s="148">
        <f t="shared" si="15"/>
        <v>4.5031352888897296E-4</v>
      </c>
      <c r="D223" s="217">
        <v>0.82375580000000004</v>
      </c>
      <c r="E223" s="148">
        <f t="shared" si="16"/>
        <v>7.2634221803300498E-3</v>
      </c>
      <c r="F223" s="217">
        <v>0.34471647999999999</v>
      </c>
      <c r="G223" s="148">
        <f t="shared" si="18"/>
        <v>2.1763944117957424E-3</v>
      </c>
      <c r="H223" s="148">
        <f t="shared" si="17"/>
        <v>-58.153074005670135</v>
      </c>
      <c r="I223" s="150">
        <f t="shared" si="19"/>
        <v>509.59255098307352</v>
      </c>
      <c r="J223" s="38"/>
    </row>
    <row r="224" spans="1:10" ht="12.5" x14ac:dyDescent="0.25">
      <c r="A224" s="128" t="s">
        <v>167</v>
      </c>
      <c r="B224" s="217">
        <v>0</v>
      </c>
      <c r="C224" s="148">
        <f t="shared" si="15"/>
        <v>0</v>
      </c>
      <c r="D224" s="217">
        <v>6.0694199999999997E-2</v>
      </c>
      <c r="E224" s="148">
        <f t="shared" si="16"/>
        <v>5.3516782339789058E-4</v>
      </c>
      <c r="F224" s="217">
        <v>0.33782855000000001</v>
      </c>
      <c r="G224" s="148">
        <f t="shared" si="18"/>
        <v>2.1329069279341058E-3</v>
      </c>
      <c r="H224" s="148">
        <f t="shared" si="17"/>
        <v>456.60763301930007</v>
      </c>
      <c r="I224" s="150" t="s">
        <v>314</v>
      </c>
      <c r="J224" s="38"/>
    </row>
    <row r="225" spans="1:10" ht="12.5" x14ac:dyDescent="0.25">
      <c r="A225" s="128" t="s">
        <v>223</v>
      </c>
      <c r="B225" s="217">
        <v>5.08055418</v>
      </c>
      <c r="C225" s="148">
        <f t="shared" si="15"/>
        <v>4.0457932635859034E-2</v>
      </c>
      <c r="D225" s="217">
        <v>1.09344727</v>
      </c>
      <c r="E225" s="148">
        <f t="shared" si="16"/>
        <v>9.641412119877445E-3</v>
      </c>
      <c r="F225" s="217">
        <v>0.33637283000000001</v>
      </c>
      <c r="G225" s="148">
        <f t="shared" si="18"/>
        <v>2.1237161260521092E-3</v>
      </c>
      <c r="H225" s="148">
        <f t="shared" si="17"/>
        <v>-69.237398160041124</v>
      </c>
      <c r="I225" s="150">
        <f t="shared" si="19"/>
        <v>-93.379209864070376</v>
      </c>
      <c r="J225" s="38"/>
    </row>
    <row r="226" spans="1:10" ht="12.5" x14ac:dyDescent="0.25">
      <c r="A226" s="128" t="s">
        <v>53</v>
      </c>
      <c r="B226" s="217">
        <v>0.1385981</v>
      </c>
      <c r="C226" s="148">
        <f t="shared" si="15"/>
        <v>1.1036970366996566E-3</v>
      </c>
      <c r="D226" s="217">
        <v>0.15484295000000001</v>
      </c>
      <c r="E226" s="148">
        <f t="shared" si="16"/>
        <v>1.3653193306775344E-3</v>
      </c>
      <c r="F226" s="217">
        <v>0.31755259999999996</v>
      </c>
      <c r="G226" s="148">
        <f t="shared" si="18"/>
        <v>2.0048931344715769E-3</v>
      </c>
      <c r="H226" s="148">
        <f t="shared" si="17"/>
        <v>105.0804379534231</v>
      </c>
      <c r="I226" s="150">
        <f t="shared" si="19"/>
        <v>129.11757087579119</v>
      </c>
      <c r="J226" s="38"/>
    </row>
    <row r="227" spans="1:10" ht="12.5" x14ac:dyDescent="0.25">
      <c r="A227" s="128" t="s">
        <v>253</v>
      </c>
      <c r="B227" s="217">
        <v>0.84320075999999999</v>
      </c>
      <c r="C227" s="148">
        <f t="shared" si="15"/>
        <v>6.7146532322946584E-3</v>
      </c>
      <c r="D227" s="217">
        <v>8.1538617099999993</v>
      </c>
      <c r="E227" s="148">
        <f t="shared" si="16"/>
        <v>7.1896234296326522E-2</v>
      </c>
      <c r="F227" s="217">
        <v>0.31092442999999997</v>
      </c>
      <c r="G227" s="148">
        <f t="shared" si="18"/>
        <v>1.96304566565189E-3</v>
      </c>
      <c r="H227" s="148">
        <f t="shared" si="17"/>
        <v>-96.186783133460821</v>
      </c>
      <c r="I227" s="150">
        <f t="shared" si="19"/>
        <v>-63.125693814602357</v>
      </c>
      <c r="J227" s="38"/>
    </row>
    <row r="228" spans="1:10" ht="12.5" x14ac:dyDescent="0.25">
      <c r="A228" s="128" t="s">
        <v>29</v>
      </c>
      <c r="B228" s="217">
        <v>0.24266542000000002</v>
      </c>
      <c r="C228" s="148">
        <f t="shared" si="15"/>
        <v>1.9324154152436258E-3</v>
      </c>
      <c r="D228" s="217">
        <v>0.43025119000000001</v>
      </c>
      <c r="E228" s="148">
        <f t="shared" si="16"/>
        <v>3.7937165802770655E-3</v>
      </c>
      <c r="F228" s="217">
        <v>0.26340742</v>
      </c>
      <c r="G228" s="148">
        <f t="shared" si="18"/>
        <v>1.6630433129090148E-3</v>
      </c>
      <c r="H228" s="148">
        <f t="shared" si="17"/>
        <v>-38.77822394866589</v>
      </c>
      <c r="I228" s="150">
        <f t="shared" si="19"/>
        <v>8.5475713845013281</v>
      </c>
      <c r="J228" s="38"/>
    </row>
    <row r="229" spans="1:10" ht="12.5" x14ac:dyDescent="0.25">
      <c r="A229" s="128" t="s">
        <v>176</v>
      </c>
      <c r="B229" s="217">
        <v>0.67812768999999995</v>
      </c>
      <c r="C229" s="148">
        <f t="shared" si="15"/>
        <v>5.4001282987067153E-3</v>
      </c>
      <c r="D229" s="217">
        <v>0.41032893999999998</v>
      </c>
      <c r="E229" s="148">
        <f t="shared" si="16"/>
        <v>3.6180532192032124E-3</v>
      </c>
      <c r="F229" s="217">
        <v>0.23632781999999999</v>
      </c>
      <c r="G229" s="148">
        <f t="shared" si="18"/>
        <v>1.4920741439453957E-3</v>
      </c>
      <c r="H229" s="148">
        <f t="shared" si="17"/>
        <v>-42.405276118228464</v>
      </c>
      <c r="I229" s="150">
        <f t="shared" si="19"/>
        <v>-65.149952806085821</v>
      </c>
      <c r="J229" s="38"/>
    </row>
    <row r="230" spans="1:10" ht="12.5" x14ac:dyDescent="0.25">
      <c r="A230" s="128" t="s">
        <v>177</v>
      </c>
      <c r="B230" s="217">
        <v>1.25615192</v>
      </c>
      <c r="C230" s="148">
        <f t="shared" si="15"/>
        <v>1.0003103590515195E-2</v>
      </c>
      <c r="D230" s="217">
        <v>0</v>
      </c>
      <c r="E230" s="148">
        <f t="shared" si="16"/>
        <v>0</v>
      </c>
      <c r="F230" s="217">
        <v>0.22789834</v>
      </c>
      <c r="G230" s="148">
        <f t="shared" si="18"/>
        <v>1.4388539637951924E-3</v>
      </c>
      <c r="H230" s="148" t="s">
        <v>314</v>
      </c>
      <c r="I230" s="150">
        <f t="shared" si="19"/>
        <v>-81.857422150021478</v>
      </c>
      <c r="J230" s="38"/>
    </row>
    <row r="231" spans="1:10" ht="12.5" x14ac:dyDescent="0.25">
      <c r="A231" s="128" t="s">
        <v>8</v>
      </c>
      <c r="B231" s="217">
        <v>4.3824889999999998E-2</v>
      </c>
      <c r="C231" s="148">
        <f t="shared" si="15"/>
        <v>3.489903629753107E-4</v>
      </c>
      <c r="D231" s="217">
        <v>8.3332199999999988E-3</v>
      </c>
      <c r="E231" s="148">
        <f t="shared" si="16"/>
        <v>7.3477716310549763E-5</v>
      </c>
      <c r="F231" s="217">
        <v>0.21599207999999998</v>
      </c>
      <c r="G231" s="148">
        <f t="shared" si="18"/>
        <v>1.3636828616494891E-3</v>
      </c>
      <c r="H231" s="148">
        <f t="shared" si="17"/>
        <v>2491.9402103868615</v>
      </c>
      <c r="I231" s="150">
        <f t="shared" si="19"/>
        <v>392.85253197440994</v>
      </c>
      <c r="J231" s="38"/>
    </row>
    <row r="232" spans="1:10" ht="12.5" x14ac:dyDescent="0.25">
      <c r="A232" s="128" t="s">
        <v>165</v>
      </c>
      <c r="B232" s="217">
        <v>3.8321100000000001E-3</v>
      </c>
      <c r="C232" s="148">
        <f t="shared" si="15"/>
        <v>3.0516208023826596E-5</v>
      </c>
      <c r="D232" s="217">
        <v>0.19910006</v>
      </c>
      <c r="E232" s="148">
        <f t="shared" si="16"/>
        <v>1.7555540026656486E-3</v>
      </c>
      <c r="F232" s="217">
        <v>0.20151935000000001</v>
      </c>
      <c r="G232" s="148">
        <f t="shared" si="18"/>
        <v>1.2723081507699035E-3</v>
      </c>
      <c r="H232" s="148">
        <f t="shared" si="17"/>
        <v>1.2151126423568304</v>
      </c>
      <c r="I232" s="150">
        <f t="shared" si="19"/>
        <v>5158.7047344674347</v>
      </c>
      <c r="J232" s="38"/>
    </row>
    <row r="233" spans="1:10" ht="12.5" x14ac:dyDescent="0.25">
      <c r="A233" s="128" t="s">
        <v>47</v>
      </c>
      <c r="B233" s="217">
        <v>0.29136074000000001</v>
      </c>
      <c r="C233" s="148">
        <f t="shared" si="15"/>
        <v>2.3201904308112384E-3</v>
      </c>
      <c r="D233" s="217">
        <v>9.9851389999999998E-2</v>
      </c>
      <c r="E233" s="148">
        <f t="shared" si="16"/>
        <v>8.8043422682157263E-4</v>
      </c>
      <c r="F233" s="217">
        <v>0.19728791000000001</v>
      </c>
      <c r="G233" s="148">
        <f t="shared" si="18"/>
        <v>1.2455926239408727E-3</v>
      </c>
      <c r="H233" s="148" t="s">
        <v>314</v>
      </c>
      <c r="I233" s="150" t="s">
        <v>314</v>
      </c>
      <c r="J233" s="38"/>
    </row>
    <row r="234" spans="1:10" ht="12.5" x14ac:dyDescent="0.25">
      <c r="A234" s="128" t="s">
        <v>65</v>
      </c>
      <c r="B234" s="217">
        <v>6.5198999999999997E-4</v>
      </c>
      <c r="C234" s="148">
        <f t="shared" si="15"/>
        <v>5.1919862606905073E-6</v>
      </c>
      <c r="D234" s="217">
        <v>7.3689000000000003E-4</v>
      </c>
      <c r="E234" s="148">
        <f t="shared" si="16"/>
        <v>6.4974876904823133E-6</v>
      </c>
      <c r="F234" s="217">
        <v>0.1673</v>
      </c>
      <c r="G234" s="148">
        <f t="shared" si="18"/>
        <v>1.0562616127126492E-3</v>
      </c>
      <c r="H234" s="148">
        <f t="shared" si="17"/>
        <v>22603.524270922389</v>
      </c>
      <c r="I234" s="150">
        <f t="shared" si="19"/>
        <v>25559.902759244778</v>
      </c>
      <c r="J234" s="38"/>
    </row>
    <row r="235" spans="1:10" ht="12.5" x14ac:dyDescent="0.25">
      <c r="A235" s="128" t="s">
        <v>87</v>
      </c>
      <c r="B235" s="217">
        <v>2.0554032100000001</v>
      </c>
      <c r="C235" s="148">
        <f t="shared" si="15"/>
        <v>1.6367774393010886E-2</v>
      </c>
      <c r="D235" s="217">
        <v>0.12885928999999999</v>
      </c>
      <c r="E235" s="148">
        <f t="shared" si="16"/>
        <v>1.1362098150053475E-3</v>
      </c>
      <c r="F235" s="217">
        <v>0.14777921999999999</v>
      </c>
      <c r="G235" s="148">
        <f t="shared" si="18"/>
        <v>9.3301564400847213E-4</v>
      </c>
      <c r="H235" s="148">
        <f t="shared" si="17"/>
        <v>14.682627849338603</v>
      </c>
      <c r="I235" s="150">
        <f t="shared" si="19"/>
        <v>-92.810207783999715</v>
      </c>
      <c r="J235" s="38"/>
    </row>
    <row r="236" spans="1:10" ht="12.5" x14ac:dyDescent="0.25">
      <c r="A236" s="128" t="s">
        <v>67</v>
      </c>
      <c r="B236" s="217">
        <v>1093.10873294</v>
      </c>
      <c r="C236" s="148">
        <f t="shared" si="15"/>
        <v>8.7047432059775307</v>
      </c>
      <c r="D236" s="217">
        <v>5.7625999999999999E-4</v>
      </c>
      <c r="E236" s="148">
        <f t="shared" si="16"/>
        <v>5.0811413596565811E-6</v>
      </c>
      <c r="F236" s="217">
        <v>7.8196649999999993E-2</v>
      </c>
      <c r="G236" s="148">
        <f t="shared" si="18"/>
        <v>4.937006553360823E-4</v>
      </c>
      <c r="H236" s="148">
        <f t="shared" si="17"/>
        <v>13469.682087946412</v>
      </c>
      <c r="I236" s="150">
        <f t="shared" si="19"/>
        <v>-99.992846397833674</v>
      </c>
      <c r="J236" s="38"/>
    </row>
    <row r="237" spans="1:10" ht="12.5" x14ac:dyDescent="0.25">
      <c r="A237" s="128" t="s">
        <v>54</v>
      </c>
      <c r="B237" s="217">
        <v>1.11308E-3</v>
      </c>
      <c r="C237" s="148">
        <f t="shared" si="15"/>
        <v>8.8637802221650497E-6</v>
      </c>
      <c r="D237" s="217">
        <v>1.596E-4</v>
      </c>
      <c r="E237" s="148">
        <f t="shared" si="16"/>
        <v>1.4072643615749667E-6</v>
      </c>
      <c r="F237" s="217">
        <v>6.8133189999999996E-2</v>
      </c>
      <c r="G237" s="148">
        <f t="shared" si="18"/>
        <v>4.301642148754175E-4</v>
      </c>
      <c r="H237" s="148">
        <f t="shared" si="17"/>
        <v>42589.968671679198</v>
      </c>
      <c r="I237" s="150">
        <f t="shared" si="19"/>
        <v>6021.1404391418409</v>
      </c>
      <c r="J237" s="38"/>
    </row>
    <row r="238" spans="1:10" ht="12.5" x14ac:dyDescent="0.25">
      <c r="A238" s="128" t="s">
        <v>58</v>
      </c>
      <c r="B238" s="217">
        <v>3.8116219999999999E-2</v>
      </c>
      <c r="C238" s="148">
        <f t="shared" si="15"/>
        <v>3.0353056112740495E-4</v>
      </c>
      <c r="D238" s="217">
        <v>9.2617199999999997E-2</v>
      </c>
      <c r="E238" s="148">
        <f t="shared" si="16"/>
        <v>8.166471480505075E-4</v>
      </c>
      <c r="F238" s="217">
        <v>6.0233780000000001E-2</v>
      </c>
      <c r="G238" s="148">
        <f t="shared" si="18"/>
        <v>3.8029067305785368E-4</v>
      </c>
      <c r="H238" s="148">
        <f t="shared" si="17"/>
        <v>-34.964801354392051</v>
      </c>
      <c r="I238" s="150">
        <f t="shared" si="19"/>
        <v>58.02663537989865</v>
      </c>
      <c r="J238" s="38"/>
    </row>
    <row r="239" spans="1:10" ht="12.5" x14ac:dyDescent="0.25">
      <c r="A239" s="128" t="s">
        <v>124</v>
      </c>
      <c r="B239" s="217">
        <v>8.8276499999999994E-2</v>
      </c>
      <c r="C239" s="148">
        <f t="shared" si="15"/>
        <v>7.0297147984147855E-4</v>
      </c>
      <c r="D239" s="217">
        <v>4.546737E-2</v>
      </c>
      <c r="E239" s="148">
        <f t="shared" si="16"/>
        <v>4.0090607403222298E-4</v>
      </c>
      <c r="F239" s="217">
        <v>5.3625980000000004E-2</v>
      </c>
      <c r="G239" s="148">
        <f t="shared" si="18"/>
        <v>3.3857181182364782E-4</v>
      </c>
      <c r="H239" s="148" t="s">
        <v>314</v>
      </c>
      <c r="I239" s="150">
        <f t="shared" si="19"/>
        <v>-39.252258528600471</v>
      </c>
      <c r="J239" s="38"/>
    </row>
    <row r="240" spans="1:10" ht="12.5" x14ac:dyDescent="0.25">
      <c r="A240" s="128" t="s">
        <v>85</v>
      </c>
      <c r="B240" s="217">
        <v>0</v>
      </c>
      <c r="C240" s="148">
        <f t="shared" si="15"/>
        <v>0</v>
      </c>
      <c r="D240" s="217">
        <v>8.2229999999999994E-3</v>
      </c>
      <c r="E240" s="148">
        <f t="shared" si="16"/>
        <v>7.2505857426259087E-5</v>
      </c>
      <c r="F240" s="217">
        <v>5.191751E-2</v>
      </c>
      <c r="G240" s="148">
        <f t="shared" si="18"/>
        <v>3.2778525308203881E-4</v>
      </c>
      <c r="H240" s="148">
        <f t="shared" si="17"/>
        <v>531.36945153836803</v>
      </c>
      <c r="I240" s="150" t="s">
        <v>314</v>
      </c>
      <c r="J240" s="38"/>
    </row>
    <row r="241" spans="1:10" ht="12.5" x14ac:dyDescent="0.25">
      <c r="A241" s="128" t="s">
        <v>66</v>
      </c>
      <c r="B241" s="217">
        <v>5.1758300000000002E-3</v>
      </c>
      <c r="C241" s="148">
        <f t="shared" si="15"/>
        <v>4.1216641739397469E-5</v>
      </c>
      <c r="D241" s="217">
        <v>0.23134750000000001</v>
      </c>
      <c r="E241" s="148">
        <f t="shared" si="16"/>
        <v>2.0398940594577985E-3</v>
      </c>
      <c r="F241" s="217">
        <v>5.0345399999999998E-2</v>
      </c>
      <c r="G241" s="148">
        <f t="shared" si="18"/>
        <v>3.1785961384736051E-4</v>
      </c>
      <c r="H241" s="148">
        <f t="shared" si="17"/>
        <v>-78.238191465220069</v>
      </c>
      <c r="I241" s="150">
        <f t="shared" si="19"/>
        <v>872.70196277698449</v>
      </c>
      <c r="J241" s="38"/>
    </row>
    <row r="242" spans="1:10" ht="12.5" x14ac:dyDescent="0.25">
      <c r="A242" s="128" t="s">
        <v>162</v>
      </c>
      <c r="B242" s="217">
        <v>2.637521E-2</v>
      </c>
      <c r="C242" s="148">
        <f t="shared" si="15"/>
        <v>2.1003347895339942E-4</v>
      </c>
      <c r="D242" s="217">
        <v>0.28450656000000002</v>
      </c>
      <c r="E242" s="148">
        <f t="shared" si="16"/>
        <v>2.5086211937486841E-3</v>
      </c>
      <c r="F242" s="217">
        <v>5.010042E-2</v>
      </c>
      <c r="G242" s="148">
        <f t="shared" si="18"/>
        <v>3.1631291348942659E-4</v>
      </c>
      <c r="H242" s="148" t="s">
        <v>314</v>
      </c>
      <c r="I242" s="150" t="s">
        <v>314</v>
      </c>
      <c r="J242" s="38"/>
    </row>
    <row r="243" spans="1:10" ht="12.5" x14ac:dyDescent="0.25">
      <c r="A243" s="128" t="s">
        <v>131</v>
      </c>
      <c r="B243" s="217">
        <v>5.7106810000000001E-2</v>
      </c>
      <c r="C243" s="148">
        <f t="shared" si="15"/>
        <v>4.547581602660521E-4</v>
      </c>
      <c r="D243" s="217">
        <v>3.9755230000000003E-2</v>
      </c>
      <c r="E243" s="148">
        <f t="shared" si="16"/>
        <v>3.50539588754486E-4</v>
      </c>
      <c r="F243" s="217">
        <v>4.5544330000000001E-2</v>
      </c>
      <c r="G243" s="148">
        <f t="shared" si="18"/>
        <v>2.875476835368625E-4</v>
      </c>
      <c r="H243" s="148">
        <f t="shared" si="17"/>
        <v>14.561857647408893</v>
      </c>
      <c r="I243" s="150" t="s">
        <v>314</v>
      </c>
      <c r="J243" s="38"/>
    </row>
    <row r="244" spans="1:10" ht="12.5" x14ac:dyDescent="0.25">
      <c r="A244" s="128" t="s">
        <v>51</v>
      </c>
      <c r="B244" s="217">
        <v>2.8784729999999998E-2</v>
      </c>
      <c r="C244" s="148">
        <f t="shared" si="15"/>
        <v>2.2922118848093663E-4</v>
      </c>
      <c r="D244" s="217">
        <v>3.3014699999999999E-3</v>
      </c>
      <c r="E244" s="148">
        <f t="shared" si="16"/>
        <v>2.9110533031384118E-5</v>
      </c>
      <c r="F244" s="217">
        <v>2.8671700000000001E-2</v>
      </c>
      <c r="G244" s="148">
        <f t="shared" si="18"/>
        <v>1.81021016624108E-4</v>
      </c>
      <c r="H244" s="148">
        <f t="shared" si="17"/>
        <v>768.45253780891551</v>
      </c>
      <c r="I244" s="150">
        <f t="shared" si="19"/>
        <v>-0.39267347652729434</v>
      </c>
      <c r="J244" s="38"/>
    </row>
    <row r="245" spans="1:10" ht="12.5" x14ac:dyDescent="0.25">
      <c r="A245" s="128" t="s">
        <v>164</v>
      </c>
      <c r="B245" s="217">
        <v>4.0657980000000003E-2</v>
      </c>
      <c r="C245" s="148">
        <f t="shared" si="15"/>
        <v>3.2377133628955885E-4</v>
      </c>
      <c r="D245" s="217">
        <v>5.0743360000000001E-2</v>
      </c>
      <c r="E245" s="148">
        <f t="shared" si="16"/>
        <v>4.4742683029178379E-4</v>
      </c>
      <c r="F245" s="217">
        <v>2.6171029999999998E-2</v>
      </c>
      <c r="G245" s="148">
        <f t="shared" si="18"/>
        <v>1.6523284132786086E-4</v>
      </c>
      <c r="H245" s="148" t="s">
        <v>314</v>
      </c>
      <c r="I245" s="150" t="s">
        <v>314</v>
      </c>
      <c r="J245" s="38"/>
    </row>
    <row r="246" spans="1:10" ht="12.5" x14ac:dyDescent="0.25">
      <c r="A246" s="128" t="s">
        <v>46</v>
      </c>
      <c r="B246" s="217">
        <v>3.1990890000000001E-2</v>
      </c>
      <c r="C246" s="148">
        <f t="shared" si="15"/>
        <v>2.5475277434816698E-4</v>
      </c>
      <c r="D246" s="217">
        <v>1.83472E-3</v>
      </c>
      <c r="E246" s="148">
        <f t="shared" si="16"/>
        <v>1.6177544294917437E-5</v>
      </c>
      <c r="F246" s="217">
        <v>1.8051830000000001E-2</v>
      </c>
      <c r="G246" s="148">
        <f t="shared" si="18"/>
        <v>1.1397163818418759E-4</v>
      </c>
      <c r="H246" s="148">
        <f t="shared" si="17"/>
        <v>883.9010857242522</v>
      </c>
      <c r="I246" s="150" t="s">
        <v>314</v>
      </c>
      <c r="J246" s="38"/>
    </row>
    <row r="247" spans="1:10" ht="12.5" x14ac:dyDescent="0.25">
      <c r="A247" s="128" t="s">
        <v>259</v>
      </c>
      <c r="B247" s="217">
        <v>2.877E-4</v>
      </c>
      <c r="C247" s="148">
        <f t="shared" si="15"/>
        <v>2.2910388920085569E-6</v>
      </c>
      <c r="D247" s="217">
        <v>3.2236299999999999E-3</v>
      </c>
      <c r="E247" s="148">
        <f t="shared" si="16"/>
        <v>2.8424183044510712E-5</v>
      </c>
      <c r="F247" s="217">
        <v>1.235559E-2</v>
      </c>
      <c r="G247" s="148">
        <f t="shared" si="18"/>
        <v>7.8007982184197743E-5</v>
      </c>
      <c r="H247" s="148">
        <f t="shared" si="17"/>
        <v>283.28189029137957</v>
      </c>
      <c r="I247" s="150">
        <f t="shared" si="19"/>
        <v>4194.6089676746606</v>
      </c>
      <c r="J247" s="38"/>
    </row>
    <row r="248" spans="1:10" ht="12.5" x14ac:dyDescent="0.25">
      <c r="A248" s="128" t="s">
        <v>41</v>
      </c>
      <c r="B248" s="217">
        <v>0</v>
      </c>
      <c r="C248" s="148">
        <f t="shared" si="15"/>
        <v>0</v>
      </c>
      <c r="D248" s="217">
        <v>3.0941000000000003E-4</v>
      </c>
      <c r="E248" s="148">
        <f t="shared" si="16"/>
        <v>2.7282059280382862E-6</v>
      </c>
      <c r="F248" s="217">
        <v>1.148004E-2</v>
      </c>
      <c r="G248" s="148">
        <f t="shared" si="18"/>
        <v>7.2480128896627147E-5</v>
      </c>
      <c r="H248" s="148">
        <f t="shared" si="17"/>
        <v>3610.3002488607344</v>
      </c>
      <c r="I248" s="150" t="s">
        <v>314</v>
      </c>
      <c r="J248" s="38"/>
    </row>
    <row r="249" spans="1:10" ht="12.5" x14ac:dyDescent="0.25">
      <c r="A249" s="128" t="s">
        <v>44</v>
      </c>
      <c r="B249" s="217">
        <v>0.23057670999999999</v>
      </c>
      <c r="C249" s="148">
        <f t="shared" si="15"/>
        <v>1.8361494967027402E-3</v>
      </c>
      <c r="D249" s="217">
        <v>0.29114588000000002</v>
      </c>
      <c r="E249" s="148">
        <f t="shared" si="16"/>
        <v>2.5671630384923676E-3</v>
      </c>
      <c r="F249" s="217">
        <v>9.7881299999999991E-3</v>
      </c>
      <c r="G249" s="148">
        <f t="shared" si="18"/>
        <v>6.1798123008015917E-5</v>
      </c>
      <c r="H249" s="148" t="s">
        <v>314</v>
      </c>
      <c r="I249" s="150" t="s">
        <v>314</v>
      </c>
      <c r="J249" s="38"/>
    </row>
    <row r="250" spans="1:10" ht="12.5" x14ac:dyDescent="0.25">
      <c r="A250" s="128" t="s">
        <v>63</v>
      </c>
      <c r="B250" s="217">
        <v>2.6694450000000002E-2</v>
      </c>
      <c r="C250" s="148">
        <f t="shared" si="15"/>
        <v>2.1257568005136543E-4</v>
      </c>
      <c r="D250" s="217">
        <v>0.33851376999999999</v>
      </c>
      <c r="E250" s="148">
        <f t="shared" si="16"/>
        <v>2.984826844758052E-3</v>
      </c>
      <c r="F250" s="217">
        <v>8.6266699999999995E-3</v>
      </c>
      <c r="G250" s="148">
        <f t="shared" si="18"/>
        <v>5.4465154611714458E-5</v>
      </c>
      <c r="H250" s="148" t="s">
        <v>314</v>
      </c>
      <c r="I250" s="150" t="s">
        <v>314</v>
      </c>
      <c r="J250" s="38"/>
    </row>
    <row r="251" spans="1:10" ht="12.5" x14ac:dyDescent="0.25">
      <c r="A251" s="128" t="s">
        <v>166</v>
      </c>
      <c r="B251" s="217">
        <v>1.8565799999999998E-3</v>
      </c>
      <c r="C251" s="148">
        <f t="shared" si="15"/>
        <v>1.4784487264946981E-5</v>
      </c>
      <c r="D251" s="217">
        <v>1.1363E-3</v>
      </c>
      <c r="E251" s="148">
        <f t="shared" si="16"/>
        <v>1.0019263747228286E-5</v>
      </c>
      <c r="F251" s="217">
        <v>7.7956199999999996E-3</v>
      </c>
      <c r="G251" s="148">
        <f t="shared" si="18"/>
        <v>4.9218255548684897E-5</v>
      </c>
      <c r="H251" s="148" t="s">
        <v>314</v>
      </c>
      <c r="I251" s="150">
        <f t="shared" si="19"/>
        <v>319.89141324370615</v>
      </c>
      <c r="J251" s="38"/>
    </row>
    <row r="252" spans="1:10" ht="12.5" x14ac:dyDescent="0.25">
      <c r="A252" s="128" t="s">
        <v>73</v>
      </c>
      <c r="B252" s="217">
        <v>233.21988153000001</v>
      </c>
      <c r="C252" s="148">
        <f t="shared" si="15"/>
        <v>1.8571978414141752</v>
      </c>
      <c r="D252" s="217">
        <v>0</v>
      </c>
      <c r="E252" s="148">
        <f t="shared" si="16"/>
        <v>0</v>
      </c>
      <c r="F252" s="217">
        <v>4.63198E-3</v>
      </c>
      <c r="G252" s="148">
        <f t="shared" si="18"/>
        <v>2.9244367393022936E-5</v>
      </c>
      <c r="H252" s="148" t="s">
        <v>314</v>
      </c>
      <c r="I252" s="150" t="s">
        <v>314</v>
      </c>
      <c r="J252" s="38"/>
    </row>
    <row r="253" spans="1:10" ht="12.5" x14ac:dyDescent="0.25">
      <c r="A253" s="128" t="s">
        <v>260</v>
      </c>
      <c r="B253" s="217">
        <v>2.4589999999999998E-3</v>
      </c>
      <c r="C253" s="148">
        <f t="shared" si="15"/>
        <v>1.9581733178481202E-5</v>
      </c>
      <c r="D253" s="217">
        <v>9.5420999999999995E-3</v>
      </c>
      <c r="E253" s="148">
        <f t="shared" si="16"/>
        <v>8.4136950279351433E-5</v>
      </c>
      <c r="F253" s="217">
        <v>3.7841100000000003E-3</v>
      </c>
      <c r="G253" s="148">
        <f t="shared" si="18"/>
        <v>2.3891273946694941E-5</v>
      </c>
      <c r="H253" s="148" t="s">
        <v>314</v>
      </c>
      <c r="I253" s="150">
        <f t="shared" si="19"/>
        <v>53.888165921106165</v>
      </c>
      <c r="J253" s="38"/>
    </row>
    <row r="254" spans="1:10" ht="12.5" x14ac:dyDescent="0.25">
      <c r="A254" s="128" t="s">
        <v>78</v>
      </c>
      <c r="B254" s="217">
        <v>0</v>
      </c>
      <c r="C254" s="148">
        <f t="shared" si="15"/>
        <v>0</v>
      </c>
      <c r="D254" s="217">
        <v>9.5814000000000001E-4</v>
      </c>
      <c r="E254" s="148">
        <f t="shared" si="16"/>
        <v>8.4483475902220464E-6</v>
      </c>
      <c r="F254" s="217">
        <v>3.1013099999999999E-3</v>
      </c>
      <c r="G254" s="148">
        <f t="shared" si="18"/>
        <v>1.958036283396214E-5</v>
      </c>
      <c r="H254" s="148">
        <f t="shared" si="17"/>
        <v>223.68025549502158</v>
      </c>
      <c r="I254" s="150" t="s">
        <v>314</v>
      </c>
      <c r="J254" s="38"/>
    </row>
    <row r="255" spans="1:10" ht="12.5" x14ac:dyDescent="0.25">
      <c r="A255" s="128" t="s">
        <v>15</v>
      </c>
      <c r="B255" s="217">
        <v>0.27156000000000002</v>
      </c>
      <c r="C255" s="148">
        <f t="shared" si="15"/>
        <v>2.1625113712681397E-3</v>
      </c>
      <c r="D255" s="217">
        <v>0</v>
      </c>
      <c r="E255" s="148">
        <f t="shared" si="16"/>
        <v>0</v>
      </c>
      <c r="F255" s="217">
        <v>1.42701E-3</v>
      </c>
      <c r="G255" s="148">
        <f t="shared" si="18"/>
        <v>9.0095390553322027E-6</v>
      </c>
      <c r="H255" s="148" t="s">
        <v>314</v>
      </c>
      <c r="I255" s="150">
        <f t="shared" si="19"/>
        <v>-99.474513919575784</v>
      </c>
      <c r="J255" s="38"/>
    </row>
    <row r="256" spans="1:10" ht="12.5" x14ac:dyDescent="0.25">
      <c r="A256" s="128" t="s">
        <v>79</v>
      </c>
      <c r="B256" s="217">
        <v>0.46838928999999996</v>
      </c>
      <c r="C256" s="148">
        <f t="shared" si="15"/>
        <v>3.7299203336471137E-3</v>
      </c>
      <c r="D256" s="217">
        <v>2.801874E-2</v>
      </c>
      <c r="E256" s="148">
        <f t="shared" si="16"/>
        <v>2.4705372342252496E-4</v>
      </c>
      <c r="F256" s="217">
        <v>3.0030000000000004E-4</v>
      </c>
      <c r="G256" s="148">
        <f t="shared" si="18"/>
        <v>1.8959674972959271E-6</v>
      </c>
      <c r="H256" s="148" t="s">
        <v>314</v>
      </c>
      <c r="I256" s="150" t="s">
        <v>314</v>
      </c>
      <c r="J256" s="38"/>
    </row>
    <row r="257" spans="1:9" ht="12.5" x14ac:dyDescent="0.25">
      <c r="A257" s="128" t="s">
        <v>52</v>
      </c>
      <c r="B257" s="217">
        <v>0</v>
      </c>
      <c r="C257" s="148">
        <f t="shared" si="15"/>
        <v>0</v>
      </c>
      <c r="D257" s="217">
        <v>0</v>
      </c>
      <c r="E257" s="148">
        <f t="shared" si="16"/>
        <v>0</v>
      </c>
      <c r="F257" s="217">
        <v>0</v>
      </c>
      <c r="G257" s="148">
        <f t="shared" si="18"/>
        <v>0</v>
      </c>
      <c r="H257" s="148" t="s">
        <v>314</v>
      </c>
      <c r="I257" s="150" t="s">
        <v>314</v>
      </c>
    </row>
    <row r="258" spans="1:9" ht="12.5" x14ac:dyDescent="0.25">
      <c r="A258" s="128" t="s">
        <v>69</v>
      </c>
      <c r="B258" s="217">
        <v>3.3753299999999997E-3</v>
      </c>
      <c r="C258" s="148">
        <f t="shared" si="15"/>
        <v>2.6878735847630315E-5</v>
      </c>
      <c r="D258" s="217">
        <v>6.7018299999999998E-3</v>
      </c>
      <c r="E258" s="148">
        <f t="shared" si="16"/>
        <v>5.9093023285300484E-5</v>
      </c>
      <c r="F258" s="217">
        <v>0</v>
      </c>
      <c r="G258" s="148">
        <f t="shared" si="18"/>
        <v>0</v>
      </c>
      <c r="H258" s="148">
        <f t="shared" si="17"/>
        <v>-100</v>
      </c>
      <c r="I258" s="150" t="s">
        <v>314</v>
      </c>
    </row>
    <row r="259" spans="1:9" ht="12.5" x14ac:dyDescent="0.25">
      <c r="A259" s="128" t="s">
        <v>70</v>
      </c>
      <c r="B259" s="217">
        <v>0</v>
      </c>
      <c r="C259" s="148">
        <f t="shared" si="15"/>
        <v>0</v>
      </c>
      <c r="D259" s="217">
        <v>0</v>
      </c>
      <c r="E259" s="148">
        <f t="shared" si="16"/>
        <v>0</v>
      </c>
      <c r="F259" s="217">
        <v>0</v>
      </c>
      <c r="G259" s="148">
        <f t="shared" si="18"/>
        <v>0</v>
      </c>
      <c r="H259" s="148" t="s">
        <v>314</v>
      </c>
      <c r="I259" s="150" t="s">
        <v>314</v>
      </c>
    </row>
    <row r="260" spans="1:9" ht="12.5" x14ac:dyDescent="0.25">
      <c r="A260" s="128" t="s">
        <v>86</v>
      </c>
      <c r="B260" s="217">
        <v>0</v>
      </c>
      <c r="C260" s="148">
        <f t="shared" ref="C260:C267" si="20">(B260/$B$268)*100</f>
        <v>0</v>
      </c>
      <c r="D260" s="217">
        <v>0</v>
      </c>
      <c r="E260" s="148">
        <f t="shared" ref="E260:E267" si="21">(D260/$D$268)*100</f>
        <v>0</v>
      </c>
      <c r="F260" s="217">
        <v>0</v>
      </c>
      <c r="G260" s="148">
        <f t="shared" si="18"/>
        <v>0</v>
      </c>
      <c r="H260" s="148" t="s">
        <v>314</v>
      </c>
      <c r="I260" s="150" t="s">
        <v>314</v>
      </c>
    </row>
    <row r="261" spans="1:9" ht="12.5" x14ac:dyDescent="0.25">
      <c r="A261" s="128" t="s">
        <v>115</v>
      </c>
      <c r="B261" s="217">
        <v>0</v>
      </c>
      <c r="C261" s="148">
        <f t="shared" si="20"/>
        <v>0</v>
      </c>
      <c r="D261" s="217">
        <v>0</v>
      </c>
      <c r="E261" s="148">
        <f t="shared" si="21"/>
        <v>0</v>
      </c>
      <c r="F261" s="217">
        <v>0</v>
      </c>
      <c r="G261" s="148">
        <f t="shared" si="18"/>
        <v>0</v>
      </c>
      <c r="H261" s="148" t="s">
        <v>314</v>
      </c>
      <c r="I261" s="150" t="s">
        <v>314</v>
      </c>
    </row>
    <row r="262" spans="1:9" ht="12.5" x14ac:dyDescent="0.25">
      <c r="A262" s="128" t="s">
        <v>127</v>
      </c>
      <c r="B262" s="217">
        <v>4.0499999999999998E-3</v>
      </c>
      <c r="C262" s="148">
        <f t="shared" si="20"/>
        <v>3.2251329553822227E-5</v>
      </c>
      <c r="D262" s="217">
        <v>0</v>
      </c>
      <c r="E262" s="148">
        <f t="shared" si="21"/>
        <v>0</v>
      </c>
      <c r="F262" s="217">
        <v>0</v>
      </c>
      <c r="G262" s="148">
        <f t="shared" si="18"/>
        <v>0</v>
      </c>
      <c r="H262" s="148" t="s">
        <v>314</v>
      </c>
      <c r="I262" s="150" t="s">
        <v>314</v>
      </c>
    </row>
    <row r="263" spans="1:9" ht="12.5" x14ac:dyDescent="0.25">
      <c r="A263" s="128" t="s">
        <v>161</v>
      </c>
      <c r="B263" s="217">
        <v>4.3350670000000001E-2</v>
      </c>
      <c r="C263" s="148">
        <f t="shared" si="20"/>
        <v>3.4521401099975183E-4</v>
      </c>
      <c r="D263" s="217">
        <v>2.3150500000000004E-3</v>
      </c>
      <c r="E263" s="148">
        <f t="shared" si="21"/>
        <v>2.0412828071830371E-5</v>
      </c>
      <c r="F263" s="217">
        <v>0</v>
      </c>
      <c r="G263" s="148">
        <f t="shared" ref="G263:G267" si="22">(F263/$F$268)*100</f>
        <v>0</v>
      </c>
      <c r="H263" s="148">
        <f t="shared" ref="H263" si="23">((F263/D263)-1)*100</f>
        <v>-100</v>
      </c>
      <c r="I263" s="150">
        <f t="shared" ref="I263" si="24">((F263/B263)-1)*100</f>
        <v>-100</v>
      </c>
    </row>
    <row r="264" spans="1:9" ht="12.5" x14ac:dyDescent="0.25">
      <c r="A264" s="128" t="s">
        <v>245</v>
      </c>
      <c r="B264" s="217">
        <v>0</v>
      </c>
      <c r="C264" s="148">
        <f t="shared" si="20"/>
        <v>0</v>
      </c>
      <c r="D264" s="217">
        <v>0</v>
      </c>
      <c r="E264" s="148">
        <f t="shared" si="21"/>
        <v>0</v>
      </c>
      <c r="F264" s="217">
        <v>0</v>
      </c>
      <c r="G264" s="148">
        <f t="shared" si="22"/>
        <v>0</v>
      </c>
      <c r="H264" s="148" t="s">
        <v>314</v>
      </c>
      <c r="I264" s="150" t="s">
        <v>314</v>
      </c>
    </row>
    <row r="265" spans="1:9" ht="12.5" x14ac:dyDescent="0.25">
      <c r="A265" s="128" t="s">
        <v>257</v>
      </c>
      <c r="B265" s="217">
        <v>0</v>
      </c>
      <c r="C265" s="148">
        <f t="shared" si="20"/>
        <v>0</v>
      </c>
      <c r="D265" s="217">
        <v>0</v>
      </c>
      <c r="E265" s="148">
        <f t="shared" si="21"/>
        <v>0</v>
      </c>
      <c r="F265" s="217">
        <v>0</v>
      </c>
      <c r="G265" s="148">
        <f t="shared" si="22"/>
        <v>0</v>
      </c>
      <c r="H265" s="148" t="s">
        <v>314</v>
      </c>
      <c r="I265" s="150" t="s">
        <v>314</v>
      </c>
    </row>
    <row r="266" spans="1:9" ht="12.5" x14ac:dyDescent="0.25">
      <c r="A266" s="128" t="s">
        <v>261</v>
      </c>
      <c r="B266" s="217">
        <v>0</v>
      </c>
      <c r="C266" s="148">
        <f t="shared" si="20"/>
        <v>0</v>
      </c>
      <c r="D266" s="217">
        <v>0</v>
      </c>
      <c r="E266" s="148">
        <f t="shared" si="21"/>
        <v>0</v>
      </c>
      <c r="F266" s="217">
        <v>0</v>
      </c>
      <c r="G266" s="148">
        <f t="shared" si="22"/>
        <v>0</v>
      </c>
      <c r="H266" s="148" t="s">
        <v>314</v>
      </c>
      <c r="I266" s="150" t="s">
        <v>314</v>
      </c>
    </row>
    <row r="267" spans="1:9" ht="12.5" x14ac:dyDescent="0.25">
      <c r="A267" s="128" t="s">
        <v>579</v>
      </c>
      <c r="B267" s="217">
        <v>0</v>
      </c>
      <c r="C267" s="148">
        <f t="shared" si="20"/>
        <v>0</v>
      </c>
      <c r="D267" s="217">
        <v>0</v>
      </c>
      <c r="E267" s="148">
        <f t="shared" si="21"/>
        <v>0</v>
      </c>
      <c r="F267" s="217">
        <v>0</v>
      </c>
      <c r="G267" s="148">
        <f t="shared" si="22"/>
        <v>0</v>
      </c>
      <c r="H267" s="148" t="s">
        <v>314</v>
      </c>
      <c r="I267" s="150" t="s">
        <v>314</v>
      </c>
    </row>
    <row r="268" spans="1:9" ht="13" x14ac:dyDescent="0.3">
      <c r="A268" s="226" t="s">
        <v>262</v>
      </c>
      <c r="B268" s="133">
        <f t="shared" ref="B268:G268" si="25">SUM(B4:B267)</f>
        <v>12557.621828399997</v>
      </c>
      <c r="C268" s="227">
        <f t="shared" si="25"/>
        <v>100.00000000000006</v>
      </c>
      <c r="D268" s="133">
        <f t="shared" si="25"/>
        <v>11341.152690129993</v>
      </c>
      <c r="E268" s="227">
        <f t="shared" si="25"/>
        <v>100.00000000000009</v>
      </c>
      <c r="F268" s="133">
        <f t="shared" si="25"/>
        <v>15838.879117299999</v>
      </c>
      <c r="G268" s="227">
        <f t="shared" si="25"/>
        <v>100.00000000000003</v>
      </c>
      <c r="H268" s="134">
        <f>((F268/D268)-1)*100</f>
        <v>39.658459330014125</v>
      </c>
      <c r="I268" s="135">
        <f>((F268/B268)-1)*100</f>
        <v>26.129607450665503</v>
      </c>
    </row>
  </sheetData>
  <mergeCells count="7">
    <mergeCell ref="K1:L1"/>
    <mergeCell ref="A2:A3"/>
    <mergeCell ref="B2:C2"/>
    <mergeCell ref="D2:E2"/>
    <mergeCell ref="F2:G2"/>
    <mergeCell ref="H2:H3"/>
    <mergeCell ref="I2:I3"/>
  </mergeCells>
  <hyperlinks>
    <hyperlink ref="K1" location="'Table of Content'!A1" display="Table of Content" xr:uid="{00000000-0004-0000-0E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I524"/>
  <sheetViews>
    <sheetView zoomScaleNormal="100" workbookViewId="0">
      <selection activeCell="D1" sqref="D1"/>
    </sheetView>
  </sheetViews>
  <sheetFormatPr defaultColWidth="8.81640625" defaultRowHeight="11.5" x14ac:dyDescent="0.25"/>
  <cols>
    <col min="1" max="1" width="30.81640625" style="6" bestFit="1" customWidth="1"/>
    <col min="2" max="2" width="35" style="6" customWidth="1"/>
    <col min="3" max="3" width="35.7265625" style="6" customWidth="1"/>
    <col min="4" max="4" width="44.7265625" style="6" customWidth="1"/>
    <col min="5" max="5" width="28.453125" style="6" customWidth="1"/>
    <col min="6" max="6" width="30.6328125" style="6" bestFit="1" customWidth="1"/>
    <col min="7" max="16384" width="8.81640625" style="6"/>
  </cols>
  <sheetData>
    <row r="1" spans="1:9" x14ac:dyDescent="0.25">
      <c r="A1" s="404" t="s">
        <v>549</v>
      </c>
      <c r="B1" s="404"/>
      <c r="C1" s="404"/>
      <c r="H1" s="403" t="s">
        <v>313</v>
      </c>
      <c r="I1" s="403"/>
    </row>
    <row r="2" spans="1:9" s="41" customFormat="1" ht="29" customHeight="1" x14ac:dyDescent="0.35">
      <c r="A2" s="238" t="s">
        <v>337</v>
      </c>
      <c r="B2" s="238" t="s">
        <v>70</v>
      </c>
      <c r="C2" s="238" t="s">
        <v>151</v>
      </c>
      <c r="D2" s="238" t="s">
        <v>260</v>
      </c>
      <c r="E2" s="238" t="s">
        <v>9</v>
      </c>
      <c r="F2" s="238" t="s">
        <v>575</v>
      </c>
    </row>
    <row r="3" spans="1:9" ht="13.5" customHeight="1" x14ac:dyDescent="0.25">
      <c r="A3" s="140" t="s">
        <v>353</v>
      </c>
      <c r="B3" s="228">
        <v>0</v>
      </c>
      <c r="C3" s="228">
        <v>74.353476310000005</v>
      </c>
      <c r="D3" s="228">
        <v>0</v>
      </c>
      <c r="E3" s="228">
        <v>0</v>
      </c>
      <c r="F3" s="228">
        <v>521.52555072000007</v>
      </c>
    </row>
    <row r="4" spans="1:9" ht="13.5" customHeight="1" x14ac:dyDescent="0.25">
      <c r="A4" s="142" t="s">
        <v>347</v>
      </c>
      <c r="B4" s="229">
        <v>0</v>
      </c>
      <c r="C4" s="229">
        <v>0</v>
      </c>
      <c r="D4" s="229">
        <v>0</v>
      </c>
      <c r="E4" s="229">
        <v>13.19990282</v>
      </c>
      <c r="F4" s="229">
        <v>91.256620139999995</v>
      </c>
    </row>
    <row r="5" spans="1:9" ht="13.5" customHeight="1" x14ac:dyDescent="0.25">
      <c r="A5" s="142" t="s">
        <v>368</v>
      </c>
      <c r="B5" s="229">
        <v>0</v>
      </c>
      <c r="C5" s="229">
        <v>0</v>
      </c>
      <c r="D5" s="229">
        <v>0</v>
      </c>
      <c r="E5" s="229">
        <v>8.8074495299999995</v>
      </c>
      <c r="F5" s="229">
        <v>2.6333827599999999</v>
      </c>
    </row>
    <row r="6" spans="1:9" ht="13.5" customHeight="1" x14ac:dyDescent="0.25">
      <c r="A6" s="142" t="s">
        <v>357</v>
      </c>
      <c r="B6" s="229">
        <v>0</v>
      </c>
      <c r="C6" s="229">
        <v>0</v>
      </c>
      <c r="D6" s="229">
        <v>4.1999999999999997E-3</v>
      </c>
      <c r="E6" s="229">
        <v>0</v>
      </c>
      <c r="F6" s="229">
        <v>2.2937249999999999E-2</v>
      </c>
    </row>
    <row r="7" spans="1:9" ht="13.5" customHeight="1" x14ac:dyDescent="0.25">
      <c r="A7" s="142" t="s">
        <v>346</v>
      </c>
      <c r="B7" s="229">
        <v>0</v>
      </c>
      <c r="C7" s="229">
        <v>0</v>
      </c>
      <c r="D7" s="229">
        <v>0</v>
      </c>
      <c r="E7" s="229">
        <v>192.16102346</v>
      </c>
      <c r="F7" s="229">
        <v>0</v>
      </c>
    </row>
    <row r="8" spans="1:9" ht="13.5" customHeight="1" x14ac:dyDescent="0.25">
      <c r="A8" s="142" t="s">
        <v>350</v>
      </c>
      <c r="B8" s="229">
        <v>0</v>
      </c>
      <c r="C8" s="229">
        <v>0</v>
      </c>
      <c r="D8" s="229">
        <v>0</v>
      </c>
      <c r="E8" s="229">
        <v>187.66672129</v>
      </c>
      <c r="F8" s="229">
        <v>0</v>
      </c>
    </row>
    <row r="9" spans="1:9" ht="13.5" customHeight="1" x14ac:dyDescent="0.25">
      <c r="A9" s="142" t="s">
        <v>362</v>
      </c>
      <c r="B9" s="229">
        <v>0</v>
      </c>
      <c r="C9" s="229">
        <v>0</v>
      </c>
      <c r="D9" s="229">
        <v>0</v>
      </c>
      <c r="E9" s="229">
        <v>82.593809370000002</v>
      </c>
      <c r="F9" s="229">
        <v>0</v>
      </c>
    </row>
    <row r="10" spans="1:9" ht="13.5" customHeight="1" x14ac:dyDescent="0.25">
      <c r="A10" s="142" t="s">
        <v>296</v>
      </c>
      <c r="B10" s="229">
        <v>0</v>
      </c>
      <c r="C10" s="229">
        <v>50.130427329999996</v>
      </c>
      <c r="D10" s="229">
        <v>1450.9756507300001</v>
      </c>
      <c r="E10" s="229">
        <v>52.673922840000003</v>
      </c>
      <c r="F10" s="229">
        <v>0</v>
      </c>
    </row>
    <row r="11" spans="1:9" ht="13.5" customHeight="1" x14ac:dyDescent="0.25">
      <c r="A11" s="142" t="s">
        <v>359</v>
      </c>
      <c r="B11" s="229">
        <v>0</v>
      </c>
      <c r="C11" s="229">
        <v>0</v>
      </c>
      <c r="D11" s="229">
        <v>0</v>
      </c>
      <c r="E11" s="229">
        <v>36.39053646</v>
      </c>
      <c r="F11" s="229">
        <v>0</v>
      </c>
    </row>
    <row r="12" spans="1:9" ht="13.5" customHeight="1" x14ac:dyDescent="0.25">
      <c r="A12" s="142" t="s">
        <v>360</v>
      </c>
      <c r="B12" s="229">
        <v>0</v>
      </c>
      <c r="C12" s="229">
        <v>0</v>
      </c>
      <c r="D12" s="229">
        <v>0</v>
      </c>
      <c r="E12" s="229">
        <v>23.812244209999999</v>
      </c>
      <c r="F12" s="229">
        <v>0</v>
      </c>
    </row>
    <row r="13" spans="1:9" ht="13.5" customHeight="1" x14ac:dyDescent="0.25">
      <c r="A13" s="142" t="s">
        <v>356</v>
      </c>
      <c r="B13" s="229">
        <v>0</v>
      </c>
      <c r="C13" s="229">
        <v>0</v>
      </c>
      <c r="D13" s="229">
        <v>0</v>
      </c>
      <c r="E13" s="229">
        <v>22.125399359999999</v>
      </c>
      <c r="F13" s="229">
        <v>0</v>
      </c>
    </row>
    <row r="14" spans="1:9" ht="13.5" customHeight="1" x14ac:dyDescent="0.25">
      <c r="A14" s="142" t="s">
        <v>363</v>
      </c>
      <c r="B14" s="229">
        <v>0</v>
      </c>
      <c r="C14" s="229">
        <v>0</v>
      </c>
      <c r="D14" s="229">
        <v>0</v>
      </c>
      <c r="E14" s="229">
        <v>19.509030450000001</v>
      </c>
      <c r="F14" s="229">
        <v>0</v>
      </c>
    </row>
    <row r="15" spans="1:9" ht="13.5" customHeight="1" x14ac:dyDescent="0.25">
      <c r="A15" s="142" t="s">
        <v>300</v>
      </c>
      <c r="B15" s="229">
        <v>0</v>
      </c>
      <c r="C15" s="229">
        <v>0</v>
      </c>
      <c r="D15" s="229">
        <v>0</v>
      </c>
      <c r="E15" s="229">
        <v>6.7209183799999996</v>
      </c>
      <c r="F15" s="229">
        <v>0</v>
      </c>
    </row>
    <row r="16" spans="1:9" ht="13.5" customHeight="1" x14ac:dyDescent="0.25">
      <c r="A16" s="142" t="s">
        <v>361</v>
      </c>
      <c r="B16" s="229">
        <v>0</v>
      </c>
      <c r="C16" s="229">
        <v>0.3</v>
      </c>
      <c r="D16" s="229">
        <v>0</v>
      </c>
      <c r="E16" s="229">
        <v>3.97759609</v>
      </c>
      <c r="F16" s="229">
        <v>0</v>
      </c>
    </row>
    <row r="17" spans="1:9" ht="13.5" customHeight="1" x14ac:dyDescent="0.25">
      <c r="A17" s="142" t="s">
        <v>344</v>
      </c>
      <c r="B17" s="229">
        <v>0</v>
      </c>
      <c r="C17" s="229">
        <v>2058.0133568199999</v>
      </c>
      <c r="D17" s="229">
        <v>0</v>
      </c>
      <c r="E17" s="229">
        <v>3.34972878</v>
      </c>
      <c r="F17" s="229">
        <v>0</v>
      </c>
    </row>
    <row r="18" spans="1:9" ht="13.5" customHeight="1" x14ac:dyDescent="0.25">
      <c r="A18" s="142" t="s">
        <v>369</v>
      </c>
      <c r="B18" s="229">
        <v>0</v>
      </c>
      <c r="C18" s="229">
        <v>0</v>
      </c>
      <c r="D18" s="229">
        <v>0</v>
      </c>
      <c r="E18" s="229">
        <v>2.31804956</v>
      </c>
      <c r="F18" s="229">
        <v>0</v>
      </c>
    </row>
    <row r="19" spans="1:9" ht="13.5" customHeight="1" x14ac:dyDescent="0.25">
      <c r="A19" s="142" t="s">
        <v>348</v>
      </c>
      <c r="B19" s="229">
        <v>0</v>
      </c>
      <c r="C19" s="229">
        <v>0</v>
      </c>
      <c r="D19" s="229">
        <v>0</v>
      </c>
      <c r="E19" s="229">
        <v>1.38706218</v>
      </c>
      <c r="F19" s="229">
        <v>0</v>
      </c>
    </row>
    <row r="20" spans="1:9" ht="13.5" customHeight="1" x14ac:dyDescent="0.25">
      <c r="A20" s="142" t="s">
        <v>298</v>
      </c>
      <c r="B20" s="229">
        <v>0</v>
      </c>
      <c r="C20" s="229">
        <v>0</v>
      </c>
      <c r="D20" s="229">
        <v>0</v>
      </c>
      <c r="E20" s="229">
        <v>1.1985403600000002</v>
      </c>
      <c r="F20" s="229">
        <v>0</v>
      </c>
    </row>
    <row r="21" spans="1:9" ht="13.5" customHeight="1" x14ac:dyDescent="0.25">
      <c r="A21" s="142" t="s">
        <v>439</v>
      </c>
      <c r="B21" s="229">
        <v>0</v>
      </c>
      <c r="C21" s="229">
        <v>0</v>
      </c>
      <c r="D21" s="229">
        <v>0</v>
      </c>
      <c r="E21" s="229">
        <v>1.0563600800000001</v>
      </c>
      <c r="F21" s="229">
        <v>0</v>
      </c>
    </row>
    <row r="22" spans="1:9" ht="12.5" x14ac:dyDescent="0.25">
      <c r="A22" s="142" t="s">
        <v>365</v>
      </c>
      <c r="B22" s="229">
        <v>0</v>
      </c>
      <c r="C22" s="229">
        <v>0</v>
      </c>
      <c r="D22" s="229">
        <v>0</v>
      </c>
      <c r="E22" s="229">
        <v>0.62327241</v>
      </c>
      <c r="F22" s="229">
        <v>0</v>
      </c>
    </row>
    <row r="23" spans="1:9" ht="12.5" x14ac:dyDescent="0.25">
      <c r="A23" s="142" t="s">
        <v>352</v>
      </c>
      <c r="B23" s="229">
        <v>0</v>
      </c>
      <c r="C23" s="229">
        <v>195.02227588</v>
      </c>
      <c r="D23" s="229">
        <v>0</v>
      </c>
      <c r="E23" s="229">
        <v>0</v>
      </c>
      <c r="F23" s="229">
        <v>0</v>
      </c>
    </row>
    <row r="24" spans="1:9" ht="17" customHeight="1" x14ac:dyDescent="0.25">
      <c r="A24" s="142" t="s">
        <v>355</v>
      </c>
      <c r="B24" s="229">
        <v>0</v>
      </c>
      <c r="C24" s="229">
        <v>41.363509039999997</v>
      </c>
      <c r="D24" s="229">
        <v>0</v>
      </c>
      <c r="E24" s="229">
        <v>0</v>
      </c>
      <c r="F24" s="229">
        <v>0</v>
      </c>
      <c r="I24" s="9"/>
    </row>
    <row r="25" spans="1:9" ht="12.5" x14ac:dyDescent="0.25">
      <c r="A25" s="142" t="s">
        <v>354</v>
      </c>
      <c r="B25" s="229">
        <v>0</v>
      </c>
      <c r="C25" s="229">
        <v>29.217056629999998</v>
      </c>
      <c r="D25" s="229">
        <v>0</v>
      </c>
      <c r="E25" s="229">
        <v>0</v>
      </c>
      <c r="F25" s="229">
        <v>0</v>
      </c>
    </row>
    <row r="26" spans="1:9" ht="12.5" x14ac:dyDescent="0.25">
      <c r="A26" s="142" t="s">
        <v>351</v>
      </c>
      <c r="B26" s="229">
        <v>0</v>
      </c>
      <c r="C26" s="229">
        <v>20.109549229999999</v>
      </c>
      <c r="D26" s="229">
        <v>0</v>
      </c>
      <c r="E26" s="229">
        <v>0</v>
      </c>
      <c r="F26" s="229">
        <v>0</v>
      </c>
    </row>
    <row r="27" spans="1:9" ht="12.5" x14ac:dyDescent="0.25">
      <c r="A27" s="142" t="s">
        <v>345</v>
      </c>
      <c r="B27" s="229">
        <v>2751.79113723</v>
      </c>
      <c r="C27" s="229">
        <v>1.9531743100000001</v>
      </c>
      <c r="D27" s="229">
        <v>0</v>
      </c>
      <c r="E27" s="229">
        <v>0</v>
      </c>
      <c r="F27" s="229">
        <v>0</v>
      </c>
    </row>
    <row r="28" spans="1:9" ht="12.5" x14ac:dyDescent="0.25">
      <c r="A28" s="142" t="s">
        <v>379</v>
      </c>
      <c r="B28" s="229">
        <v>0</v>
      </c>
      <c r="C28" s="229">
        <v>1.4216164599999999</v>
      </c>
      <c r="D28" s="229">
        <v>0</v>
      </c>
      <c r="E28" s="229">
        <v>0</v>
      </c>
      <c r="F28" s="229">
        <v>0</v>
      </c>
    </row>
    <row r="29" spans="1:9" ht="12.5" x14ac:dyDescent="0.25">
      <c r="A29" s="142" t="s">
        <v>358</v>
      </c>
      <c r="B29" s="229">
        <v>0</v>
      </c>
      <c r="C29" s="229">
        <v>2.0000000000000002E-5</v>
      </c>
      <c r="D29" s="229">
        <v>0</v>
      </c>
      <c r="E29" s="229">
        <v>0</v>
      </c>
      <c r="F29" s="229">
        <v>0</v>
      </c>
    </row>
    <row r="30" spans="1:9" ht="12.5" x14ac:dyDescent="0.25">
      <c r="A30" s="142" t="s">
        <v>419</v>
      </c>
      <c r="B30" s="229">
        <v>0</v>
      </c>
      <c r="C30" s="229">
        <v>0</v>
      </c>
      <c r="D30" s="229">
        <v>0</v>
      </c>
      <c r="E30" s="229">
        <v>0</v>
      </c>
      <c r="F30" s="229">
        <v>0</v>
      </c>
    </row>
    <row r="31" spans="1:9" ht="12.5" x14ac:dyDescent="0.25">
      <c r="A31" s="142" t="s">
        <v>421</v>
      </c>
      <c r="B31" s="229">
        <v>0</v>
      </c>
      <c r="C31" s="229">
        <v>0</v>
      </c>
      <c r="D31" s="229">
        <v>0</v>
      </c>
      <c r="E31" s="229">
        <v>0</v>
      </c>
      <c r="F31" s="229">
        <v>0</v>
      </c>
    </row>
    <row r="32" spans="1:9" ht="12.5" x14ac:dyDescent="0.25">
      <c r="A32" s="142" t="s">
        <v>502</v>
      </c>
      <c r="B32" s="229">
        <v>0</v>
      </c>
      <c r="C32" s="229">
        <v>0</v>
      </c>
      <c r="D32" s="229">
        <v>0</v>
      </c>
      <c r="E32" s="229">
        <v>0</v>
      </c>
      <c r="F32" s="229">
        <v>0</v>
      </c>
    </row>
    <row r="33" spans="1:6" ht="12.5" x14ac:dyDescent="0.25">
      <c r="A33" s="142" t="s">
        <v>422</v>
      </c>
      <c r="B33" s="229">
        <v>0</v>
      </c>
      <c r="C33" s="229">
        <v>0</v>
      </c>
      <c r="D33" s="229">
        <v>0</v>
      </c>
      <c r="E33" s="229">
        <v>0</v>
      </c>
      <c r="F33" s="229">
        <v>0</v>
      </c>
    </row>
    <row r="34" spans="1:6" ht="12.5" x14ac:dyDescent="0.25">
      <c r="A34" s="142" t="s">
        <v>304</v>
      </c>
      <c r="B34" s="229">
        <v>0</v>
      </c>
      <c r="C34" s="229">
        <v>0</v>
      </c>
      <c r="D34" s="229">
        <v>0</v>
      </c>
      <c r="E34" s="229">
        <v>0</v>
      </c>
      <c r="F34" s="229">
        <v>0</v>
      </c>
    </row>
    <row r="35" spans="1:6" ht="12.5" x14ac:dyDescent="0.25">
      <c r="A35" s="142" t="s">
        <v>381</v>
      </c>
      <c r="B35" s="229">
        <v>0</v>
      </c>
      <c r="C35" s="229">
        <v>0</v>
      </c>
      <c r="D35" s="229">
        <v>0</v>
      </c>
      <c r="E35" s="229">
        <v>0</v>
      </c>
      <c r="F35" s="229">
        <v>0</v>
      </c>
    </row>
    <row r="36" spans="1:6" ht="12.5" x14ac:dyDescent="0.25">
      <c r="A36" s="142" t="s">
        <v>367</v>
      </c>
      <c r="B36" s="229">
        <v>0</v>
      </c>
      <c r="C36" s="229">
        <v>0</v>
      </c>
      <c r="D36" s="229">
        <v>0</v>
      </c>
      <c r="E36" s="229">
        <v>0</v>
      </c>
      <c r="F36" s="229">
        <v>0</v>
      </c>
    </row>
    <row r="37" spans="1:6" ht="12.5" x14ac:dyDescent="0.25">
      <c r="A37" s="142" t="s">
        <v>364</v>
      </c>
      <c r="B37" s="229">
        <v>0</v>
      </c>
      <c r="C37" s="229">
        <v>0</v>
      </c>
      <c r="D37" s="229">
        <v>0</v>
      </c>
      <c r="E37" s="229">
        <v>0</v>
      </c>
      <c r="F37" s="229">
        <v>0</v>
      </c>
    </row>
    <row r="38" spans="1:6" ht="12.5" x14ac:dyDescent="0.25">
      <c r="A38" s="142" t="s">
        <v>501</v>
      </c>
      <c r="B38" s="229">
        <v>0</v>
      </c>
      <c r="C38" s="229">
        <v>0</v>
      </c>
      <c r="D38" s="229">
        <v>0</v>
      </c>
      <c r="E38" s="229">
        <v>0</v>
      </c>
      <c r="F38" s="229">
        <v>0</v>
      </c>
    </row>
    <row r="39" spans="1:6" ht="12.5" x14ac:dyDescent="0.25">
      <c r="A39" s="142" t="s">
        <v>395</v>
      </c>
      <c r="B39" s="229">
        <v>0</v>
      </c>
      <c r="C39" s="229">
        <v>0</v>
      </c>
      <c r="D39" s="229">
        <v>0</v>
      </c>
      <c r="E39" s="229">
        <v>0</v>
      </c>
      <c r="F39" s="229">
        <v>0</v>
      </c>
    </row>
    <row r="40" spans="1:6" ht="12.5" x14ac:dyDescent="0.25">
      <c r="A40" s="142" t="s">
        <v>433</v>
      </c>
      <c r="B40" s="229">
        <v>0</v>
      </c>
      <c r="C40" s="229">
        <v>0</v>
      </c>
      <c r="D40" s="229">
        <v>0</v>
      </c>
      <c r="E40" s="229">
        <v>0</v>
      </c>
      <c r="F40" s="229">
        <v>0</v>
      </c>
    </row>
    <row r="41" spans="1:6" ht="12.5" x14ac:dyDescent="0.25">
      <c r="A41" s="142" t="s">
        <v>372</v>
      </c>
      <c r="B41" s="229">
        <v>0</v>
      </c>
      <c r="C41" s="229">
        <v>0</v>
      </c>
      <c r="D41" s="229">
        <v>0</v>
      </c>
      <c r="E41" s="229">
        <v>0</v>
      </c>
      <c r="F41" s="229">
        <v>0</v>
      </c>
    </row>
    <row r="42" spans="1:6" ht="12.5" x14ac:dyDescent="0.25">
      <c r="A42" s="142" t="s">
        <v>411</v>
      </c>
      <c r="B42" s="229">
        <v>0</v>
      </c>
      <c r="C42" s="229">
        <v>0</v>
      </c>
      <c r="D42" s="229">
        <v>0</v>
      </c>
      <c r="E42" s="229">
        <v>0</v>
      </c>
      <c r="F42" s="229">
        <v>0</v>
      </c>
    </row>
    <row r="43" spans="1:6" ht="12.5" x14ac:dyDescent="0.25">
      <c r="A43" s="142" t="s">
        <v>366</v>
      </c>
      <c r="B43" s="229">
        <v>0</v>
      </c>
      <c r="C43" s="229">
        <v>0</v>
      </c>
      <c r="D43" s="229">
        <v>0</v>
      </c>
      <c r="E43" s="229">
        <v>0</v>
      </c>
      <c r="F43" s="229">
        <v>0</v>
      </c>
    </row>
    <row r="44" spans="1:6" ht="12.5" x14ac:dyDescent="0.25">
      <c r="A44" s="142" t="s">
        <v>385</v>
      </c>
      <c r="B44" s="229">
        <v>0</v>
      </c>
      <c r="C44" s="229">
        <v>0</v>
      </c>
      <c r="D44" s="229">
        <v>0</v>
      </c>
      <c r="E44" s="229">
        <v>0</v>
      </c>
      <c r="F44" s="229">
        <v>0</v>
      </c>
    </row>
    <row r="45" spans="1:6" ht="12.5" x14ac:dyDescent="0.25">
      <c r="A45" s="142" t="s">
        <v>376</v>
      </c>
      <c r="B45" s="229">
        <v>0</v>
      </c>
      <c r="C45" s="229">
        <v>0</v>
      </c>
      <c r="D45" s="229">
        <v>0</v>
      </c>
      <c r="E45" s="229">
        <v>0</v>
      </c>
      <c r="F45" s="229">
        <v>0</v>
      </c>
    </row>
    <row r="46" spans="1:6" ht="12.5" x14ac:dyDescent="0.25">
      <c r="A46" s="142" t="s">
        <v>589</v>
      </c>
      <c r="B46" s="229">
        <v>0</v>
      </c>
      <c r="C46" s="229">
        <v>0</v>
      </c>
      <c r="D46" s="229">
        <v>0</v>
      </c>
      <c r="E46" s="229">
        <v>0</v>
      </c>
      <c r="F46" s="229">
        <v>0</v>
      </c>
    </row>
    <row r="47" spans="1:6" ht="12.5" x14ac:dyDescent="0.25">
      <c r="A47" s="144" t="s">
        <v>635</v>
      </c>
      <c r="B47" s="230">
        <v>0</v>
      </c>
      <c r="C47" s="230">
        <v>0</v>
      </c>
      <c r="D47" s="230">
        <v>0</v>
      </c>
      <c r="E47" s="230">
        <v>0</v>
      </c>
      <c r="F47" s="230">
        <v>0</v>
      </c>
    </row>
    <row r="48" spans="1:6" x14ac:dyDescent="0.25">
      <c r="A48" s="42"/>
      <c r="B48" s="42"/>
    </row>
    <row r="49" spans="1:3" x14ac:dyDescent="0.25">
      <c r="A49" s="42"/>
      <c r="B49" s="42"/>
    </row>
    <row r="50" spans="1:3" x14ac:dyDescent="0.25">
      <c r="A50" s="42"/>
      <c r="B50" s="42"/>
    </row>
    <row r="51" spans="1:3" x14ac:dyDescent="0.25">
      <c r="A51" s="42"/>
      <c r="B51" s="42"/>
    </row>
    <row r="52" spans="1:3" x14ac:dyDescent="0.25">
      <c r="A52" s="42"/>
      <c r="B52" s="42"/>
    </row>
    <row r="53" spans="1:3" x14ac:dyDescent="0.25">
      <c r="A53" s="42"/>
      <c r="B53" s="42"/>
    </row>
    <row r="54" spans="1:3" x14ac:dyDescent="0.25">
      <c r="A54" s="42"/>
      <c r="B54" s="42"/>
    </row>
    <row r="55" spans="1:3" x14ac:dyDescent="0.25">
      <c r="A55" s="42"/>
      <c r="B55" s="42"/>
    </row>
    <row r="56" spans="1:3" x14ac:dyDescent="0.25">
      <c r="A56" s="42"/>
      <c r="B56" s="42"/>
    </row>
    <row r="57" spans="1:3" x14ac:dyDescent="0.25">
      <c r="A57" s="42"/>
      <c r="B57" s="42"/>
    </row>
    <row r="58" spans="1:3" x14ac:dyDescent="0.25">
      <c r="A58" s="42"/>
      <c r="B58" s="42"/>
    </row>
    <row r="59" spans="1:3" x14ac:dyDescent="0.25">
      <c r="A59" s="42"/>
      <c r="B59" s="42"/>
    </row>
    <row r="60" spans="1:3" x14ac:dyDescent="0.25">
      <c r="A60" s="42"/>
      <c r="B60" s="42"/>
    </row>
    <row r="61" spans="1:3" x14ac:dyDescent="0.25">
      <c r="A61" s="42"/>
      <c r="B61" s="42"/>
      <c r="C61" s="42"/>
    </row>
    <row r="62" spans="1:3" x14ac:dyDescent="0.25">
      <c r="A62" s="42"/>
      <c r="B62" s="42"/>
      <c r="C62" s="42"/>
    </row>
    <row r="63" spans="1:3" x14ac:dyDescent="0.25">
      <c r="A63" s="42"/>
      <c r="B63" s="42"/>
      <c r="C63" s="42"/>
    </row>
    <row r="64" spans="1:3" x14ac:dyDescent="0.25">
      <c r="A64" s="42"/>
      <c r="B64" s="42"/>
      <c r="C64" s="42"/>
    </row>
    <row r="65" spans="1:3" x14ac:dyDescent="0.25">
      <c r="A65" s="42"/>
      <c r="B65" s="42"/>
      <c r="C65" s="42"/>
    </row>
    <row r="66" spans="1:3" x14ac:dyDescent="0.25">
      <c r="A66" s="42"/>
      <c r="B66" s="42"/>
      <c r="C66" s="42"/>
    </row>
    <row r="67" spans="1:3" x14ac:dyDescent="0.25">
      <c r="A67" s="42"/>
      <c r="B67" s="42"/>
      <c r="C67" s="42"/>
    </row>
    <row r="68" spans="1:3" x14ac:dyDescent="0.25">
      <c r="A68" s="42"/>
      <c r="B68" s="42"/>
      <c r="C68" s="42"/>
    </row>
    <row r="69" spans="1:3" x14ac:dyDescent="0.25">
      <c r="A69" s="42"/>
      <c r="B69" s="42"/>
      <c r="C69" s="42"/>
    </row>
    <row r="70" spans="1:3" x14ac:dyDescent="0.25">
      <c r="A70" s="42"/>
      <c r="B70" s="42"/>
      <c r="C70" s="42"/>
    </row>
    <row r="71" spans="1:3" x14ac:dyDescent="0.25">
      <c r="A71" s="42"/>
      <c r="B71" s="42"/>
      <c r="C71" s="42"/>
    </row>
    <row r="72" spans="1:3" x14ac:dyDescent="0.25">
      <c r="A72" s="42"/>
      <c r="B72" s="42"/>
      <c r="C72" s="42"/>
    </row>
    <row r="73" spans="1:3" x14ac:dyDescent="0.25">
      <c r="A73" s="42"/>
      <c r="B73" s="42"/>
      <c r="C73" s="42"/>
    </row>
    <row r="74" spans="1:3" x14ac:dyDescent="0.25">
      <c r="A74" s="42"/>
      <c r="B74" s="42"/>
      <c r="C74" s="42"/>
    </row>
    <row r="75" spans="1:3" x14ac:dyDescent="0.25">
      <c r="A75" s="42"/>
      <c r="B75" s="42"/>
      <c r="C75" s="42"/>
    </row>
    <row r="76" spans="1:3" x14ac:dyDescent="0.25">
      <c r="A76" s="42"/>
      <c r="B76" s="42"/>
      <c r="C76" s="42"/>
    </row>
    <row r="77" spans="1:3" x14ac:dyDescent="0.25">
      <c r="B77" s="42"/>
      <c r="C77" s="42"/>
    </row>
    <row r="78" spans="1:3" x14ac:dyDescent="0.25">
      <c r="B78" s="42"/>
      <c r="C78" s="42"/>
    </row>
    <row r="79" spans="1:3" x14ac:dyDescent="0.25">
      <c r="B79" s="42"/>
      <c r="C79" s="42"/>
    </row>
    <row r="80" spans="1:3" x14ac:dyDescent="0.25">
      <c r="B80" s="42"/>
      <c r="C80" s="42"/>
    </row>
    <row r="81" spans="2:3" x14ac:dyDescent="0.25">
      <c r="B81" s="42"/>
      <c r="C81" s="42"/>
    </row>
    <row r="82" spans="2:3" x14ac:dyDescent="0.25">
      <c r="B82" s="42"/>
      <c r="C82" s="42"/>
    </row>
    <row r="83" spans="2:3" x14ac:dyDescent="0.25">
      <c r="B83" s="42"/>
      <c r="C83" s="42"/>
    </row>
    <row r="84" spans="2:3" x14ac:dyDescent="0.25">
      <c r="B84" s="42"/>
      <c r="C84" s="42"/>
    </row>
    <row r="85" spans="2:3" x14ac:dyDescent="0.25">
      <c r="B85" s="42"/>
      <c r="C85" s="42"/>
    </row>
    <row r="86" spans="2:3" x14ac:dyDescent="0.25">
      <c r="B86" s="42"/>
      <c r="C86" s="42"/>
    </row>
    <row r="87" spans="2:3" x14ac:dyDescent="0.25">
      <c r="B87" s="42"/>
      <c r="C87" s="42"/>
    </row>
    <row r="88" spans="2:3" x14ac:dyDescent="0.25">
      <c r="B88" s="42"/>
      <c r="C88" s="42"/>
    </row>
    <row r="89" spans="2:3" x14ac:dyDescent="0.25">
      <c r="B89" s="42"/>
      <c r="C89" s="42"/>
    </row>
    <row r="90" spans="2:3" x14ac:dyDescent="0.25">
      <c r="B90" s="42"/>
      <c r="C90" s="42"/>
    </row>
    <row r="91" spans="2:3" x14ac:dyDescent="0.25">
      <c r="B91" s="42"/>
      <c r="C91" s="42"/>
    </row>
    <row r="92" spans="2:3" x14ac:dyDescent="0.25">
      <c r="B92" s="42"/>
      <c r="C92" s="42"/>
    </row>
    <row r="93" spans="2:3" x14ac:dyDescent="0.25">
      <c r="B93" s="42"/>
    </row>
    <row r="94" spans="2:3" x14ac:dyDescent="0.25">
      <c r="B94" s="42"/>
    </row>
    <row r="95" spans="2:3" x14ac:dyDescent="0.25">
      <c r="B95" s="42"/>
    </row>
    <row r="96" spans="2:3" x14ac:dyDescent="0.25">
      <c r="B96" s="42"/>
    </row>
    <row r="97" spans="1:3" x14ac:dyDescent="0.25">
      <c r="B97" s="42"/>
    </row>
    <row r="98" spans="1:3" x14ac:dyDescent="0.25">
      <c r="B98" s="42"/>
    </row>
    <row r="99" spans="1:3" x14ac:dyDescent="0.25">
      <c r="B99" s="42"/>
    </row>
    <row r="100" spans="1:3" x14ac:dyDescent="0.25">
      <c r="B100" s="42"/>
    </row>
    <row r="101" spans="1:3" x14ac:dyDescent="0.25">
      <c r="B101" s="42"/>
    </row>
    <row r="102" spans="1:3" x14ac:dyDescent="0.25">
      <c r="B102" s="42"/>
    </row>
    <row r="103" spans="1:3" x14ac:dyDescent="0.25">
      <c r="B103" s="42"/>
    </row>
    <row r="104" spans="1:3" x14ac:dyDescent="0.25">
      <c r="B104" s="42"/>
    </row>
    <row r="105" spans="1:3" x14ac:dyDescent="0.25">
      <c r="B105" s="42"/>
    </row>
    <row r="106" spans="1:3" x14ac:dyDescent="0.25">
      <c r="B106" s="42"/>
    </row>
    <row r="107" spans="1:3" x14ac:dyDescent="0.25">
      <c r="B107" s="42"/>
    </row>
    <row r="108" spans="1:3" x14ac:dyDescent="0.25">
      <c r="B108" s="42"/>
    </row>
    <row r="109" spans="1:3" x14ac:dyDescent="0.25">
      <c r="A109" s="42"/>
      <c r="B109" s="42"/>
      <c r="C109" s="42"/>
    </row>
    <row r="110" spans="1:3" x14ac:dyDescent="0.25">
      <c r="A110" s="42"/>
      <c r="B110" s="42"/>
      <c r="C110" s="42"/>
    </row>
    <row r="111" spans="1:3" x14ac:dyDescent="0.25">
      <c r="A111" s="42"/>
      <c r="B111" s="42"/>
      <c r="C111" s="42"/>
    </row>
    <row r="112" spans="1:3" x14ac:dyDescent="0.25">
      <c r="A112" s="42"/>
      <c r="B112" s="42"/>
      <c r="C112" s="42"/>
    </row>
    <row r="113" spans="1:3" x14ac:dyDescent="0.25">
      <c r="A113" s="42"/>
      <c r="B113" s="42"/>
      <c r="C113" s="42"/>
    </row>
    <row r="114" spans="1:3" x14ac:dyDescent="0.25">
      <c r="A114" s="42"/>
      <c r="B114" s="42"/>
      <c r="C114" s="42"/>
    </row>
    <row r="115" spans="1:3" x14ac:dyDescent="0.25">
      <c r="A115" s="42"/>
      <c r="B115" s="42"/>
      <c r="C115" s="42"/>
    </row>
    <row r="116" spans="1:3" x14ac:dyDescent="0.25">
      <c r="A116" s="42"/>
      <c r="B116" s="42"/>
      <c r="C116" s="42"/>
    </row>
    <row r="117" spans="1:3" x14ac:dyDescent="0.25">
      <c r="A117" s="42"/>
      <c r="B117" s="42"/>
      <c r="C117" s="42"/>
    </row>
    <row r="118" spans="1:3" x14ac:dyDescent="0.25">
      <c r="A118" s="42"/>
      <c r="B118" s="42"/>
      <c r="C118" s="42"/>
    </row>
    <row r="119" spans="1:3" x14ac:dyDescent="0.25">
      <c r="A119" s="42"/>
      <c r="B119" s="42"/>
      <c r="C119" s="42"/>
    </row>
    <row r="120" spans="1:3" x14ac:dyDescent="0.25">
      <c r="A120" s="42"/>
      <c r="B120" s="42"/>
      <c r="C120" s="42"/>
    </row>
    <row r="121" spans="1:3" x14ac:dyDescent="0.25">
      <c r="A121" s="42"/>
      <c r="B121" s="42"/>
      <c r="C121" s="42"/>
    </row>
    <row r="122" spans="1:3" x14ac:dyDescent="0.25">
      <c r="A122" s="42"/>
      <c r="B122" s="42"/>
      <c r="C122" s="42"/>
    </row>
    <row r="123" spans="1:3" x14ac:dyDescent="0.25">
      <c r="A123" s="42"/>
      <c r="B123" s="42"/>
      <c r="C123" s="42"/>
    </row>
    <row r="124" spans="1:3" x14ac:dyDescent="0.25">
      <c r="A124" s="42"/>
      <c r="B124" s="42"/>
      <c r="C124" s="42"/>
    </row>
    <row r="125" spans="1:3" x14ac:dyDescent="0.25">
      <c r="A125" s="42"/>
      <c r="B125" s="42"/>
      <c r="C125" s="42"/>
    </row>
    <row r="126" spans="1:3" x14ac:dyDescent="0.25">
      <c r="A126" s="42"/>
      <c r="B126" s="42"/>
      <c r="C126" s="42"/>
    </row>
    <row r="127" spans="1:3" x14ac:dyDescent="0.25">
      <c r="A127" s="42"/>
      <c r="B127" s="42"/>
      <c r="C127" s="42"/>
    </row>
    <row r="128" spans="1:3" x14ac:dyDescent="0.25">
      <c r="A128" s="42"/>
      <c r="B128" s="42"/>
      <c r="C128" s="42"/>
    </row>
    <row r="129" spans="1:3" x14ac:dyDescent="0.25">
      <c r="A129" s="42"/>
      <c r="B129" s="42"/>
      <c r="C129" s="42"/>
    </row>
    <row r="130" spans="1:3" x14ac:dyDescent="0.25">
      <c r="A130" s="42"/>
      <c r="B130" s="42"/>
      <c r="C130" s="42"/>
    </row>
    <row r="131" spans="1:3" x14ac:dyDescent="0.25">
      <c r="A131" s="42"/>
      <c r="B131" s="42"/>
      <c r="C131" s="42"/>
    </row>
    <row r="132" spans="1:3" x14ac:dyDescent="0.25">
      <c r="A132" s="42"/>
      <c r="B132" s="42"/>
      <c r="C132" s="42"/>
    </row>
    <row r="133" spans="1:3" x14ac:dyDescent="0.25">
      <c r="A133" s="42"/>
      <c r="B133" s="42"/>
      <c r="C133" s="42"/>
    </row>
    <row r="134" spans="1:3" x14ac:dyDescent="0.25">
      <c r="A134" s="42"/>
      <c r="B134" s="42"/>
      <c r="C134" s="42"/>
    </row>
    <row r="135" spans="1:3" x14ac:dyDescent="0.25">
      <c r="A135" s="42"/>
      <c r="B135" s="42"/>
      <c r="C135" s="42"/>
    </row>
    <row r="136" spans="1:3" x14ac:dyDescent="0.25">
      <c r="A136" s="42"/>
      <c r="B136" s="42"/>
      <c r="C136" s="42"/>
    </row>
    <row r="137" spans="1:3" x14ac:dyDescent="0.25">
      <c r="A137" s="42"/>
      <c r="B137" s="42"/>
      <c r="C137" s="42"/>
    </row>
    <row r="138" spans="1:3" x14ac:dyDescent="0.25">
      <c r="A138" s="42"/>
      <c r="B138" s="42"/>
      <c r="C138" s="42"/>
    </row>
    <row r="139" spans="1:3" x14ac:dyDescent="0.25">
      <c r="A139" s="42"/>
      <c r="B139" s="42"/>
      <c r="C139" s="42"/>
    </row>
    <row r="140" spans="1:3" x14ac:dyDescent="0.25">
      <c r="A140" s="42"/>
      <c r="B140" s="42"/>
      <c r="C140" s="42"/>
    </row>
    <row r="141" spans="1:3" x14ac:dyDescent="0.25">
      <c r="A141" s="42"/>
      <c r="B141" s="42"/>
      <c r="C141" s="42"/>
    </row>
    <row r="142" spans="1:3" x14ac:dyDescent="0.25">
      <c r="A142" s="42"/>
      <c r="B142" s="42"/>
      <c r="C142" s="42"/>
    </row>
    <row r="143" spans="1:3" x14ac:dyDescent="0.25">
      <c r="A143" s="42"/>
      <c r="B143" s="42"/>
      <c r="C143" s="42"/>
    </row>
    <row r="144" spans="1:3" x14ac:dyDescent="0.25">
      <c r="A144" s="42"/>
      <c r="B144" s="42"/>
      <c r="C144" s="42"/>
    </row>
    <row r="145" spans="1:3" x14ac:dyDescent="0.25">
      <c r="A145" s="42"/>
      <c r="B145" s="42"/>
      <c r="C145" s="42"/>
    </row>
    <row r="146" spans="1:3" x14ac:dyDescent="0.25">
      <c r="A146" s="42"/>
      <c r="B146" s="42"/>
      <c r="C146" s="42"/>
    </row>
    <row r="147" spans="1:3" x14ac:dyDescent="0.25">
      <c r="A147" s="42"/>
      <c r="B147" s="42"/>
      <c r="C147" s="42"/>
    </row>
    <row r="148" spans="1:3" x14ac:dyDescent="0.25">
      <c r="A148" s="42"/>
      <c r="B148" s="42"/>
      <c r="C148" s="42"/>
    </row>
    <row r="149" spans="1:3" x14ac:dyDescent="0.25">
      <c r="A149" s="42"/>
      <c r="B149" s="42"/>
      <c r="C149" s="42"/>
    </row>
    <row r="150" spans="1:3" x14ac:dyDescent="0.25">
      <c r="A150" s="42"/>
      <c r="B150" s="42"/>
      <c r="C150" s="42"/>
    </row>
    <row r="151" spans="1:3" x14ac:dyDescent="0.25">
      <c r="A151" s="42"/>
      <c r="B151" s="42"/>
      <c r="C151" s="42"/>
    </row>
    <row r="152" spans="1:3" x14ac:dyDescent="0.25">
      <c r="A152" s="42"/>
      <c r="B152" s="42"/>
      <c r="C152" s="42"/>
    </row>
    <row r="153" spans="1:3" x14ac:dyDescent="0.25">
      <c r="A153" s="42"/>
      <c r="B153" s="42"/>
      <c r="C153" s="42"/>
    </row>
    <row r="154" spans="1:3" x14ac:dyDescent="0.25">
      <c r="A154" s="42"/>
      <c r="B154" s="42"/>
      <c r="C154" s="42"/>
    </row>
    <row r="155" spans="1:3" x14ac:dyDescent="0.25">
      <c r="A155" s="42"/>
      <c r="B155" s="42"/>
      <c r="C155" s="42"/>
    </row>
    <row r="156" spans="1:3" x14ac:dyDescent="0.25">
      <c r="A156" s="42"/>
      <c r="B156" s="42"/>
      <c r="C156" s="42"/>
    </row>
    <row r="157" spans="1:3" x14ac:dyDescent="0.25">
      <c r="B157" s="42"/>
      <c r="C157" s="42"/>
    </row>
    <row r="158" spans="1:3" x14ac:dyDescent="0.25">
      <c r="B158" s="42"/>
      <c r="C158" s="42"/>
    </row>
    <row r="159" spans="1:3" x14ac:dyDescent="0.25">
      <c r="B159" s="42"/>
      <c r="C159" s="42"/>
    </row>
    <row r="160" spans="1:3" x14ac:dyDescent="0.25">
      <c r="B160" s="42"/>
      <c r="C160" s="42"/>
    </row>
    <row r="161" spans="1:3" x14ac:dyDescent="0.25">
      <c r="B161" s="42"/>
      <c r="C161" s="42"/>
    </row>
    <row r="162" spans="1:3" x14ac:dyDescent="0.25">
      <c r="B162" s="42"/>
      <c r="C162" s="42"/>
    </row>
    <row r="163" spans="1:3" x14ac:dyDescent="0.25">
      <c r="B163" s="42"/>
      <c r="C163" s="42"/>
    </row>
    <row r="164" spans="1:3" x14ac:dyDescent="0.25">
      <c r="B164" s="42"/>
      <c r="C164" s="42"/>
    </row>
    <row r="165" spans="1:3" x14ac:dyDescent="0.25">
      <c r="B165" s="42"/>
      <c r="C165" s="42"/>
    </row>
    <row r="166" spans="1:3" x14ac:dyDescent="0.25">
      <c r="B166" s="42"/>
      <c r="C166" s="42"/>
    </row>
    <row r="167" spans="1:3" x14ac:dyDescent="0.25">
      <c r="B167" s="42"/>
      <c r="C167" s="42"/>
    </row>
    <row r="168" spans="1:3" x14ac:dyDescent="0.25">
      <c r="B168" s="42"/>
      <c r="C168" s="42"/>
    </row>
    <row r="169" spans="1:3" x14ac:dyDescent="0.25">
      <c r="B169" s="42"/>
      <c r="C169" s="42"/>
    </row>
    <row r="170" spans="1:3" x14ac:dyDescent="0.25">
      <c r="B170" s="42"/>
      <c r="C170" s="42"/>
    </row>
    <row r="171" spans="1:3" x14ac:dyDescent="0.25">
      <c r="B171" s="42"/>
      <c r="C171" s="42"/>
    </row>
    <row r="172" spans="1:3" x14ac:dyDescent="0.25">
      <c r="B172" s="42"/>
      <c r="C172" s="42"/>
    </row>
    <row r="173" spans="1:3" x14ac:dyDescent="0.25">
      <c r="A173" s="42"/>
      <c r="B173" s="42"/>
    </row>
    <row r="174" spans="1:3" x14ac:dyDescent="0.25">
      <c r="A174" s="42"/>
      <c r="B174" s="42"/>
    </row>
    <row r="175" spans="1:3" x14ac:dyDescent="0.25">
      <c r="A175" s="42"/>
      <c r="B175" s="42"/>
    </row>
    <row r="176" spans="1:3" x14ac:dyDescent="0.25">
      <c r="A176" s="42"/>
      <c r="B176" s="42"/>
    </row>
    <row r="177" spans="1:3" x14ac:dyDescent="0.25">
      <c r="A177" s="42"/>
      <c r="B177" s="42"/>
    </row>
    <row r="178" spans="1:3" x14ac:dyDescent="0.25">
      <c r="A178" s="42"/>
      <c r="B178" s="42"/>
    </row>
    <row r="179" spans="1:3" x14ac:dyDescent="0.25">
      <c r="A179" s="42"/>
      <c r="B179" s="42"/>
    </row>
    <row r="180" spans="1:3" x14ac:dyDescent="0.25">
      <c r="A180" s="42"/>
      <c r="B180" s="42"/>
    </row>
    <row r="181" spans="1:3" x14ac:dyDescent="0.25">
      <c r="A181" s="42"/>
      <c r="B181" s="42"/>
    </row>
    <row r="182" spans="1:3" x14ac:dyDescent="0.25">
      <c r="A182" s="42"/>
      <c r="B182" s="42"/>
    </row>
    <row r="183" spans="1:3" x14ac:dyDescent="0.25">
      <c r="A183" s="42"/>
      <c r="B183" s="42"/>
    </row>
    <row r="184" spans="1:3" x14ac:dyDescent="0.25">
      <c r="A184" s="42"/>
      <c r="B184" s="42"/>
    </row>
    <row r="185" spans="1:3" x14ac:dyDescent="0.25">
      <c r="A185" s="42"/>
      <c r="B185" s="42"/>
    </row>
    <row r="186" spans="1:3" x14ac:dyDescent="0.25">
      <c r="A186" s="42"/>
      <c r="B186" s="42"/>
    </row>
    <row r="187" spans="1:3" x14ac:dyDescent="0.25">
      <c r="A187" s="42"/>
      <c r="B187" s="42"/>
    </row>
    <row r="188" spans="1:3" x14ac:dyDescent="0.25">
      <c r="A188" s="42"/>
      <c r="B188" s="42"/>
    </row>
    <row r="189" spans="1:3" x14ac:dyDescent="0.25">
      <c r="A189" s="42"/>
      <c r="B189" s="42"/>
      <c r="C189" s="42"/>
    </row>
    <row r="190" spans="1:3" x14ac:dyDescent="0.25">
      <c r="A190" s="42"/>
      <c r="B190" s="42"/>
      <c r="C190" s="42"/>
    </row>
    <row r="191" spans="1:3" x14ac:dyDescent="0.25">
      <c r="A191" s="42"/>
      <c r="B191" s="42"/>
      <c r="C191" s="42"/>
    </row>
    <row r="192" spans="1:3" x14ac:dyDescent="0.25">
      <c r="A192" s="42"/>
      <c r="B192" s="42"/>
      <c r="C192" s="42"/>
    </row>
    <row r="193" spans="1:3" x14ac:dyDescent="0.25">
      <c r="A193" s="42"/>
      <c r="B193" s="42"/>
      <c r="C193" s="42"/>
    </row>
    <row r="194" spans="1:3" x14ac:dyDescent="0.25">
      <c r="A194" s="42"/>
      <c r="B194" s="42"/>
      <c r="C194" s="42"/>
    </row>
    <row r="195" spans="1:3" x14ac:dyDescent="0.25">
      <c r="A195" s="42"/>
      <c r="B195" s="42"/>
      <c r="C195" s="42"/>
    </row>
    <row r="196" spans="1:3" x14ac:dyDescent="0.25">
      <c r="A196" s="42"/>
      <c r="B196" s="42"/>
      <c r="C196" s="42"/>
    </row>
    <row r="197" spans="1:3" x14ac:dyDescent="0.25">
      <c r="A197" s="42"/>
      <c r="B197" s="42"/>
      <c r="C197" s="42"/>
    </row>
    <row r="198" spans="1:3" x14ac:dyDescent="0.25">
      <c r="A198" s="42"/>
      <c r="B198" s="42"/>
      <c r="C198" s="42"/>
    </row>
    <row r="199" spans="1:3" x14ac:dyDescent="0.25">
      <c r="A199" s="42"/>
      <c r="B199" s="42"/>
      <c r="C199" s="42"/>
    </row>
    <row r="200" spans="1:3" x14ac:dyDescent="0.25">
      <c r="A200" s="42"/>
      <c r="B200" s="42"/>
      <c r="C200" s="42"/>
    </row>
    <row r="201" spans="1:3" x14ac:dyDescent="0.25">
      <c r="A201" s="42"/>
      <c r="B201" s="42"/>
      <c r="C201" s="42"/>
    </row>
    <row r="202" spans="1:3" x14ac:dyDescent="0.25">
      <c r="A202" s="42"/>
      <c r="B202" s="42"/>
      <c r="C202" s="42"/>
    </row>
    <row r="203" spans="1:3" x14ac:dyDescent="0.25">
      <c r="A203" s="42"/>
      <c r="B203" s="42"/>
      <c r="C203" s="42"/>
    </row>
    <row r="204" spans="1:3" x14ac:dyDescent="0.25">
      <c r="A204" s="42"/>
      <c r="B204" s="42"/>
      <c r="C204" s="42"/>
    </row>
    <row r="205" spans="1:3" x14ac:dyDescent="0.25">
      <c r="A205" s="42"/>
      <c r="B205" s="42"/>
      <c r="C205" s="42"/>
    </row>
    <row r="206" spans="1:3" x14ac:dyDescent="0.25">
      <c r="A206" s="42"/>
      <c r="B206" s="42"/>
      <c r="C206" s="42"/>
    </row>
    <row r="207" spans="1:3" x14ac:dyDescent="0.25">
      <c r="A207" s="42"/>
      <c r="B207" s="42"/>
      <c r="C207" s="42"/>
    </row>
    <row r="208" spans="1:3" x14ac:dyDescent="0.25">
      <c r="A208" s="42"/>
      <c r="B208" s="42"/>
      <c r="C208" s="42"/>
    </row>
    <row r="209" spans="1:3" x14ac:dyDescent="0.25">
      <c r="A209" s="42"/>
      <c r="B209" s="42"/>
      <c r="C209" s="42"/>
    </row>
    <row r="210" spans="1:3" x14ac:dyDescent="0.25">
      <c r="A210" s="42"/>
      <c r="B210" s="42"/>
      <c r="C210" s="42"/>
    </row>
    <row r="211" spans="1:3" x14ac:dyDescent="0.25">
      <c r="A211" s="42"/>
      <c r="B211" s="42"/>
      <c r="C211" s="42"/>
    </row>
    <row r="212" spans="1:3" x14ac:dyDescent="0.25">
      <c r="A212" s="42"/>
      <c r="B212" s="42"/>
      <c r="C212" s="42"/>
    </row>
    <row r="213" spans="1:3" x14ac:dyDescent="0.25">
      <c r="A213" s="42"/>
      <c r="B213" s="42"/>
      <c r="C213" s="42"/>
    </row>
    <row r="214" spans="1:3" x14ac:dyDescent="0.25">
      <c r="A214" s="42"/>
      <c r="B214" s="42"/>
      <c r="C214" s="42"/>
    </row>
    <row r="215" spans="1:3" x14ac:dyDescent="0.25">
      <c r="A215" s="42"/>
      <c r="B215" s="42"/>
      <c r="C215" s="42"/>
    </row>
    <row r="216" spans="1:3" x14ac:dyDescent="0.25">
      <c r="A216" s="42"/>
      <c r="B216" s="42"/>
      <c r="C216" s="42"/>
    </row>
    <row r="217" spans="1:3" x14ac:dyDescent="0.25">
      <c r="A217" s="42"/>
      <c r="B217" s="42"/>
      <c r="C217" s="42"/>
    </row>
    <row r="218" spans="1:3" x14ac:dyDescent="0.25">
      <c r="A218" s="42"/>
      <c r="B218" s="42"/>
      <c r="C218" s="42"/>
    </row>
    <row r="219" spans="1:3" x14ac:dyDescent="0.25">
      <c r="A219" s="42"/>
      <c r="B219" s="42"/>
      <c r="C219" s="42"/>
    </row>
    <row r="220" spans="1:3" x14ac:dyDescent="0.25">
      <c r="A220" s="42"/>
      <c r="B220" s="42"/>
      <c r="C220" s="42"/>
    </row>
    <row r="221" spans="1:3" x14ac:dyDescent="0.25">
      <c r="B221" s="42"/>
      <c r="C221" s="42"/>
    </row>
    <row r="222" spans="1:3" x14ac:dyDescent="0.25">
      <c r="B222" s="42"/>
      <c r="C222" s="42"/>
    </row>
    <row r="223" spans="1:3" x14ac:dyDescent="0.25">
      <c r="B223" s="42"/>
      <c r="C223" s="42"/>
    </row>
    <row r="224" spans="1:3" x14ac:dyDescent="0.25">
      <c r="B224" s="42"/>
      <c r="C224" s="42"/>
    </row>
    <row r="225" spans="1:3" x14ac:dyDescent="0.25">
      <c r="B225" s="42"/>
      <c r="C225" s="42"/>
    </row>
    <row r="226" spans="1:3" x14ac:dyDescent="0.25">
      <c r="B226" s="42"/>
      <c r="C226" s="42"/>
    </row>
    <row r="227" spans="1:3" x14ac:dyDescent="0.25">
      <c r="B227" s="42"/>
      <c r="C227" s="42"/>
    </row>
    <row r="228" spans="1:3" x14ac:dyDescent="0.25">
      <c r="B228" s="42"/>
      <c r="C228" s="42"/>
    </row>
    <row r="229" spans="1:3" x14ac:dyDescent="0.25">
      <c r="B229" s="42"/>
      <c r="C229" s="42"/>
    </row>
    <row r="230" spans="1:3" x14ac:dyDescent="0.25">
      <c r="B230" s="42"/>
      <c r="C230" s="42"/>
    </row>
    <row r="231" spans="1:3" x14ac:dyDescent="0.25">
      <c r="B231" s="42"/>
      <c r="C231" s="42"/>
    </row>
    <row r="232" spans="1:3" x14ac:dyDescent="0.25">
      <c r="B232" s="42"/>
      <c r="C232" s="42"/>
    </row>
    <row r="233" spans="1:3" x14ac:dyDescent="0.25">
      <c r="B233" s="42"/>
      <c r="C233" s="42"/>
    </row>
    <row r="234" spans="1:3" x14ac:dyDescent="0.25">
      <c r="B234" s="42"/>
      <c r="C234" s="42"/>
    </row>
    <row r="235" spans="1:3" x14ac:dyDescent="0.25">
      <c r="B235" s="42"/>
      <c r="C235" s="42"/>
    </row>
    <row r="236" spans="1:3" x14ac:dyDescent="0.25">
      <c r="B236" s="42"/>
      <c r="C236" s="42"/>
    </row>
    <row r="237" spans="1:3" x14ac:dyDescent="0.25">
      <c r="A237" s="42"/>
      <c r="B237" s="42"/>
      <c r="C237" s="42"/>
    </row>
    <row r="238" spans="1:3" x14ac:dyDescent="0.25">
      <c r="A238" s="42"/>
      <c r="B238" s="42"/>
      <c r="C238" s="42"/>
    </row>
    <row r="239" spans="1:3" x14ac:dyDescent="0.25">
      <c r="A239" s="42"/>
      <c r="B239" s="42"/>
      <c r="C239" s="42"/>
    </row>
    <row r="240" spans="1:3" x14ac:dyDescent="0.25">
      <c r="A240" s="42"/>
      <c r="B240" s="42"/>
      <c r="C240" s="42"/>
    </row>
    <row r="241" spans="1:3" x14ac:dyDescent="0.25">
      <c r="A241" s="42"/>
      <c r="B241" s="42"/>
      <c r="C241" s="42"/>
    </row>
    <row r="242" spans="1:3" x14ac:dyDescent="0.25">
      <c r="A242" s="42"/>
      <c r="B242" s="42"/>
      <c r="C242" s="42"/>
    </row>
    <row r="243" spans="1:3" x14ac:dyDescent="0.25">
      <c r="A243" s="42"/>
      <c r="B243" s="42"/>
      <c r="C243" s="42"/>
    </row>
    <row r="244" spans="1:3" x14ac:dyDescent="0.25">
      <c r="A244" s="42"/>
      <c r="B244" s="42"/>
      <c r="C244" s="42"/>
    </row>
    <row r="245" spans="1:3" x14ac:dyDescent="0.25">
      <c r="A245" s="42"/>
      <c r="B245" s="42"/>
      <c r="C245" s="42"/>
    </row>
    <row r="246" spans="1:3" x14ac:dyDescent="0.25">
      <c r="A246" s="42"/>
      <c r="B246" s="42"/>
      <c r="C246" s="42"/>
    </row>
    <row r="247" spans="1:3" x14ac:dyDescent="0.25">
      <c r="A247" s="42"/>
      <c r="B247" s="42"/>
      <c r="C247" s="42"/>
    </row>
    <row r="248" spans="1:3" x14ac:dyDescent="0.25">
      <c r="A248" s="42"/>
      <c r="B248" s="42"/>
      <c r="C248" s="42"/>
    </row>
    <row r="249" spans="1:3" x14ac:dyDescent="0.25">
      <c r="A249" s="42"/>
      <c r="B249" s="42"/>
      <c r="C249" s="42"/>
    </row>
    <row r="250" spans="1:3" x14ac:dyDescent="0.25">
      <c r="A250" s="42"/>
      <c r="B250" s="42"/>
      <c r="C250" s="42"/>
    </row>
    <row r="251" spans="1:3" x14ac:dyDescent="0.25">
      <c r="A251" s="42"/>
      <c r="B251" s="42"/>
      <c r="C251" s="42"/>
    </row>
    <row r="252" spans="1:3" x14ac:dyDescent="0.25">
      <c r="A252" s="42"/>
      <c r="B252" s="42"/>
      <c r="C252" s="42"/>
    </row>
    <row r="253" spans="1:3" x14ac:dyDescent="0.25">
      <c r="A253" s="42"/>
      <c r="B253" s="42"/>
    </row>
    <row r="254" spans="1:3" x14ac:dyDescent="0.25">
      <c r="A254" s="42"/>
      <c r="B254" s="42"/>
    </row>
    <row r="255" spans="1:3" x14ac:dyDescent="0.25">
      <c r="A255" s="42"/>
      <c r="B255" s="42"/>
    </row>
    <row r="256" spans="1:3" x14ac:dyDescent="0.25">
      <c r="A256" s="42"/>
      <c r="B256" s="42"/>
    </row>
    <row r="257" spans="1:3" x14ac:dyDescent="0.25">
      <c r="A257" s="42"/>
      <c r="B257" s="42"/>
    </row>
    <row r="258" spans="1:3" x14ac:dyDescent="0.25">
      <c r="A258" s="42"/>
      <c r="B258" s="42"/>
    </row>
    <row r="259" spans="1:3" x14ac:dyDescent="0.25">
      <c r="A259" s="42"/>
      <c r="B259" s="42"/>
    </row>
    <row r="260" spans="1:3" x14ac:dyDescent="0.25">
      <c r="A260" s="42"/>
      <c r="B260" s="42"/>
    </row>
    <row r="261" spans="1:3" x14ac:dyDescent="0.25">
      <c r="A261" s="42"/>
      <c r="B261" s="42"/>
    </row>
    <row r="262" spans="1:3" x14ac:dyDescent="0.25">
      <c r="A262" s="42"/>
      <c r="B262" s="42"/>
    </row>
    <row r="263" spans="1:3" x14ac:dyDescent="0.25">
      <c r="A263" s="42"/>
      <c r="B263" s="42"/>
    </row>
    <row r="264" spans="1:3" x14ac:dyDescent="0.25">
      <c r="A264" s="42"/>
      <c r="B264" s="42"/>
    </row>
    <row r="265" spans="1:3" x14ac:dyDescent="0.25">
      <c r="A265" s="42"/>
      <c r="B265" s="42"/>
    </row>
    <row r="266" spans="1:3" x14ac:dyDescent="0.25">
      <c r="A266" s="42"/>
      <c r="B266" s="42"/>
    </row>
    <row r="267" spans="1:3" x14ac:dyDescent="0.25">
      <c r="A267" s="42"/>
      <c r="B267" s="42"/>
    </row>
    <row r="268" spans="1:3" x14ac:dyDescent="0.25">
      <c r="A268" s="42"/>
      <c r="B268" s="42"/>
    </row>
    <row r="269" spans="1:3" x14ac:dyDescent="0.25">
      <c r="A269" s="42"/>
      <c r="B269" s="42"/>
      <c r="C269" s="42"/>
    </row>
    <row r="270" spans="1:3" x14ac:dyDescent="0.25">
      <c r="A270" s="42"/>
      <c r="B270" s="42"/>
      <c r="C270" s="42"/>
    </row>
    <row r="271" spans="1:3" x14ac:dyDescent="0.25">
      <c r="A271" s="42"/>
      <c r="B271" s="42"/>
      <c r="C271" s="42"/>
    </row>
    <row r="272" spans="1:3" x14ac:dyDescent="0.25">
      <c r="A272" s="42"/>
      <c r="B272" s="42"/>
      <c r="C272" s="42"/>
    </row>
    <row r="273" spans="1:3" x14ac:dyDescent="0.25">
      <c r="A273" s="42"/>
      <c r="B273" s="42"/>
      <c r="C273" s="42"/>
    </row>
    <row r="274" spans="1:3" x14ac:dyDescent="0.25">
      <c r="A274" s="42"/>
      <c r="B274" s="42"/>
      <c r="C274" s="42"/>
    </row>
    <row r="275" spans="1:3" x14ac:dyDescent="0.25">
      <c r="A275" s="42"/>
      <c r="B275" s="42"/>
      <c r="C275" s="42"/>
    </row>
    <row r="276" spans="1:3" x14ac:dyDescent="0.25">
      <c r="A276" s="42"/>
      <c r="B276" s="42"/>
      <c r="C276" s="42"/>
    </row>
    <row r="277" spans="1:3" x14ac:dyDescent="0.25">
      <c r="A277" s="42"/>
      <c r="B277" s="42"/>
      <c r="C277" s="42"/>
    </row>
    <row r="278" spans="1:3" x14ac:dyDescent="0.25">
      <c r="A278" s="42"/>
      <c r="B278" s="42"/>
      <c r="C278" s="42"/>
    </row>
    <row r="279" spans="1:3" x14ac:dyDescent="0.25">
      <c r="A279" s="42"/>
      <c r="B279" s="42"/>
      <c r="C279" s="42"/>
    </row>
    <row r="280" spans="1:3" x14ac:dyDescent="0.25">
      <c r="A280" s="42"/>
      <c r="B280" s="42"/>
      <c r="C280" s="42"/>
    </row>
    <row r="281" spans="1:3" x14ac:dyDescent="0.25">
      <c r="A281" s="42"/>
      <c r="B281" s="42"/>
      <c r="C281" s="42"/>
    </row>
    <row r="282" spans="1:3" x14ac:dyDescent="0.25">
      <c r="A282" s="42"/>
      <c r="B282" s="42"/>
      <c r="C282" s="42"/>
    </row>
    <row r="283" spans="1:3" x14ac:dyDescent="0.25">
      <c r="A283" s="42"/>
      <c r="B283" s="42"/>
      <c r="C283" s="42"/>
    </row>
    <row r="284" spans="1:3" x14ac:dyDescent="0.25">
      <c r="A284" s="42"/>
      <c r="B284" s="42"/>
      <c r="C284" s="42"/>
    </row>
    <row r="285" spans="1:3" x14ac:dyDescent="0.25">
      <c r="B285" s="42"/>
    </row>
    <row r="286" spans="1:3" x14ac:dyDescent="0.25">
      <c r="B286" s="42"/>
    </row>
    <row r="287" spans="1:3" x14ac:dyDescent="0.25">
      <c r="B287" s="42"/>
    </row>
    <row r="288" spans="1:3" x14ac:dyDescent="0.25">
      <c r="B288" s="42"/>
    </row>
    <row r="289" spans="1:2" x14ac:dyDescent="0.25">
      <c r="B289" s="42"/>
    </row>
    <row r="290" spans="1:2" x14ac:dyDescent="0.25">
      <c r="B290" s="42"/>
    </row>
    <row r="291" spans="1:2" x14ac:dyDescent="0.25">
      <c r="B291" s="42"/>
    </row>
    <row r="292" spans="1:2" x14ac:dyDescent="0.25">
      <c r="B292" s="42"/>
    </row>
    <row r="293" spans="1:2" x14ac:dyDescent="0.25">
      <c r="B293" s="42"/>
    </row>
    <row r="294" spans="1:2" x14ac:dyDescent="0.25">
      <c r="B294" s="42"/>
    </row>
    <row r="295" spans="1:2" x14ac:dyDescent="0.25">
      <c r="B295" s="42"/>
    </row>
    <row r="296" spans="1:2" x14ac:dyDescent="0.25">
      <c r="B296" s="42"/>
    </row>
    <row r="297" spans="1:2" x14ac:dyDescent="0.25">
      <c r="B297" s="42"/>
    </row>
    <row r="298" spans="1:2" x14ac:dyDescent="0.25">
      <c r="B298" s="42"/>
    </row>
    <row r="299" spans="1:2" x14ac:dyDescent="0.25">
      <c r="B299" s="42"/>
    </row>
    <row r="300" spans="1:2" x14ac:dyDescent="0.25">
      <c r="B300" s="42"/>
    </row>
    <row r="301" spans="1:2" x14ac:dyDescent="0.25">
      <c r="A301" s="42"/>
      <c r="B301" s="42"/>
    </row>
    <row r="302" spans="1:2" x14ac:dyDescent="0.25">
      <c r="A302" s="42"/>
      <c r="B302" s="42"/>
    </row>
    <row r="303" spans="1:2" x14ac:dyDescent="0.25">
      <c r="A303" s="42"/>
      <c r="B303" s="42"/>
    </row>
    <row r="304" spans="1:2" x14ac:dyDescent="0.25">
      <c r="A304" s="42"/>
      <c r="B304" s="42"/>
    </row>
    <row r="305" spans="1:2" x14ac:dyDescent="0.25">
      <c r="A305" s="42"/>
      <c r="B305" s="42"/>
    </row>
    <row r="306" spans="1:2" x14ac:dyDescent="0.25">
      <c r="A306" s="42"/>
      <c r="B306" s="42"/>
    </row>
    <row r="307" spans="1:2" x14ac:dyDescent="0.25">
      <c r="A307" s="42"/>
      <c r="B307" s="42"/>
    </row>
    <row r="308" spans="1:2" x14ac:dyDescent="0.25">
      <c r="A308" s="42"/>
      <c r="B308" s="42"/>
    </row>
    <row r="309" spans="1:2" x14ac:dyDescent="0.25">
      <c r="A309" s="42"/>
      <c r="B309" s="42"/>
    </row>
    <row r="310" spans="1:2" x14ac:dyDescent="0.25">
      <c r="A310" s="42"/>
      <c r="B310" s="42"/>
    </row>
    <row r="311" spans="1:2" x14ac:dyDescent="0.25">
      <c r="A311" s="42"/>
      <c r="B311" s="42"/>
    </row>
    <row r="312" spans="1:2" x14ac:dyDescent="0.25">
      <c r="A312" s="42"/>
      <c r="B312" s="42"/>
    </row>
    <row r="313" spans="1:2" x14ac:dyDescent="0.25">
      <c r="A313" s="42"/>
      <c r="B313" s="42"/>
    </row>
    <row r="314" spans="1:2" x14ac:dyDescent="0.25">
      <c r="A314" s="42"/>
      <c r="B314" s="42"/>
    </row>
    <row r="315" spans="1:2" x14ac:dyDescent="0.25">
      <c r="A315" s="42"/>
      <c r="B315" s="42"/>
    </row>
    <row r="316" spans="1:2" x14ac:dyDescent="0.25">
      <c r="A316" s="42"/>
      <c r="B316" s="42"/>
    </row>
    <row r="317" spans="1:2" x14ac:dyDescent="0.25">
      <c r="A317" s="42"/>
      <c r="B317" s="42"/>
    </row>
    <row r="318" spans="1:2" x14ac:dyDescent="0.25">
      <c r="A318" s="42"/>
      <c r="B318" s="42"/>
    </row>
    <row r="319" spans="1:2" x14ac:dyDescent="0.25">
      <c r="A319" s="42"/>
      <c r="B319" s="42"/>
    </row>
    <row r="320" spans="1:2" x14ac:dyDescent="0.25">
      <c r="A320" s="42"/>
      <c r="B320" s="42"/>
    </row>
    <row r="321" spans="1:3" x14ac:dyDescent="0.25">
      <c r="A321" s="42"/>
      <c r="B321" s="42"/>
    </row>
    <row r="322" spans="1:3" x14ac:dyDescent="0.25">
      <c r="A322" s="42"/>
      <c r="B322" s="42"/>
    </row>
    <row r="323" spans="1:3" x14ac:dyDescent="0.25">
      <c r="A323" s="42"/>
      <c r="B323" s="42"/>
    </row>
    <row r="324" spans="1:3" x14ac:dyDescent="0.25">
      <c r="A324" s="42"/>
      <c r="B324" s="42"/>
    </row>
    <row r="325" spans="1:3" x14ac:dyDescent="0.25">
      <c r="A325" s="42"/>
      <c r="B325" s="42"/>
    </row>
    <row r="326" spans="1:3" x14ac:dyDescent="0.25">
      <c r="A326" s="42"/>
      <c r="B326" s="42"/>
    </row>
    <row r="327" spans="1:3" x14ac:dyDescent="0.25">
      <c r="A327" s="42"/>
      <c r="B327" s="42"/>
    </row>
    <row r="328" spans="1:3" x14ac:dyDescent="0.25">
      <c r="A328" s="42"/>
      <c r="B328" s="42"/>
    </row>
    <row r="329" spans="1:3" x14ac:dyDescent="0.25">
      <c r="A329" s="42"/>
      <c r="B329" s="42"/>
    </row>
    <row r="330" spans="1:3" x14ac:dyDescent="0.25">
      <c r="A330" s="42"/>
      <c r="B330" s="42"/>
    </row>
    <row r="331" spans="1:3" x14ac:dyDescent="0.25">
      <c r="A331" s="42"/>
      <c r="B331" s="42"/>
    </row>
    <row r="332" spans="1:3" x14ac:dyDescent="0.25">
      <c r="A332" s="42"/>
      <c r="B332" s="42"/>
    </row>
    <row r="333" spans="1:3" x14ac:dyDescent="0.25">
      <c r="B333" s="42"/>
      <c r="C333" s="42"/>
    </row>
    <row r="334" spans="1:3" x14ac:dyDescent="0.25">
      <c r="B334" s="42"/>
      <c r="C334" s="42"/>
    </row>
    <row r="335" spans="1:3" x14ac:dyDescent="0.25">
      <c r="B335" s="42"/>
      <c r="C335" s="42"/>
    </row>
    <row r="336" spans="1:3" x14ac:dyDescent="0.25">
      <c r="B336" s="42"/>
      <c r="C336" s="42"/>
    </row>
    <row r="337" spans="2:3" x14ac:dyDescent="0.25">
      <c r="B337" s="42"/>
      <c r="C337" s="42"/>
    </row>
    <row r="338" spans="2:3" x14ac:dyDescent="0.25">
      <c r="B338" s="42"/>
      <c r="C338" s="42"/>
    </row>
    <row r="339" spans="2:3" x14ac:dyDescent="0.25">
      <c r="B339" s="42"/>
      <c r="C339" s="42"/>
    </row>
    <row r="340" spans="2:3" x14ac:dyDescent="0.25">
      <c r="B340" s="42"/>
      <c r="C340" s="42"/>
    </row>
    <row r="341" spans="2:3" x14ac:dyDescent="0.25">
      <c r="B341" s="42"/>
      <c r="C341" s="42"/>
    </row>
    <row r="342" spans="2:3" x14ac:dyDescent="0.25">
      <c r="B342" s="42"/>
      <c r="C342" s="42"/>
    </row>
    <row r="343" spans="2:3" x14ac:dyDescent="0.25">
      <c r="B343" s="42"/>
      <c r="C343" s="42"/>
    </row>
    <row r="344" spans="2:3" x14ac:dyDescent="0.25">
      <c r="B344" s="42"/>
      <c r="C344" s="42"/>
    </row>
    <row r="345" spans="2:3" x14ac:dyDescent="0.25">
      <c r="B345" s="42"/>
      <c r="C345" s="42"/>
    </row>
    <row r="346" spans="2:3" x14ac:dyDescent="0.25">
      <c r="B346" s="42"/>
      <c r="C346" s="42"/>
    </row>
    <row r="347" spans="2:3" x14ac:dyDescent="0.25">
      <c r="B347" s="42"/>
      <c r="C347" s="42"/>
    </row>
    <row r="348" spans="2:3" x14ac:dyDescent="0.25">
      <c r="B348" s="42"/>
      <c r="C348" s="42"/>
    </row>
    <row r="349" spans="2:3" x14ac:dyDescent="0.25">
      <c r="B349" s="42"/>
    </row>
    <row r="350" spans="2:3" x14ac:dyDescent="0.25">
      <c r="B350" s="42"/>
    </row>
    <row r="351" spans="2:3" x14ac:dyDescent="0.25">
      <c r="B351" s="42"/>
    </row>
    <row r="352" spans="2:3" x14ac:dyDescent="0.25">
      <c r="B352" s="42"/>
    </row>
    <row r="353" spans="2:2" x14ac:dyDescent="0.25">
      <c r="B353" s="42"/>
    </row>
    <row r="354" spans="2:2" x14ac:dyDescent="0.25">
      <c r="B354" s="42"/>
    </row>
    <row r="355" spans="2:2" x14ac:dyDescent="0.25">
      <c r="B355" s="42"/>
    </row>
    <row r="356" spans="2:2" x14ac:dyDescent="0.25">
      <c r="B356" s="42"/>
    </row>
    <row r="357" spans="2:2" x14ac:dyDescent="0.25">
      <c r="B357" s="42"/>
    </row>
    <row r="358" spans="2:2" x14ac:dyDescent="0.25">
      <c r="B358" s="42"/>
    </row>
    <row r="359" spans="2:2" x14ac:dyDescent="0.25">
      <c r="B359" s="42"/>
    </row>
    <row r="360" spans="2:2" x14ac:dyDescent="0.25">
      <c r="B360" s="42"/>
    </row>
    <row r="361" spans="2:2" x14ac:dyDescent="0.25">
      <c r="B361" s="42"/>
    </row>
    <row r="362" spans="2:2" x14ac:dyDescent="0.25">
      <c r="B362" s="42"/>
    </row>
    <row r="363" spans="2:2" x14ac:dyDescent="0.25">
      <c r="B363" s="42"/>
    </row>
    <row r="364" spans="2:2" x14ac:dyDescent="0.25">
      <c r="B364" s="42"/>
    </row>
    <row r="365" spans="2:2" x14ac:dyDescent="0.25">
      <c r="B365" s="42"/>
    </row>
    <row r="366" spans="2:2" x14ac:dyDescent="0.25">
      <c r="B366" s="42"/>
    </row>
    <row r="367" spans="2:2" x14ac:dyDescent="0.25">
      <c r="B367" s="42"/>
    </row>
    <row r="368" spans="2:2" x14ac:dyDescent="0.25">
      <c r="B368" s="42"/>
    </row>
    <row r="369" spans="1:2" x14ac:dyDescent="0.25">
      <c r="B369" s="42"/>
    </row>
    <row r="370" spans="1:2" x14ac:dyDescent="0.25">
      <c r="B370" s="42"/>
    </row>
    <row r="371" spans="1:2" x14ac:dyDescent="0.25">
      <c r="B371" s="42"/>
    </row>
    <row r="372" spans="1:2" x14ac:dyDescent="0.25">
      <c r="B372" s="42"/>
    </row>
    <row r="373" spans="1:2" x14ac:dyDescent="0.25">
      <c r="B373" s="42"/>
    </row>
    <row r="374" spans="1:2" x14ac:dyDescent="0.25">
      <c r="B374" s="42"/>
    </row>
    <row r="375" spans="1:2" x14ac:dyDescent="0.25">
      <c r="B375" s="42"/>
    </row>
    <row r="376" spans="1:2" x14ac:dyDescent="0.25">
      <c r="B376" s="42"/>
    </row>
    <row r="377" spans="1:2" x14ac:dyDescent="0.25">
      <c r="B377" s="42"/>
    </row>
    <row r="378" spans="1:2" x14ac:dyDescent="0.25">
      <c r="B378" s="42"/>
    </row>
    <row r="379" spans="1:2" x14ac:dyDescent="0.25">
      <c r="B379" s="42"/>
    </row>
    <row r="380" spans="1:2" x14ac:dyDescent="0.25">
      <c r="B380" s="42"/>
    </row>
    <row r="381" spans="1:2" x14ac:dyDescent="0.25">
      <c r="A381" s="42"/>
      <c r="B381" s="42"/>
    </row>
    <row r="382" spans="1:2" x14ac:dyDescent="0.25">
      <c r="A382" s="42"/>
      <c r="B382" s="42"/>
    </row>
    <row r="383" spans="1:2" x14ac:dyDescent="0.25">
      <c r="A383" s="42"/>
      <c r="B383" s="42"/>
    </row>
    <row r="384" spans="1:2" x14ac:dyDescent="0.25">
      <c r="A384" s="42"/>
      <c r="B384" s="42"/>
    </row>
    <row r="385" spans="1:2" x14ac:dyDescent="0.25">
      <c r="A385" s="42"/>
      <c r="B385" s="42"/>
    </row>
    <row r="386" spans="1:2" x14ac:dyDescent="0.25">
      <c r="A386" s="42"/>
      <c r="B386" s="42"/>
    </row>
    <row r="387" spans="1:2" x14ac:dyDescent="0.25">
      <c r="A387" s="42"/>
      <c r="B387" s="42"/>
    </row>
    <row r="388" spans="1:2" x14ac:dyDescent="0.25">
      <c r="A388" s="42"/>
      <c r="B388" s="42"/>
    </row>
    <row r="389" spans="1:2" x14ac:dyDescent="0.25">
      <c r="A389" s="42"/>
      <c r="B389" s="42"/>
    </row>
    <row r="390" spans="1:2" x14ac:dyDescent="0.25">
      <c r="A390" s="42"/>
      <c r="B390" s="42"/>
    </row>
    <row r="391" spans="1:2" x14ac:dyDescent="0.25">
      <c r="A391" s="42"/>
      <c r="B391" s="42"/>
    </row>
    <row r="392" spans="1:2" x14ac:dyDescent="0.25">
      <c r="A392" s="42"/>
      <c r="B392" s="42"/>
    </row>
    <row r="393" spans="1:2" x14ac:dyDescent="0.25">
      <c r="A393" s="42"/>
      <c r="B393" s="42"/>
    </row>
    <row r="394" spans="1:2" x14ac:dyDescent="0.25">
      <c r="A394" s="42"/>
      <c r="B394" s="42"/>
    </row>
    <row r="395" spans="1:2" x14ac:dyDescent="0.25">
      <c r="A395" s="42"/>
      <c r="B395" s="42"/>
    </row>
    <row r="396" spans="1:2" x14ac:dyDescent="0.25">
      <c r="A396" s="42"/>
      <c r="B396" s="42"/>
    </row>
    <row r="397" spans="1:2" x14ac:dyDescent="0.25">
      <c r="A397" s="42"/>
      <c r="B397" s="42"/>
    </row>
    <row r="398" spans="1:2" x14ac:dyDescent="0.25">
      <c r="A398" s="42"/>
      <c r="B398" s="42"/>
    </row>
    <row r="399" spans="1:2" x14ac:dyDescent="0.25">
      <c r="A399" s="42"/>
      <c r="B399" s="42"/>
    </row>
    <row r="400" spans="1:2" x14ac:dyDescent="0.25">
      <c r="A400" s="42"/>
      <c r="B400" s="42"/>
    </row>
    <row r="401" spans="1:2" x14ac:dyDescent="0.25">
      <c r="A401" s="42"/>
      <c r="B401" s="42"/>
    </row>
    <row r="402" spans="1:2" x14ac:dyDescent="0.25">
      <c r="A402" s="42"/>
      <c r="B402" s="42"/>
    </row>
    <row r="403" spans="1:2" x14ac:dyDescent="0.25">
      <c r="A403" s="42"/>
      <c r="B403" s="42"/>
    </row>
    <row r="404" spans="1:2" x14ac:dyDescent="0.25">
      <c r="A404" s="42"/>
      <c r="B404" s="42"/>
    </row>
    <row r="405" spans="1:2" x14ac:dyDescent="0.25">
      <c r="A405" s="42"/>
      <c r="B405" s="42"/>
    </row>
    <row r="406" spans="1:2" x14ac:dyDescent="0.25">
      <c r="A406" s="42"/>
      <c r="B406" s="42"/>
    </row>
    <row r="407" spans="1:2" x14ac:dyDescent="0.25">
      <c r="A407" s="42"/>
      <c r="B407" s="42"/>
    </row>
    <row r="408" spans="1:2" x14ac:dyDescent="0.25">
      <c r="A408" s="42"/>
      <c r="B408" s="42"/>
    </row>
    <row r="409" spans="1:2" x14ac:dyDescent="0.25">
      <c r="A409" s="42"/>
      <c r="B409" s="42"/>
    </row>
    <row r="410" spans="1:2" x14ac:dyDescent="0.25">
      <c r="A410" s="42"/>
      <c r="B410" s="42"/>
    </row>
    <row r="411" spans="1:2" x14ac:dyDescent="0.25">
      <c r="A411" s="42"/>
      <c r="B411" s="42"/>
    </row>
    <row r="412" spans="1:2" x14ac:dyDescent="0.25">
      <c r="A412" s="42"/>
      <c r="B412" s="42"/>
    </row>
    <row r="413" spans="1:2" x14ac:dyDescent="0.25">
      <c r="B413" s="42"/>
    </row>
    <row r="414" spans="1:2" x14ac:dyDescent="0.25">
      <c r="B414" s="42"/>
    </row>
    <row r="415" spans="1:2" x14ac:dyDescent="0.25">
      <c r="B415" s="42"/>
    </row>
    <row r="416" spans="1:2" x14ac:dyDescent="0.25">
      <c r="B416" s="42"/>
    </row>
    <row r="417" spans="2:2" x14ac:dyDescent="0.25">
      <c r="B417" s="42"/>
    </row>
    <row r="418" spans="2:2" x14ac:dyDescent="0.25">
      <c r="B418" s="42"/>
    </row>
    <row r="419" spans="2:2" x14ac:dyDescent="0.25">
      <c r="B419" s="42"/>
    </row>
    <row r="420" spans="2:2" x14ac:dyDescent="0.25">
      <c r="B420" s="42"/>
    </row>
    <row r="421" spans="2:2" x14ac:dyDescent="0.25">
      <c r="B421" s="42"/>
    </row>
    <row r="422" spans="2:2" x14ac:dyDescent="0.25">
      <c r="B422" s="42"/>
    </row>
    <row r="423" spans="2:2" x14ac:dyDescent="0.25">
      <c r="B423" s="42"/>
    </row>
    <row r="424" spans="2:2" x14ac:dyDescent="0.25">
      <c r="B424" s="42"/>
    </row>
    <row r="425" spans="2:2" x14ac:dyDescent="0.25">
      <c r="B425" s="42"/>
    </row>
    <row r="426" spans="2:2" x14ac:dyDescent="0.25">
      <c r="B426" s="42"/>
    </row>
    <row r="427" spans="2:2" x14ac:dyDescent="0.25">
      <c r="B427" s="42"/>
    </row>
    <row r="428" spans="2:2" x14ac:dyDescent="0.25">
      <c r="B428" s="42"/>
    </row>
    <row r="429" spans="2:2" x14ac:dyDescent="0.25">
      <c r="B429" s="42"/>
    </row>
    <row r="430" spans="2:2" x14ac:dyDescent="0.25">
      <c r="B430" s="42"/>
    </row>
    <row r="431" spans="2:2" x14ac:dyDescent="0.25">
      <c r="B431" s="42"/>
    </row>
    <row r="432" spans="2:2" x14ac:dyDescent="0.25">
      <c r="B432" s="42"/>
    </row>
    <row r="433" spans="1:2" x14ac:dyDescent="0.25">
      <c r="B433" s="42"/>
    </row>
    <row r="434" spans="1:2" x14ac:dyDescent="0.25">
      <c r="B434" s="42"/>
    </row>
    <row r="435" spans="1:2" x14ac:dyDescent="0.25">
      <c r="B435" s="42"/>
    </row>
    <row r="436" spans="1:2" x14ac:dyDescent="0.25">
      <c r="B436" s="42"/>
    </row>
    <row r="437" spans="1:2" x14ac:dyDescent="0.25">
      <c r="B437" s="42"/>
    </row>
    <row r="438" spans="1:2" x14ac:dyDescent="0.25">
      <c r="B438" s="42"/>
    </row>
    <row r="439" spans="1:2" x14ac:dyDescent="0.25">
      <c r="B439" s="42"/>
    </row>
    <row r="440" spans="1:2" x14ac:dyDescent="0.25">
      <c r="B440" s="42"/>
    </row>
    <row r="441" spans="1:2" x14ac:dyDescent="0.25">
      <c r="B441" s="42"/>
    </row>
    <row r="442" spans="1:2" x14ac:dyDescent="0.25">
      <c r="B442" s="42"/>
    </row>
    <row r="443" spans="1:2" x14ac:dyDescent="0.25">
      <c r="B443" s="42"/>
    </row>
    <row r="444" spans="1:2" x14ac:dyDescent="0.25">
      <c r="B444" s="42"/>
    </row>
    <row r="445" spans="1:2" x14ac:dyDescent="0.25">
      <c r="A445" s="42"/>
      <c r="B445" s="42"/>
    </row>
    <row r="446" spans="1:2" x14ac:dyDescent="0.25">
      <c r="A446" s="42"/>
      <c r="B446" s="42"/>
    </row>
    <row r="447" spans="1:2" x14ac:dyDescent="0.25">
      <c r="A447" s="42"/>
      <c r="B447" s="42"/>
    </row>
    <row r="448" spans="1:2" x14ac:dyDescent="0.25">
      <c r="A448" s="42"/>
      <c r="B448" s="42"/>
    </row>
    <row r="449" spans="1:2" x14ac:dyDescent="0.25">
      <c r="A449" s="42"/>
      <c r="B449" s="42"/>
    </row>
    <row r="450" spans="1:2" x14ac:dyDescent="0.25">
      <c r="A450" s="42"/>
      <c r="B450" s="42"/>
    </row>
    <row r="451" spans="1:2" x14ac:dyDescent="0.25">
      <c r="A451" s="42"/>
      <c r="B451" s="42"/>
    </row>
    <row r="452" spans="1:2" x14ac:dyDescent="0.25">
      <c r="A452" s="42"/>
      <c r="B452" s="42"/>
    </row>
    <row r="453" spans="1:2" x14ac:dyDescent="0.25">
      <c r="A453" s="42"/>
      <c r="B453" s="42"/>
    </row>
    <row r="454" spans="1:2" x14ac:dyDescent="0.25">
      <c r="A454" s="42"/>
      <c r="B454" s="42"/>
    </row>
    <row r="455" spans="1:2" x14ac:dyDescent="0.25">
      <c r="A455" s="42"/>
      <c r="B455" s="42"/>
    </row>
    <row r="456" spans="1:2" x14ac:dyDescent="0.25">
      <c r="A456" s="42"/>
      <c r="B456" s="42"/>
    </row>
    <row r="457" spans="1:2" x14ac:dyDescent="0.25">
      <c r="A457" s="42"/>
      <c r="B457" s="42"/>
    </row>
    <row r="458" spans="1:2" x14ac:dyDescent="0.25">
      <c r="A458" s="42"/>
      <c r="B458" s="42"/>
    </row>
    <row r="459" spans="1:2" x14ac:dyDescent="0.25">
      <c r="A459" s="42"/>
      <c r="B459" s="42"/>
    </row>
    <row r="460" spans="1:2" x14ac:dyDescent="0.25">
      <c r="A460" s="42"/>
      <c r="B460" s="42"/>
    </row>
    <row r="461" spans="1:2" x14ac:dyDescent="0.25">
      <c r="A461" s="42"/>
      <c r="B461" s="42"/>
    </row>
    <row r="462" spans="1:2" x14ac:dyDescent="0.25">
      <c r="A462" s="42"/>
      <c r="B462" s="42"/>
    </row>
    <row r="463" spans="1:2" x14ac:dyDescent="0.25">
      <c r="A463" s="42"/>
      <c r="B463" s="42"/>
    </row>
    <row r="464" spans="1:2" x14ac:dyDescent="0.25">
      <c r="A464" s="42"/>
      <c r="B464" s="42"/>
    </row>
    <row r="465" spans="1:2" x14ac:dyDescent="0.25">
      <c r="A465" s="42"/>
      <c r="B465" s="42"/>
    </row>
    <row r="466" spans="1:2" x14ac:dyDescent="0.25">
      <c r="A466" s="42"/>
      <c r="B466" s="42"/>
    </row>
    <row r="467" spans="1:2" x14ac:dyDescent="0.25">
      <c r="A467" s="42"/>
      <c r="B467" s="42"/>
    </row>
    <row r="468" spans="1:2" x14ac:dyDescent="0.25">
      <c r="A468" s="42"/>
      <c r="B468" s="42"/>
    </row>
    <row r="469" spans="1:2" x14ac:dyDescent="0.25">
      <c r="A469" s="42"/>
      <c r="B469" s="42"/>
    </row>
    <row r="470" spans="1:2" x14ac:dyDescent="0.25">
      <c r="A470" s="42"/>
      <c r="B470" s="42"/>
    </row>
    <row r="471" spans="1:2" x14ac:dyDescent="0.25">
      <c r="A471" s="42"/>
      <c r="B471" s="42"/>
    </row>
    <row r="472" spans="1:2" x14ac:dyDescent="0.25">
      <c r="A472" s="42"/>
      <c r="B472" s="42"/>
    </row>
    <row r="473" spans="1:2" x14ac:dyDescent="0.25">
      <c r="A473" s="42"/>
      <c r="B473" s="42"/>
    </row>
    <row r="474" spans="1:2" x14ac:dyDescent="0.25">
      <c r="A474" s="42"/>
      <c r="B474" s="42"/>
    </row>
    <row r="475" spans="1:2" x14ac:dyDescent="0.25">
      <c r="A475" s="42"/>
      <c r="B475" s="42"/>
    </row>
    <row r="476" spans="1:2" x14ac:dyDescent="0.25">
      <c r="A476" s="42"/>
      <c r="B476" s="42"/>
    </row>
    <row r="477" spans="1:2" x14ac:dyDescent="0.25">
      <c r="B477" s="42"/>
    </row>
    <row r="478" spans="1:2" x14ac:dyDescent="0.25">
      <c r="B478" s="42"/>
    </row>
    <row r="479" spans="1:2" x14ac:dyDescent="0.25">
      <c r="B479" s="42"/>
    </row>
    <row r="480" spans="1:2" x14ac:dyDescent="0.25">
      <c r="B480" s="42"/>
    </row>
    <row r="481" spans="2:2" x14ac:dyDescent="0.25">
      <c r="B481" s="42"/>
    </row>
    <row r="482" spans="2:2" x14ac:dyDescent="0.25">
      <c r="B482" s="42"/>
    </row>
    <row r="483" spans="2:2" x14ac:dyDescent="0.25">
      <c r="B483" s="42"/>
    </row>
    <row r="484" spans="2:2" x14ac:dyDescent="0.25">
      <c r="B484" s="42"/>
    </row>
    <row r="485" spans="2:2" x14ac:dyDescent="0.25">
      <c r="B485" s="42"/>
    </row>
    <row r="486" spans="2:2" x14ac:dyDescent="0.25">
      <c r="B486" s="42"/>
    </row>
    <row r="487" spans="2:2" x14ac:dyDescent="0.25">
      <c r="B487" s="42"/>
    </row>
    <row r="488" spans="2:2" x14ac:dyDescent="0.25">
      <c r="B488" s="42"/>
    </row>
    <row r="489" spans="2:2" x14ac:dyDescent="0.25">
      <c r="B489" s="42"/>
    </row>
    <row r="490" spans="2:2" x14ac:dyDescent="0.25">
      <c r="B490" s="42"/>
    </row>
    <row r="491" spans="2:2" x14ac:dyDescent="0.25">
      <c r="B491" s="42"/>
    </row>
    <row r="492" spans="2:2" x14ac:dyDescent="0.25">
      <c r="B492" s="42"/>
    </row>
    <row r="493" spans="2:2" x14ac:dyDescent="0.25">
      <c r="B493" s="42"/>
    </row>
    <row r="494" spans="2:2" x14ac:dyDescent="0.25">
      <c r="B494" s="42"/>
    </row>
    <row r="495" spans="2:2" x14ac:dyDescent="0.25">
      <c r="B495" s="42"/>
    </row>
    <row r="496" spans="2:2" x14ac:dyDescent="0.25">
      <c r="B496" s="42"/>
    </row>
    <row r="497" spans="2:2" x14ac:dyDescent="0.25">
      <c r="B497" s="42"/>
    </row>
    <row r="498" spans="2:2" x14ac:dyDescent="0.25">
      <c r="B498" s="42"/>
    </row>
    <row r="499" spans="2:2" x14ac:dyDescent="0.25">
      <c r="B499" s="42"/>
    </row>
    <row r="500" spans="2:2" x14ac:dyDescent="0.25">
      <c r="B500" s="42"/>
    </row>
    <row r="501" spans="2:2" x14ac:dyDescent="0.25">
      <c r="B501" s="42"/>
    </row>
    <row r="502" spans="2:2" x14ac:dyDescent="0.25">
      <c r="B502" s="42"/>
    </row>
    <row r="503" spans="2:2" x14ac:dyDescent="0.25">
      <c r="B503" s="42"/>
    </row>
    <row r="504" spans="2:2" x14ac:dyDescent="0.25">
      <c r="B504" s="42"/>
    </row>
    <row r="505" spans="2:2" x14ac:dyDescent="0.25">
      <c r="B505" s="42"/>
    </row>
    <row r="506" spans="2:2" x14ac:dyDescent="0.25">
      <c r="B506" s="42"/>
    </row>
    <row r="507" spans="2:2" x14ac:dyDescent="0.25">
      <c r="B507" s="42"/>
    </row>
    <row r="508" spans="2:2" x14ac:dyDescent="0.25">
      <c r="B508" s="42"/>
    </row>
    <row r="509" spans="2:2" x14ac:dyDescent="0.25">
      <c r="B509" s="42"/>
    </row>
    <row r="510" spans="2:2" x14ac:dyDescent="0.25">
      <c r="B510" s="42"/>
    </row>
    <row r="511" spans="2:2" x14ac:dyDescent="0.25">
      <c r="B511" s="42"/>
    </row>
    <row r="512" spans="2:2" x14ac:dyDescent="0.25">
      <c r="B512" s="42"/>
    </row>
    <row r="513" spans="2:2" x14ac:dyDescent="0.25">
      <c r="B513" s="42"/>
    </row>
    <row r="514" spans="2:2" x14ac:dyDescent="0.25">
      <c r="B514" s="42"/>
    </row>
    <row r="515" spans="2:2" x14ac:dyDescent="0.25">
      <c r="B515" s="42"/>
    </row>
    <row r="516" spans="2:2" x14ac:dyDescent="0.25">
      <c r="B516" s="42"/>
    </row>
    <row r="517" spans="2:2" x14ac:dyDescent="0.25">
      <c r="B517" s="42"/>
    </row>
    <row r="518" spans="2:2" x14ac:dyDescent="0.25">
      <c r="B518" s="42"/>
    </row>
    <row r="519" spans="2:2" x14ac:dyDescent="0.25">
      <c r="B519" s="42"/>
    </row>
    <row r="520" spans="2:2" x14ac:dyDescent="0.25">
      <c r="B520" s="42"/>
    </row>
    <row r="521" spans="2:2" x14ac:dyDescent="0.25">
      <c r="B521" s="42"/>
    </row>
    <row r="522" spans="2:2" x14ac:dyDescent="0.25">
      <c r="B522" s="42"/>
    </row>
    <row r="523" spans="2:2" x14ac:dyDescent="0.25">
      <c r="B523" s="42"/>
    </row>
    <row r="524" spans="2:2" x14ac:dyDescent="0.25">
      <c r="B524" s="42"/>
    </row>
  </sheetData>
  <sortState xmlns:xlrd2="http://schemas.microsoft.com/office/spreadsheetml/2017/richdata2" ref="A3:F25">
    <sortCondition descending="1" ref="F3:F25"/>
  </sortState>
  <mergeCells count="2">
    <mergeCell ref="H1:I1"/>
    <mergeCell ref="A1:C1"/>
  </mergeCells>
  <hyperlinks>
    <hyperlink ref="H1" location="'Table of Content'!A1" display="Table of Content" xr:uid="{00000000-0004-0000-0F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I383"/>
  <sheetViews>
    <sheetView zoomScaleNormal="100" workbookViewId="0">
      <selection activeCell="G15" sqref="G15"/>
    </sheetView>
  </sheetViews>
  <sheetFormatPr defaultColWidth="8.81640625" defaultRowHeight="11.5" x14ac:dyDescent="0.25"/>
  <cols>
    <col min="1" max="1" width="29.54296875" style="6" bestFit="1" customWidth="1"/>
    <col min="2" max="2" width="22.08984375" style="6" customWidth="1"/>
    <col min="3" max="3" width="39.54296875" style="6" customWidth="1"/>
    <col min="4" max="4" width="48.36328125" style="6" bestFit="1" customWidth="1"/>
    <col min="5" max="5" width="55.08984375" style="6" customWidth="1"/>
    <col min="6" max="6" width="53" style="6" customWidth="1"/>
    <col min="7" max="16384" width="8.81640625" style="6"/>
  </cols>
  <sheetData>
    <row r="1" spans="1:9" x14ac:dyDescent="0.25">
      <c r="A1" s="404" t="s">
        <v>550</v>
      </c>
      <c r="B1" s="404"/>
      <c r="C1" s="404"/>
      <c r="H1" s="376" t="s">
        <v>313</v>
      </c>
      <c r="I1" s="376"/>
    </row>
    <row r="2" spans="1:9" s="43" customFormat="1" ht="27" customHeight="1" x14ac:dyDescent="0.3">
      <c r="A2" s="231" t="s">
        <v>337</v>
      </c>
      <c r="B2" s="237" t="s">
        <v>575</v>
      </c>
      <c r="C2" s="237" t="s">
        <v>151</v>
      </c>
      <c r="D2" s="237" t="s">
        <v>80</v>
      </c>
      <c r="E2" s="237" t="s">
        <v>68</v>
      </c>
      <c r="F2" s="236" t="s">
        <v>129</v>
      </c>
    </row>
    <row r="3" spans="1:9" ht="12.5" x14ac:dyDescent="0.25">
      <c r="A3" s="232" t="s">
        <v>375</v>
      </c>
      <c r="B3" s="228">
        <v>0</v>
      </c>
      <c r="C3" s="228">
        <v>0</v>
      </c>
      <c r="D3" s="228">
        <v>0</v>
      </c>
      <c r="E3" s="228">
        <v>248.21632344999998</v>
      </c>
      <c r="F3" s="233">
        <v>0</v>
      </c>
    </row>
    <row r="4" spans="1:9" ht="12.5" x14ac:dyDescent="0.25">
      <c r="A4" s="234" t="s">
        <v>344</v>
      </c>
      <c r="B4" s="229">
        <v>0</v>
      </c>
      <c r="C4" s="229">
        <v>70.705720409999998</v>
      </c>
      <c r="D4" s="229">
        <v>319.57622054000001</v>
      </c>
      <c r="E4" s="229">
        <v>0</v>
      </c>
      <c r="F4" s="235">
        <v>6.8836009999999989E-2</v>
      </c>
    </row>
    <row r="5" spans="1:9" ht="12.5" x14ac:dyDescent="0.25">
      <c r="A5" s="234" t="s">
        <v>296</v>
      </c>
      <c r="B5" s="229">
        <v>0</v>
      </c>
      <c r="C5" s="229">
        <v>49.733483329999999</v>
      </c>
      <c r="D5" s="229">
        <v>23.341213</v>
      </c>
      <c r="E5" s="229">
        <v>0</v>
      </c>
      <c r="F5" s="235">
        <v>0.30371253000000004</v>
      </c>
    </row>
    <row r="6" spans="1:9" ht="12.5" x14ac:dyDescent="0.25">
      <c r="A6" s="234" t="s">
        <v>346</v>
      </c>
      <c r="B6" s="229">
        <v>0</v>
      </c>
      <c r="C6" s="229">
        <v>0</v>
      </c>
      <c r="D6" s="229">
        <v>7.3011292399999999</v>
      </c>
      <c r="E6" s="229">
        <v>0</v>
      </c>
      <c r="F6" s="235">
        <v>152.1767667</v>
      </c>
    </row>
    <row r="7" spans="1:9" ht="12.5" x14ac:dyDescent="0.25">
      <c r="A7" s="234" t="s">
        <v>356</v>
      </c>
      <c r="B7" s="229">
        <v>0</v>
      </c>
      <c r="C7" s="229">
        <v>0</v>
      </c>
      <c r="D7" s="229">
        <v>1.4313709999999999</v>
      </c>
      <c r="E7" s="229">
        <v>0</v>
      </c>
      <c r="F7" s="235">
        <v>7.7018139999999999E-2</v>
      </c>
    </row>
    <row r="8" spans="1:9" ht="12.5" x14ac:dyDescent="0.25">
      <c r="A8" s="234" t="s">
        <v>357</v>
      </c>
      <c r="B8" s="229">
        <v>2.2937249999999999E-2</v>
      </c>
      <c r="C8" s="229">
        <v>0</v>
      </c>
      <c r="D8" s="229">
        <v>0.24383426</v>
      </c>
      <c r="E8" s="229">
        <v>0</v>
      </c>
      <c r="F8" s="235">
        <v>0.20927034</v>
      </c>
    </row>
    <row r="9" spans="1:9" ht="12.5" x14ac:dyDescent="0.25">
      <c r="A9" s="234" t="s">
        <v>353</v>
      </c>
      <c r="B9" s="229">
        <v>521.52555072000007</v>
      </c>
      <c r="C9" s="229">
        <v>74.353476310000005</v>
      </c>
      <c r="D9" s="229">
        <v>4.5399780000000001E-2</v>
      </c>
      <c r="E9" s="229">
        <v>0</v>
      </c>
      <c r="F9" s="235">
        <v>0</v>
      </c>
    </row>
    <row r="10" spans="1:9" ht="12.5" x14ac:dyDescent="0.25">
      <c r="A10" s="234" t="s">
        <v>358</v>
      </c>
      <c r="B10" s="229">
        <v>0</v>
      </c>
      <c r="C10" s="229">
        <v>2.0000000000000002E-5</v>
      </c>
      <c r="D10" s="229">
        <v>1.1919999999999999E-3</v>
      </c>
      <c r="E10" s="229">
        <v>0</v>
      </c>
      <c r="F10" s="235">
        <v>0</v>
      </c>
    </row>
    <row r="11" spans="1:9" ht="12.5" x14ac:dyDescent="0.25">
      <c r="A11" s="234" t="s">
        <v>372</v>
      </c>
      <c r="B11" s="229">
        <v>0</v>
      </c>
      <c r="C11" s="229">
        <v>0</v>
      </c>
      <c r="D11" s="229">
        <v>1.096E-3</v>
      </c>
      <c r="E11" s="229">
        <v>0</v>
      </c>
      <c r="F11" s="235">
        <v>0</v>
      </c>
    </row>
    <row r="12" spans="1:9" ht="12.5" x14ac:dyDescent="0.25">
      <c r="A12" s="234" t="s">
        <v>368</v>
      </c>
      <c r="B12" s="229">
        <v>0</v>
      </c>
      <c r="C12" s="229">
        <v>0</v>
      </c>
      <c r="D12" s="229">
        <v>6.8199999999999999E-4</v>
      </c>
      <c r="E12" s="229">
        <v>0</v>
      </c>
      <c r="F12" s="235">
        <v>0</v>
      </c>
    </row>
    <row r="13" spans="1:9" ht="12.5" x14ac:dyDescent="0.25">
      <c r="A13" s="234" t="s">
        <v>352</v>
      </c>
      <c r="B13" s="229">
        <v>0</v>
      </c>
      <c r="C13" s="229">
        <v>102.69296202</v>
      </c>
      <c r="D13" s="229">
        <v>1.4999999999999999E-4</v>
      </c>
      <c r="E13" s="229">
        <v>0</v>
      </c>
      <c r="F13" s="235">
        <v>0</v>
      </c>
    </row>
    <row r="14" spans="1:9" ht="12.5" x14ac:dyDescent="0.25">
      <c r="A14" s="234" t="s">
        <v>360</v>
      </c>
      <c r="B14" s="229">
        <v>0</v>
      </c>
      <c r="C14" s="229">
        <v>0</v>
      </c>
      <c r="D14" s="229">
        <v>1E-4</v>
      </c>
      <c r="E14" s="229">
        <v>0</v>
      </c>
      <c r="F14" s="235">
        <v>0</v>
      </c>
    </row>
    <row r="15" spans="1:9" ht="12.5" x14ac:dyDescent="0.25">
      <c r="A15" s="234" t="s">
        <v>347</v>
      </c>
      <c r="B15" s="229">
        <v>91.256620139999995</v>
      </c>
      <c r="C15" s="229">
        <v>0</v>
      </c>
      <c r="D15" s="229">
        <v>5.0000000000000002E-5</v>
      </c>
      <c r="E15" s="229">
        <v>0</v>
      </c>
      <c r="F15" s="235">
        <v>0</v>
      </c>
    </row>
    <row r="16" spans="1:9" ht="12.5" x14ac:dyDescent="0.25">
      <c r="A16" s="234" t="s">
        <v>361</v>
      </c>
      <c r="B16" s="229">
        <v>0</v>
      </c>
      <c r="C16" s="229">
        <v>0</v>
      </c>
      <c r="D16" s="229">
        <v>3.1699999999999997E-6</v>
      </c>
      <c r="E16" s="229">
        <v>0</v>
      </c>
      <c r="F16" s="235">
        <v>0</v>
      </c>
    </row>
    <row r="17" spans="1:6" ht="12.5" x14ac:dyDescent="0.25">
      <c r="A17" s="234" t="s">
        <v>355</v>
      </c>
      <c r="B17" s="229">
        <v>0</v>
      </c>
      <c r="C17" s="229">
        <v>41.311970359999997</v>
      </c>
      <c r="D17" s="229">
        <v>0</v>
      </c>
      <c r="E17" s="229">
        <v>0</v>
      </c>
      <c r="F17" s="235">
        <v>0</v>
      </c>
    </row>
    <row r="18" spans="1:6" ht="12.5" x14ac:dyDescent="0.25">
      <c r="A18" s="234" t="s">
        <v>354</v>
      </c>
      <c r="B18" s="229">
        <v>0</v>
      </c>
      <c r="C18" s="229">
        <v>29.217056629999998</v>
      </c>
      <c r="D18" s="229">
        <v>0</v>
      </c>
      <c r="E18" s="229">
        <v>0</v>
      </c>
      <c r="F18" s="235">
        <v>0</v>
      </c>
    </row>
    <row r="19" spans="1:6" ht="12.5" x14ac:dyDescent="0.25">
      <c r="A19" s="234" t="s">
        <v>351</v>
      </c>
      <c r="B19" s="229">
        <v>0</v>
      </c>
      <c r="C19" s="229">
        <v>19.911449229999999</v>
      </c>
      <c r="D19" s="229">
        <v>0</v>
      </c>
      <c r="E19" s="229">
        <v>0</v>
      </c>
      <c r="F19" s="235">
        <v>0</v>
      </c>
    </row>
    <row r="20" spans="1:6" ht="13.5" customHeight="1" x14ac:dyDescent="0.25">
      <c r="A20" s="234" t="s">
        <v>379</v>
      </c>
      <c r="B20" s="229">
        <v>0</v>
      </c>
      <c r="C20" s="229">
        <v>1.4216164599999999</v>
      </c>
      <c r="D20" s="229">
        <v>0</v>
      </c>
      <c r="E20" s="229">
        <v>0</v>
      </c>
      <c r="F20" s="235">
        <v>0</v>
      </c>
    </row>
    <row r="21" spans="1:6" ht="12.5" x14ac:dyDescent="0.25">
      <c r="A21" s="234" t="s">
        <v>378</v>
      </c>
      <c r="B21" s="229">
        <v>0</v>
      </c>
      <c r="C21" s="229">
        <v>0</v>
      </c>
      <c r="D21" s="229">
        <v>0</v>
      </c>
      <c r="E21" s="229">
        <v>0</v>
      </c>
      <c r="F21" s="235">
        <v>0.10681247000000001</v>
      </c>
    </row>
    <row r="22" spans="1:6" ht="12.5" x14ac:dyDescent="0.25">
      <c r="A22" s="234" t="s">
        <v>369</v>
      </c>
      <c r="B22" s="229">
        <v>0</v>
      </c>
      <c r="C22" s="229">
        <v>0</v>
      </c>
      <c r="D22" s="229">
        <v>0</v>
      </c>
      <c r="E22" s="229">
        <v>0</v>
      </c>
      <c r="F22" s="235">
        <v>0</v>
      </c>
    </row>
    <row r="23" spans="1:6" ht="12.5" x14ac:dyDescent="0.25">
      <c r="A23" s="234" t="s">
        <v>398</v>
      </c>
      <c r="B23" s="229">
        <v>0</v>
      </c>
      <c r="C23" s="229">
        <v>0</v>
      </c>
      <c r="D23" s="229">
        <v>0</v>
      </c>
      <c r="E23" s="229">
        <v>0</v>
      </c>
      <c r="F23" s="235">
        <v>0</v>
      </c>
    </row>
    <row r="24" spans="1:6" ht="12.5" x14ac:dyDescent="0.25">
      <c r="A24" s="234" t="s">
        <v>413</v>
      </c>
      <c r="B24" s="229">
        <v>0</v>
      </c>
      <c r="C24" s="229">
        <v>0</v>
      </c>
      <c r="D24" s="229">
        <v>0</v>
      </c>
      <c r="E24" s="229">
        <v>0</v>
      </c>
      <c r="F24" s="235">
        <v>0</v>
      </c>
    </row>
    <row r="25" spans="1:6" ht="12.5" x14ac:dyDescent="0.25">
      <c r="A25" s="234" t="s">
        <v>560</v>
      </c>
      <c r="B25" s="229">
        <v>0</v>
      </c>
      <c r="C25" s="229">
        <v>0</v>
      </c>
      <c r="D25" s="229">
        <v>0</v>
      </c>
      <c r="E25" s="229">
        <v>0</v>
      </c>
      <c r="F25" s="235">
        <v>0</v>
      </c>
    </row>
    <row r="26" spans="1:6" ht="13.5" customHeight="1" x14ac:dyDescent="0.25">
      <c r="A26" s="234" t="s">
        <v>421</v>
      </c>
      <c r="B26" s="229">
        <v>0</v>
      </c>
      <c r="C26" s="229">
        <v>0</v>
      </c>
      <c r="D26" s="229">
        <v>0</v>
      </c>
      <c r="E26" s="229">
        <v>0</v>
      </c>
      <c r="F26" s="235">
        <v>0</v>
      </c>
    </row>
    <row r="27" spans="1:6" ht="12.5" x14ac:dyDescent="0.25">
      <c r="A27" s="142" t="s">
        <v>502</v>
      </c>
      <c r="B27" s="229">
        <v>0</v>
      </c>
      <c r="C27" s="229">
        <v>0</v>
      </c>
      <c r="D27" s="229">
        <v>0</v>
      </c>
      <c r="E27" s="229">
        <v>0</v>
      </c>
      <c r="F27" s="229">
        <v>0</v>
      </c>
    </row>
    <row r="28" spans="1:6" ht="12.5" x14ac:dyDescent="0.25">
      <c r="A28" s="142" t="s">
        <v>394</v>
      </c>
      <c r="B28" s="229">
        <v>0</v>
      </c>
      <c r="C28" s="229">
        <v>0</v>
      </c>
      <c r="D28" s="229">
        <v>0</v>
      </c>
      <c r="E28" s="229">
        <v>0</v>
      </c>
      <c r="F28" s="229">
        <v>0</v>
      </c>
    </row>
    <row r="29" spans="1:6" ht="12.5" x14ac:dyDescent="0.25">
      <c r="A29" s="142" t="s">
        <v>404</v>
      </c>
      <c r="B29" s="229">
        <v>0</v>
      </c>
      <c r="C29" s="229">
        <v>0</v>
      </c>
      <c r="D29" s="229">
        <v>0</v>
      </c>
      <c r="E29" s="229">
        <v>0</v>
      </c>
      <c r="F29" s="229">
        <v>0</v>
      </c>
    </row>
    <row r="30" spans="1:6" ht="12.5" x14ac:dyDescent="0.25">
      <c r="A30" s="142" t="s">
        <v>345</v>
      </c>
      <c r="B30" s="229">
        <v>0</v>
      </c>
      <c r="C30" s="229">
        <v>0</v>
      </c>
      <c r="D30" s="229">
        <v>0</v>
      </c>
      <c r="E30" s="229">
        <v>0</v>
      </c>
      <c r="F30" s="229">
        <v>0</v>
      </c>
    </row>
    <row r="31" spans="1:6" ht="12.5" x14ac:dyDescent="0.25">
      <c r="A31" s="142" t="s">
        <v>304</v>
      </c>
      <c r="B31" s="229">
        <v>0</v>
      </c>
      <c r="C31" s="229">
        <v>0</v>
      </c>
      <c r="D31" s="229">
        <v>0</v>
      </c>
      <c r="E31" s="229">
        <v>0</v>
      </c>
      <c r="F31" s="229">
        <v>0</v>
      </c>
    </row>
    <row r="32" spans="1:6" ht="12.5" x14ac:dyDescent="0.25">
      <c r="A32" s="142" t="s">
        <v>350</v>
      </c>
      <c r="B32" s="229">
        <v>0</v>
      </c>
      <c r="C32" s="229">
        <v>0</v>
      </c>
      <c r="D32" s="229">
        <v>0</v>
      </c>
      <c r="E32" s="229">
        <v>0</v>
      </c>
      <c r="F32" s="229">
        <v>0</v>
      </c>
    </row>
    <row r="33" spans="1:6" ht="12.5" x14ac:dyDescent="0.25">
      <c r="A33" s="142" t="s">
        <v>349</v>
      </c>
      <c r="B33" s="229">
        <v>0</v>
      </c>
      <c r="C33" s="229">
        <v>0</v>
      </c>
      <c r="D33" s="229">
        <v>0</v>
      </c>
      <c r="E33" s="229">
        <v>0</v>
      </c>
      <c r="F33" s="229">
        <v>0</v>
      </c>
    </row>
    <row r="34" spans="1:6" ht="12.5" x14ac:dyDescent="0.25">
      <c r="A34" s="142" t="s">
        <v>615</v>
      </c>
      <c r="B34" s="229">
        <v>0</v>
      </c>
      <c r="C34" s="229">
        <v>0</v>
      </c>
      <c r="D34" s="229">
        <v>0</v>
      </c>
      <c r="E34" s="229">
        <v>0</v>
      </c>
      <c r="F34" s="229">
        <v>0</v>
      </c>
    </row>
    <row r="35" spans="1:6" ht="12.5" x14ac:dyDescent="0.25">
      <c r="A35" s="142" t="s">
        <v>367</v>
      </c>
      <c r="B35" s="229">
        <v>0</v>
      </c>
      <c r="C35" s="229">
        <v>0</v>
      </c>
      <c r="D35" s="229">
        <v>0</v>
      </c>
      <c r="E35" s="229">
        <v>0</v>
      </c>
      <c r="F35" s="229">
        <v>0</v>
      </c>
    </row>
    <row r="36" spans="1:6" ht="12.5" x14ac:dyDescent="0.25">
      <c r="A36" s="142" t="s">
        <v>297</v>
      </c>
      <c r="B36" s="229">
        <v>0</v>
      </c>
      <c r="C36" s="229">
        <v>0</v>
      </c>
      <c r="D36" s="229">
        <v>0</v>
      </c>
      <c r="E36" s="229">
        <v>0</v>
      </c>
      <c r="F36" s="229">
        <v>0</v>
      </c>
    </row>
    <row r="37" spans="1:6" ht="12.5" x14ac:dyDescent="0.25">
      <c r="A37" s="142" t="s">
        <v>391</v>
      </c>
      <c r="B37" s="229">
        <v>0</v>
      </c>
      <c r="C37" s="229">
        <v>0</v>
      </c>
      <c r="D37" s="229">
        <v>0</v>
      </c>
      <c r="E37" s="229">
        <v>0</v>
      </c>
      <c r="F37" s="229">
        <v>0</v>
      </c>
    </row>
    <row r="38" spans="1:6" ht="12.5" x14ac:dyDescent="0.25">
      <c r="A38" s="142" t="s">
        <v>371</v>
      </c>
      <c r="B38" s="229">
        <v>0</v>
      </c>
      <c r="C38" s="229">
        <v>0</v>
      </c>
      <c r="D38" s="229">
        <v>0</v>
      </c>
      <c r="E38" s="229">
        <v>0</v>
      </c>
      <c r="F38" s="229">
        <v>0</v>
      </c>
    </row>
    <row r="39" spans="1:6" ht="12.5" x14ac:dyDescent="0.25">
      <c r="A39" s="142" t="s">
        <v>359</v>
      </c>
      <c r="B39" s="229">
        <v>0</v>
      </c>
      <c r="C39" s="229">
        <v>0</v>
      </c>
      <c r="D39" s="229">
        <v>0</v>
      </c>
      <c r="E39" s="229">
        <v>0</v>
      </c>
      <c r="F39" s="229">
        <v>0</v>
      </c>
    </row>
    <row r="40" spans="1:6" ht="12.5" x14ac:dyDescent="0.25">
      <c r="A40" s="142" t="s">
        <v>364</v>
      </c>
      <c r="B40" s="229">
        <v>0</v>
      </c>
      <c r="C40" s="229">
        <v>0</v>
      </c>
      <c r="D40" s="229">
        <v>0</v>
      </c>
      <c r="E40" s="229">
        <v>0</v>
      </c>
      <c r="F40" s="229">
        <v>0</v>
      </c>
    </row>
    <row r="41" spans="1:6" ht="12.5" x14ac:dyDescent="0.25">
      <c r="A41" s="142" t="s">
        <v>298</v>
      </c>
      <c r="B41" s="229">
        <v>0</v>
      </c>
      <c r="C41" s="229">
        <v>0</v>
      </c>
      <c r="D41" s="229">
        <v>0</v>
      </c>
      <c r="E41" s="229">
        <v>0</v>
      </c>
      <c r="F41" s="229">
        <v>0</v>
      </c>
    </row>
    <row r="42" spans="1:6" ht="12.5" x14ac:dyDescent="0.25">
      <c r="A42" s="142" t="s">
        <v>503</v>
      </c>
      <c r="B42" s="229">
        <v>0</v>
      </c>
      <c r="C42" s="229">
        <v>0</v>
      </c>
      <c r="D42" s="229">
        <v>0</v>
      </c>
      <c r="E42" s="229">
        <v>0</v>
      </c>
      <c r="F42" s="229">
        <v>0</v>
      </c>
    </row>
    <row r="43" spans="1:6" ht="12.5" x14ac:dyDescent="0.25">
      <c r="A43" s="142" t="s">
        <v>370</v>
      </c>
      <c r="B43" s="229">
        <v>0</v>
      </c>
      <c r="C43" s="229">
        <v>0</v>
      </c>
      <c r="D43" s="229">
        <v>0</v>
      </c>
      <c r="E43" s="229">
        <v>0</v>
      </c>
      <c r="F43" s="229">
        <v>0</v>
      </c>
    </row>
    <row r="44" spans="1:6" ht="12.5" x14ac:dyDescent="0.25">
      <c r="A44" s="142" t="s">
        <v>501</v>
      </c>
      <c r="B44" s="229">
        <v>0</v>
      </c>
      <c r="C44" s="229">
        <v>0</v>
      </c>
      <c r="D44" s="229">
        <v>0</v>
      </c>
      <c r="E44" s="229">
        <v>0</v>
      </c>
      <c r="F44" s="229">
        <v>0</v>
      </c>
    </row>
    <row r="45" spans="1:6" ht="12.5" x14ac:dyDescent="0.25">
      <c r="A45" s="142" t="s">
        <v>406</v>
      </c>
      <c r="B45" s="229">
        <v>0</v>
      </c>
      <c r="C45" s="229">
        <v>0</v>
      </c>
      <c r="D45" s="229">
        <v>0</v>
      </c>
      <c r="E45" s="229">
        <v>0</v>
      </c>
      <c r="F45" s="229">
        <v>0</v>
      </c>
    </row>
    <row r="46" spans="1:6" ht="12.5" x14ac:dyDescent="0.25">
      <c r="A46" s="142" t="s">
        <v>395</v>
      </c>
      <c r="B46" s="229">
        <v>0</v>
      </c>
      <c r="C46" s="229">
        <v>0</v>
      </c>
      <c r="D46" s="229">
        <v>0</v>
      </c>
      <c r="E46" s="229">
        <v>0</v>
      </c>
      <c r="F46" s="229">
        <v>0</v>
      </c>
    </row>
    <row r="47" spans="1:6" ht="12.5" x14ac:dyDescent="0.25">
      <c r="A47" s="142" t="s">
        <v>433</v>
      </c>
      <c r="B47" s="229">
        <v>0</v>
      </c>
      <c r="C47" s="229">
        <v>0</v>
      </c>
      <c r="D47" s="229">
        <v>0</v>
      </c>
      <c r="E47" s="229">
        <v>0</v>
      </c>
      <c r="F47" s="229">
        <v>0</v>
      </c>
    </row>
    <row r="48" spans="1:6" ht="12.5" x14ac:dyDescent="0.25">
      <c r="A48" s="142" t="s">
        <v>402</v>
      </c>
      <c r="B48" s="229">
        <v>0</v>
      </c>
      <c r="C48" s="229">
        <v>0</v>
      </c>
      <c r="D48" s="229">
        <v>0</v>
      </c>
      <c r="E48" s="229">
        <v>0</v>
      </c>
      <c r="F48" s="229">
        <v>0</v>
      </c>
    </row>
    <row r="49" spans="1:6" ht="12.5" x14ac:dyDescent="0.25">
      <c r="A49" s="142" t="s">
        <v>435</v>
      </c>
      <c r="B49" s="229">
        <v>0</v>
      </c>
      <c r="C49" s="229">
        <v>0</v>
      </c>
      <c r="D49" s="229">
        <v>0</v>
      </c>
      <c r="E49" s="229">
        <v>0</v>
      </c>
      <c r="F49" s="229">
        <v>0</v>
      </c>
    </row>
    <row r="50" spans="1:6" ht="12.5" x14ac:dyDescent="0.25">
      <c r="A50" s="142" t="s">
        <v>366</v>
      </c>
      <c r="B50" s="229">
        <v>0</v>
      </c>
      <c r="C50" s="229">
        <v>0</v>
      </c>
      <c r="D50" s="229">
        <v>0</v>
      </c>
      <c r="E50" s="229">
        <v>0</v>
      </c>
      <c r="F50" s="229">
        <v>0</v>
      </c>
    </row>
    <row r="51" spans="1:6" ht="12.5" x14ac:dyDescent="0.25">
      <c r="A51" s="142" t="s">
        <v>363</v>
      </c>
      <c r="B51" s="229">
        <v>0</v>
      </c>
      <c r="C51" s="229">
        <v>0</v>
      </c>
      <c r="D51" s="229">
        <v>0</v>
      </c>
      <c r="E51" s="229">
        <v>0</v>
      </c>
      <c r="F51" s="229">
        <v>0</v>
      </c>
    </row>
    <row r="52" spans="1:6" ht="12.5" x14ac:dyDescent="0.25">
      <c r="A52" s="142" t="s">
        <v>436</v>
      </c>
      <c r="B52" s="229">
        <v>0</v>
      </c>
      <c r="C52" s="229">
        <v>0</v>
      </c>
      <c r="D52" s="229">
        <v>0</v>
      </c>
      <c r="E52" s="229">
        <v>0</v>
      </c>
      <c r="F52" s="229">
        <v>0</v>
      </c>
    </row>
    <row r="53" spans="1:6" ht="12.5" x14ac:dyDescent="0.25">
      <c r="A53" s="142" t="s">
        <v>373</v>
      </c>
      <c r="B53" s="229">
        <v>0</v>
      </c>
      <c r="C53" s="229">
        <v>0</v>
      </c>
      <c r="D53" s="229">
        <v>0</v>
      </c>
      <c r="E53" s="229">
        <v>0</v>
      </c>
      <c r="F53" s="229">
        <v>0</v>
      </c>
    </row>
    <row r="54" spans="1:6" ht="12.5" x14ac:dyDescent="0.25">
      <c r="A54" s="142" t="s">
        <v>385</v>
      </c>
      <c r="B54" s="229">
        <v>0</v>
      </c>
      <c r="C54" s="229">
        <v>0</v>
      </c>
      <c r="D54" s="229">
        <v>0</v>
      </c>
      <c r="E54" s="229">
        <v>0</v>
      </c>
      <c r="F54" s="229">
        <v>0</v>
      </c>
    </row>
    <row r="55" spans="1:6" ht="12.5" x14ac:dyDescent="0.25">
      <c r="A55" s="142" t="s">
        <v>408</v>
      </c>
      <c r="B55" s="229">
        <v>0</v>
      </c>
      <c r="C55" s="229">
        <v>0</v>
      </c>
      <c r="D55" s="229">
        <v>0</v>
      </c>
      <c r="E55" s="229">
        <v>0</v>
      </c>
      <c r="F55" s="229">
        <v>0</v>
      </c>
    </row>
    <row r="56" spans="1:6" ht="12.5" x14ac:dyDescent="0.25">
      <c r="A56" s="142" t="s">
        <v>310</v>
      </c>
      <c r="B56" s="229">
        <v>0</v>
      </c>
      <c r="C56" s="229">
        <v>0</v>
      </c>
      <c r="D56" s="229">
        <v>0</v>
      </c>
      <c r="E56" s="229">
        <v>0</v>
      </c>
      <c r="F56" s="229">
        <v>0</v>
      </c>
    </row>
    <row r="57" spans="1:6" ht="12.5" x14ac:dyDescent="0.25">
      <c r="A57" s="142" t="s">
        <v>365</v>
      </c>
      <c r="B57" s="229">
        <v>0</v>
      </c>
      <c r="C57" s="229">
        <v>0</v>
      </c>
      <c r="D57" s="229">
        <v>0</v>
      </c>
      <c r="E57" s="229">
        <v>0</v>
      </c>
      <c r="F57" s="229">
        <v>0</v>
      </c>
    </row>
    <row r="58" spans="1:6" ht="12.5" x14ac:dyDescent="0.25">
      <c r="A58" s="142" t="s">
        <v>376</v>
      </c>
      <c r="B58" s="229">
        <v>0</v>
      </c>
      <c r="C58" s="229">
        <v>0</v>
      </c>
      <c r="D58" s="229">
        <v>0</v>
      </c>
      <c r="E58" s="229">
        <v>0</v>
      </c>
      <c r="F58" s="229">
        <v>0</v>
      </c>
    </row>
    <row r="59" spans="1:6" ht="12.5" x14ac:dyDescent="0.25">
      <c r="A59" s="142" t="s">
        <v>377</v>
      </c>
      <c r="B59" s="229">
        <v>0</v>
      </c>
      <c r="C59" s="229">
        <v>0</v>
      </c>
      <c r="D59" s="229">
        <v>0</v>
      </c>
      <c r="E59" s="229">
        <v>0</v>
      </c>
      <c r="F59" s="229">
        <v>0</v>
      </c>
    </row>
    <row r="60" spans="1:6" ht="12.5" x14ac:dyDescent="0.25">
      <c r="A60" s="142" t="s">
        <v>589</v>
      </c>
      <c r="B60" s="229">
        <v>0</v>
      </c>
      <c r="C60" s="229">
        <v>0</v>
      </c>
      <c r="D60" s="229">
        <v>0</v>
      </c>
      <c r="E60" s="229">
        <v>0</v>
      </c>
      <c r="F60" s="229">
        <v>0</v>
      </c>
    </row>
    <row r="61" spans="1:6" ht="12.5" x14ac:dyDescent="0.25">
      <c r="A61" s="142" t="s">
        <v>301</v>
      </c>
      <c r="B61" s="229">
        <v>0</v>
      </c>
      <c r="C61" s="229">
        <v>0</v>
      </c>
      <c r="D61" s="229">
        <v>0</v>
      </c>
      <c r="E61" s="229">
        <v>0</v>
      </c>
      <c r="F61" s="229">
        <v>0</v>
      </c>
    </row>
    <row r="62" spans="1:6" ht="12.5" x14ac:dyDescent="0.25">
      <c r="A62" s="144" t="s">
        <v>312</v>
      </c>
      <c r="B62" s="230">
        <v>0</v>
      </c>
      <c r="C62" s="230">
        <v>0</v>
      </c>
      <c r="D62" s="230">
        <v>0</v>
      </c>
      <c r="E62" s="230">
        <v>0</v>
      </c>
      <c r="F62" s="230">
        <v>0</v>
      </c>
    </row>
    <row r="63" spans="1:6" x14ac:dyDescent="0.25">
      <c r="B63" s="42"/>
      <c r="C63" s="42"/>
    </row>
    <row r="64" spans="1:6" x14ac:dyDescent="0.25">
      <c r="B64" s="42"/>
      <c r="C64" s="42"/>
    </row>
    <row r="65" spans="2:3" x14ac:dyDescent="0.25">
      <c r="B65" s="42"/>
      <c r="C65" s="42"/>
    </row>
    <row r="66" spans="2:3" x14ac:dyDescent="0.25">
      <c r="B66" s="42"/>
      <c r="C66" s="42"/>
    </row>
    <row r="67" spans="2:3" x14ac:dyDescent="0.25">
      <c r="B67" s="42"/>
      <c r="C67" s="42"/>
    </row>
    <row r="68" spans="2:3" x14ac:dyDescent="0.25">
      <c r="B68" s="42"/>
      <c r="C68" s="42"/>
    </row>
    <row r="69" spans="2:3" x14ac:dyDescent="0.25">
      <c r="B69" s="42"/>
      <c r="C69" s="42"/>
    </row>
    <row r="70" spans="2:3" x14ac:dyDescent="0.25">
      <c r="B70" s="42"/>
      <c r="C70" s="42"/>
    </row>
    <row r="71" spans="2:3" x14ac:dyDescent="0.25">
      <c r="B71" s="42"/>
      <c r="C71" s="42"/>
    </row>
    <row r="72" spans="2:3" x14ac:dyDescent="0.25">
      <c r="B72" s="42"/>
      <c r="C72" s="42"/>
    </row>
    <row r="73" spans="2:3" x14ac:dyDescent="0.25">
      <c r="B73" s="42"/>
      <c r="C73" s="42"/>
    </row>
    <row r="74" spans="2:3" x14ac:dyDescent="0.25">
      <c r="B74" s="42"/>
      <c r="C74" s="42"/>
    </row>
    <row r="75" spans="2:3" x14ac:dyDescent="0.25">
      <c r="B75" s="42"/>
      <c r="C75" s="42"/>
    </row>
    <row r="76" spans="2:3" x14ac:dyDescent="0.25">
      <c r="B76" s="42"/>
      <c r="C76" s="42"/>
    </row>
    <row r="77" spans="2:3" x14ac:dyDescent="0.25">
      <c r="B77" s="42"/>
      <c r="C77" s="42"/>
    </row>
    <row r="78" spans="2:3" x14ac:dyDescent="0.25">
      <c r="B78" s="42"/>
      <c r="C78" s="42"/>
    </row>
    <row r="79" spans="2:3" x14ac:dyDescent="0.25">
      <c r="B79" s="42"/>
      <c r="C79" s="42"/>
    </row>
    <row r="80" spans="2:3" x14ac:dyDescent="0.25">
      <c r="B80" s="42"/>
      <c r="C80" s="42"/>
    </row>
    <row r="81" spans="1:3" x14ac:dyDescent="0.25">
      <c r="B81" s="42"/>
      <c r="C81" s="42"/>
    </row>
    <row r="82" spans="1:3" x14ac:dyDescent="0.25">
      <c r="B82" s="42"/>
      <c r="C82" s="42"/>
    </row>
    <row r="83" spans="1:3" x14ac:dyDescent="0.25">
      <c r="B83" s="42"/>
      <c r="C83" s="42"/>
    </row>
    <row r="84" spans="1:3" x14ac:dyDescent="0.25">
      <c r="B84" s="42"/>
      <c r="C84" s="42"/>
    </row>
    <row r="85" spans="1:3" x14ac:dyDescent="0.25">
      <c r="B85" s="42"/>
      <c r="C85" s="42"/>
    </row>
    <row r="86" spans="1:3" x14ac:dyDescent="0.25">
      <c r="A86" s="42"/>
      <c r="B86" s="42"/>
      <c r="C86" s="42"/>
    </row>
    <row r="87" spans="1:3" x14ac:dyDescent="0.25">
      <c r="A87" s="42"/>
      <c r="B87" s="42"/>
      <c r="C87" s="42"/>
    </row>
    <row r="88" spans="1:3" x14ac:dyDescent="0.25">
      <c r="A88" s="42"/>
      <c r="B88" s="42"/>
      <c r="C88" s="42"/>
    </row>
    <row r="89" spans="1:3" x14ac:dyDescent="0.25">
      <c r="A89" s="42"/>
      <c r="B89" s="42"/>
      <c r="C89" s="42"/>
    </row>
    <row r="90" spans="1:3" x14ac:dyDescent="0.25">
      <c r="A90" s="42"/>
      <c r="B90" s="42"/>
      <c r="C90" s="42"/>
    </row>
    <row r="91" spans="1:3" x14ac:dyDescent="0.25">
      <c r="A91" s="42"/>
      <c r="B91" s="42"/>
      <c r="C91" s="42"/>
    </row>
    <row r="92" spans="1:3" x14ac:dyDescent="0.25">
      <c r="A92" s="42"/>
      <c r="B92" s="42"/>
      <c r="C92" s="42"/>
    </row>
    <row r="93" spans="1:3" x14ac:dyDescent="0.25">
      <c r="A93" s="42"/>
      <c r="B93" s="42"/>
      <c r="C93" s="42"/>
    </row>
    <row r="94" spans="1:3" x14ac:dyDescent="0.25">
      <c r="A94" s="42"/>
      <c r="B94" s="42"/>
      <c r="C94" s="42"/>
    </row>
    <row r="95" spans="1:3" x14ac:dyDescent="0.25">
      <c r="A95" s="42"/>
      <c r="B95" s="42"/>
      <c r="C95" s="42"/>
    </row>
    <row r="96" spans="1:3" x14ac:dyDescent="0.25">
      <c r="A96" s="42"/>
      <c r="B96" s="42"/>
      <c r="C96" s="42"/>
    </row>
    <row r="97" spans="1:3" x14ac:dyDescent="0.25">
      <c r="A97" s="42"/>
      <c r="B97" s="42"/>
      <c r="C97" s="42"/>
    </row>
    <row r="98" spans="1:3" x14ac:dyDescent="0.25">
      <c r="A98" s="42"/>
      <c r="B98" s="42"/>
      <c r="C98" s="42"/>
    </row>
    <row r="99" spans="1:3" x14ac:dyDescent="0.25">
      <c r="A99" s="42"/>
      <c r="B99" s="42"/>
      <c r="C99" s="42"/>
    </row>
    <row r="100" spans="1:3" x14ac:dyDescent="0.25">
      <c r="A100" s="42"/>
      <c r="B100" s="42"/>
      <c r="C100" s="42"/>
    </row>
    <row r="101" spans="1:3" x14ac:dyDescent="0.25">
      <c r="A101" s="42"/>
      <c r="B101" s="42"/>
      <c r="C101" s="42"/>
    </row>
    <row r="102" spans="1:3" x14ac:dyDescent="0.25">
      <c r="A102" s="42"/>
      <c r="B102" s="42"/>
      <c r="C102" s="42"/>
    </row>
    <row r="103" spans="1:3" x14ac:dyDescent="0.25">
      <c r="A103" s="42"/>
      <c r="B103" s="42"/>
      <c r="C103" s="42"/>
    </row>
    <row r="104" spans="1:3" x14ac:dyDescent="0.25">
      <c r="A104" s="42"/>
      <c r="B104" s="42"/>
      <c r="C104" s="42"/>
    </row>
    <row r="105" spans="1:3" x14ac:dyDescent="0.25">
      <c r="A105" s="42"/>
      <c r="B105" s="42"/>
      <c r="C105" s="42"/>
    </row>
    <row r="106" spans="1:3" x14ac:dyDescent="0.25">
      <c r="A106" s="42"/>
      <c r="B106" s="42"/>
      <c r="C106" s="42"/>
    </row>
    <row r="107" spans="1:3" x14ac:dyDescent="0.25">
      <c r="A107" s="42"/>
      <c r="B107" s="42"/>
      <c r="C107" s="42"/>
    </row>
    <row r="108" spans="1:3" x14ac:dyDescent="0.25">
      <c r="A108" s="42"/>
      <c r="B108" s="42"/>
      <c r="C108" s="42"/>
    </row>
    <row r="109" spans="1:3" x14ac:dyDescent="0.25">
      <c r="A109" s="42"/>
      <c r="B109" s="42"/>
      <c r="C109" s="42"/>
    </row>
    <row r="110" spans="1:3" x14ac:dyDescent="0.25">
      <c r="A110" s="42"/>
      <c r="B110" s="42"/>
      <c r="C110" s="42"/>
    </row>
    <row r="111" spans="1:3" x14ac:dyDescent="0.25">
      <c r="A111" s="42"/>
      <c r="B111" s="42"/>
      <c r="C111" s="42"/>
    </row>
    <row r="112" spans="1:3" x14ac:dyDescent="0.25">
      <c r="A112" s="42"/>
      <c r="B112" s="42"/>
      <c r="C112" s="42"/>
    </row>
    <row r="113" spans="1:3" x14ac:dyDescent="0.25">
      <c r="A113" s="42"/>
      <c r="B113" s="42"/>
      <c r="C113" s="42"/>
    </row>
    <row r="114" spans="1:3" x14ac:dyDescent="0.25">
      <c r="A114" s="42"/>
      <c r="B114" s="42"/>
      <c r="C114" s="42"/>
    </row>
    <row r="115" spans="1:3" x14ac:dyDescent="0.25">
      <c r="A115" s="42"/>
      <c r="B115" s="42"/>
      <c r="C115" s="42"/>
    </row>
    <row r="116" spans="1:3" x14ac:dyDescent="0.25">
      <c r="A116" s="42"/>
      <c r="B116" s="42"/>
      <c r="C116" s="42"/>
    </row>
    <row r="117" spans="1:3" x14ac:dyDescent="0.25">
      <c r="A117" s="42"/>
      <c r="B117" s="42"/>
      <c r="C117" s="42"/>
    </row>
    <row r="118" spans="1:3" x14ac:dyDescent="0.25">
      <c r="B118" s="42"/>
      <c r="C118" s="42"/>
    </row>
    <row r="119" spans="1:3" x14ac:dyDescent="0.25">
      <c r="B119" s="42"/>
      <c r="C119" s="42"/>
    </row>
    <row r="120" spans="1:3" x14ac:dyDescent="0.25">
      <c r="B120" s="42"/>
      <c r="C120" s="42"/>
    </row>
    <row r="121" spans="1:3" x14ac:dyDescent="0.25">
      <c r="B121" s="42"/>
      <c r="C121" s="42"/>
    </row>
    <row r="122" spans="1:3" x14ac:dyDescent="0.25">
      <c r="B122" s="42"/>
      <c r="C122" s="42"/>
    </row>
    <row r="123" spans="1:3" x14ac:dyDescent="0.25">
      <c r="B123" s="42"/>
      <c r="C123" s="42"/>
    </row>
    <row r="124" spans="1:3" x14ac:dyDescent="0.25">
      <c r="B124" s="42"/>
      <c r="C124" s="42"/>
    </row>
    <row r="125" spans="1:3" x14ac:dyDescent="0.25">
      <c r="B125" s="42"/>
      <c r="C125" s="42"/>
    </row>
    <row r="126" spans="1:3" x14ac:dyDescent="0.25">
      <c r="B126" s="42"/>
      <c r="C126" s="42"/>
    </row>
    <row r="127" spans="1:3" x14ac:dyDescent="0.25">
      <c r="B127" s="42"/>
      <c r="C127" s="42"/>
    </row>
    <row r="128" spans="1:3" x14ac:dyDescent="0.25">
      <c r="B128" s="42"/>
      <c r="C128" s="42"/>
    </row>
    <row r="129" spans="2:3" x14ac:dyDescent="0.25">
      <c r="B129" s="42"/>
      <c r="C129" s="42"/>
    </row>
    <row r="130" spans="2:3" x14ac:dyDescent="0.25">
      <c r="B130" s="42"/>
      <c r="C130" s="42"/>
    </row>
    <row r="131" spans="2:3" x14ac:dyDescent="0.25">
      <c r="B131" s="42"/>
      <c r="C131" s="42"/>
    </row>
    <row r="132" spans="2:3" x14ac:dyDescent="0.25">
      <c r="B132" s="42"/>
      <c r="C132" s="42"/>
    </row>
    <row r="133" spans="2:3" x14ac:dyDescent="0.25">
      <c r="B133" s="42"/>
      <c r="C133" s="42"/>
    </row>
    <row r="134" spans="2:3" x14ac:dyDescent="0.25">
      <c r="B134" s="42"/>
      <c r="C134" s="42"/>
    </row>
    <row r="135" spans="2:3" x14ac:dyDescent="0.25">
      <c r="B135" s="42"/>
      <c r="C135" s="42"/>
    </row>
    <row r="136" spans="2:3" x14ac:dyDescent="0.25">
      <c r="B136" s="42"/>
      <c r="C136" s="42"/>
    </row>
    <row r="137" spans="2:3" x14ac:dyDescent="0.25">
      <c r="B137" s="42"/>
      <c r="C137" s="42"/>
    </row>
    <row r="138" spans="2:3" x14ac:dyDescent="0.25">
      <c r="B138" s="42"/>
      <c r="C138" s="42"/>
    </row>
    <row r="139" spans="2:3" x14ac:dyDescent="0.25">
      <c r="B139" s="42"/>
      <c r="C139" s="42"/>
    </row>
    <row r="140" spans="2:3" x14ac:dyDescent="0.25">
      <c r="B140" s="42"/>
      <c r="C140" s="42"/>
    </row>
    <row r="141" spans="2:3" x14ac:dyDescent="0.25">
      <c r="B141" s="42"/>
      <c r="C141" s="42"/>
    </row>
    <row r="142" spans="2:3" x14ac:dyDescent="0.25">
      <c r="B142" s="42"/>
      <c r="C142" s="42"/>
    </row>
    <row r="143" spans="2:3" x14ac:dyDescent="0.25">
      <c r="B143" s="42"/>
      <c r="C143" s="42"/>
    </row>
    <row r="144" spans="2:3" x14ac:dyDescent="0.25">
      <c r="B144" s="42"/>
      <c r="C144" s="42"/>
    </row>
    <row r="145" spans="2:3" x14ac:dyDescent="0.25">
      <c r="B145" s="42"/>
      <c r="C145" s="42"/>
    </row>
    <row r="146" spans="2:3" x14ac:dyDescent="0.25">
      <c r="B146" s="42"/>
      <c r="C146" s="42"/>
    </row>
    <row r="147" spans="2:3" x14ac:dyDescent="0.25">
      <c r="B147" s="42"/>
      <c r="C147" s="42"/>
    </row>
    <row r="148" spans="2:3" x14ac:dyDescent="0.25">
      <c r="B148" s="42"/>
      <c r="C148" s="42"/>
    </row>
    <row r="149" spans="2:3" x14ac:dyDescent="0.25">
      <c r="B149" s="42"/>
      <c r="C149" s="42"/>
    </row>
    <row r="150" spans="2:3" x14ac:dyDescent="0.25">
      <c r="B150" s="42"/>
      <c r="C150" s="42"/>
    </row>
    <row r="151" spans="2:3" x14ac:dyDescent="0.25">
      <c r="B151" s="42"/>
      <c r="C151" s="42"/>
    </row>
    <row r="152" spans="2:3" x14ac:dyDescent="0.25">
      <c r="B152" s="42"/>
      <c r="C152" s="42"/>
    </row>
    <row r="153" spans="2:3" x14ac:dyDescent="0.25">
      <c r="B153" s="42"/>
      <c r="C153" s="42"/>
    </row>
    <row r="154" spans="2:3" x14ac:dyDescent="0.25">
      <c r="B154" s="42"/>
      <c r="C154" s="42"/>
    </row>
    <row r="155" spans="2:3" x14ac:dyDescent="0.25">
      <c r="B155" s="42"/>
      <c r="C155" s="42"/>
    </row>
    <row r="156" spans="2:3" x14ac:dyDescent="0.25">
      <c r="B156" s="42"/>
      <c r="C156" s="42"/>
    </row>
    <row r="157" spans="2:3" x14ac:dyDescent="0.25">
      <c r="B157" s="42"/>
      <c r="C157" s="42"/>
    </row>
    <row r="158" spans="2:3" x14ac:dyDescent="0.25">
      <c r="B158" s="42"/>
      <c r="C158" s="42"/>
    </row>
    <row r="159" spans="2:3" x14ac:dyDescent="0.25">
      <c r="B159" s="42"/>
      <c r="C159" s="42"/>
    </row>
    <row r="160" spans="2:3" x14ac:dyDescent="0.25">
      <c r="B160" s="42"/>
      <c r="C160" s="42"/>
    </row>
    <row r="161" spans="1:3" x14ac:dyDescent="0.25">
      <c r="B161" s="42"/>
      <c r="C161" s="42"/>
    </row>
    <row r="162" spans="1:3" x14ac:dyDescent="0.25">
      <c r="B162" s="42"/>
      <c r="C162" s="42"/>
    </row>
    <row r="163" spans="1:3" x14ac:dyDescent="0.25">
      <c r="B163" s="42"/>
      <c r="C163" s="42"/>
    </row>
    <row r="164" spans="1:3" x14ac:dyDescent="0.25">
      <c r="B164" s="42"/>
      <c r="C164" s="42"/>
    </row>
    <row r="165" spans="1:3" x14ac:dyDescent="0.25">
      <c r="B165" s="42"/>
      <c r="C165" s="42"/>
    </row>
    <row r="166" spans="1:3" x14ac:dyDescent="0.25">
      <c r="A166" s="42"/>
      <c r="B166" s="42"/>
      <c r="C166" s="42"/>
    </row>
    <row r="167" spans="1:3" x14ac:dyDescent="0.25">
      <c r="A167" s="42"/>
      <c r="B167" s="42"/>
      <c r="C167" s="42"/>
    </row>
    <row r="168" spans="1:3" x14ac:dyDescent="0.25">
      <c r="A168" s="42"/>
      <c r="B168" s="42"/>
      <c r="C168" s="42"/>
    </row>
    <row r="169" spans="1:3" x14ac:dyDescent="0.25">
      <c r="A169" s="42"/>
      <c r="B169" s="42"/>
      <c r="C169" s="42"/>
    </row>
    <row r="170" spans="1:3" x14ac:dyDescent="0.25">
      <c r="A170" s="42"/>
      <c r="B170" s="42"/>
      <c r="C170" s="42"/>
    </row>
    <row r="171" spans="1:3" x14ac:dyDescent="0.25">
      <c r="A171" s="42"/>
      <c r="B171" s="42"/>
      <c r="C171" s="42"/>
    </row>
    <row r="172" spans="1:3" x14ac:dyDescent="0.25">
      <c r="A172" s="42"/>
      <c r="B172" s="42"/>
      <c r="C172" s="42"/>
    </row>
    <row r="173" spans="1:3" x14ac:dyDescent="0.25">
      <c r="A173" s="42"/>
      <c r="B173" s="42"/>
      <c r="C173" s="42"/>
    </row>
    <row r="174" spans="1:3" x14ac:dyDescent="0.25">
      <c r="A174" s="42"/>
      <c r="B174" s="42"/>
      <c r="C174" s="42"/>
    </row>
    <row r="175" spans="1:3" x14ac:dyDescent="0.25">
      <c r="A175" s="42"/>
      <c r="B175" s="42"/>
      <c r="C175" s="42"/>
    </row>
    <row r="176" spans="1:3" x14ac:dyDescent="0.25">
      <c r="A176" s="42"/>
      <c r="B176" s="42"/>
      <c r="C176" s="42"/>
    </row>
    <row r="177" spans="1:3" x14ac:dyDescent="0.25">
      <c r="A177" s="42"/>
      <c r="B177" s="42"/>
      <c r="C177" s="42"/>
    </row>
    <row r="178" spans="1:3" x14ac:dyDescent="0.25">
      <c r="A178" s="42"/>
      <c r="B178" s="42"/>
      <c r="C178" s="42"/>
    </row>
    <row r="179" spans="1:3" x14ac:dyDescent="0.25">
      <c r="A179" s="42"/>
      <c r="B179" s="42"/>
      <c r="C179" s="42"/>
    </row>
    <row r="180" spans="1:3" x14ac:dyDescent="0.25">
      <c r="A180" s="42"/>
      <c r="B180" s="42"/>
      <c r="C180" s="42"/>
    </row>
    <row r="181" spans="1:3" x14ac:dyDescent="0.25">
      <c r="A181" s="42"/>
      <c r="B181" s="42"/>
      <c r="C181" s="42"/>
    </row>
    <row r="182" spans="1:3" x14ac:dyDescent="0.25">
      <c r="A182" s="42"/>
      <c r="B182" s="42"/>
      <c r="C182" s="42"/>
    </row>
    <row r="183" spans="1:3" x14ac:dyDescent="0.25">
      <c r="A183" s="42"/>
      <c r="B183" s="42"/>
      <c r="C183" s="42"/>
    </row>
    <row r="184" spans="1:3" x14ac:dyDescent="0.25">
      <c r="A184" s="42"/>
      <c r="B184" s="42"/>
      <c r="C184" s="42"/>
    </row>
    <row r="185" spans="1:3" x14ac:dyDescent="0.25">
      <c r="A185" s="42"/>
      <c r="B185" s="42"/>
      <c r="C185" s="42"/>
    </row>
    <row r="186" spans="1:3" x14ac:dyDescent="0.25">
      <c r="A186" s="42"/>
      <c r="B186" s="42"/>
      <c r="C186" s="42"/>
    </row>
    <row r="187" spans="1:3" x14ac:dyDescent="0.25">
      <c r="A187" s="42"/>
      <c r="B187" s="42"/>
      <c r="C187" s="42"/>
    </row>
    <row r="188" spans="1:3" x14ac:dyDescent="0.25">
      <c r="A188" s="42"/>
      <c r="B188" s="42"/>
      <c r="C188" s="42"/>
    </row>
    <row r="189" spans="1:3" x14ac:dyDescent="0.25">
      <c r="A189" s="42"/>
      <c r="B189" s="42"/>
      <c r="C189" s="42"/>
    </row>
    <row r="190" spans="1:3" x14ac:dyDescent="0.25">
      <c r="A190" s="42"/>
      <c r="B190" s="42"/>
      <c r="C190" s="42"/>
    </row>
    <row r="191" spans="1:3" x14ac:dyDescent="0.25">
      <c r="A191" s="42"/>
      <c r="B191" s="42"/>
      <c r="C191" s="42"/>
    </row>
    <row r="192" spans="1:3" x14ac:dyDescent="0.25">
      <c r="A192" s="42"/>
      <c r="B192" s="42"/>
      <c r="C192" s="42"/>
    </row>
    <row r="193" spans="1:3" x14ac:dyDescent="0.25">
      <c r="A193" s="42"/>
      <c r="B193" s="42"/>
      <c r="C193" s="42"/>
    </row>
    <row r="194" spans="1:3" x14ac:dyDescent="0.25">
      <c r="A194" s="42"/>
      <c r="B194" s="42"/>
      <c r="C194" s="42"/>
    </row>
    <row r="195" spans="1:3" x14ac:dyDescent="0.25">
      <c r="A195" s="42"/>
      <c r="B195" s="42"/>
      <c r="C195" s="42"/>
    </row>
    <row r="196" spans="1:3" x14ac:dyDescent="0.25">
      <c r="A196" s="42"/>
      <c r="B196" s="42"/>
      <c r="C196" s="42"/>
    </row>
    <row r="197" spans="1:3" x14ac:dyDescent="0.25">
      <c r="A197" s="42"/>
      <c r="B197" s="42"/>
      <c r="C197" s="42"/>
    </row>
    <row r="198" spans="1:3" x14ac:dyDescent="0.25">
      <c r="B198" s="42"/>
      <c r="C198" s="42"/>
    </row>
    <row r="199" spans="1:3" x14ac:dyDescent="0.25">
      <c r="B199" s="42"/>
      <c r="C199" s="42"/>
    </row>
    <row r="200" spans="1:3" x14ac:dyDescent="0.25">
      <c r="B200" s="42"/>
      <c r="C200" s="42"/>
    </row>
    <row r="201" spans="1:3" x14ac:dyDescent="0.25">
      <c r="B201" s="42"/>
      <c r="C201" s="42"/>
    </row>
    <row r="202" spans="1:3" x14ac:dyDescent="0.25">
      <c r="B202" s="42"/>
      <c r="C202" s="42"/>
    </row>
    <row r="203" spans="1:3" x14ac:dyDescent="0.25">
      <c r="B203" s="42"/>
      <c r="C203" s="42"/>
    </row>
    <row r="204" spans="1:3" x14ac:dyDescent="0.25">
      <c r="B204" s="42"/>
      <c r="C204" s="42"/>
    </row>
    <row r="205" spans="1:3" x14ac:dyDescent="0.25">
      <c r="B205" s="42"/>
      <c r="C205" s="42"/>
    </row>
    <row r="206" spans="1:3" x14ac:dyDescent="0.25">
      <c r="B206" s="42"/>
      <c r="C206" s="42"/>
    </row>
    <row r="207" spans="1:3" x14ac:dyDescent="0.25">
      <c r="B207" s="42"/>
      <c r="C207" s="42"/>
    </row>
    <row r="208" spans="1:3" x14ac:dyDescent="0.25">
      <c r="B208" s="42"/>
      <c r="C208" s="42"/>
    </row>
    <row r="209" spans="2:3" x14ac:dyDescent="0.25">
      <c r="B209" s="42"/>
      <c r="C209" s="42"/>
    </row>
    <row r="210" spans="2:3" x14ac:dyDescent="0.25">
      <c r="B210" s="42"/>
      <c r="C210" s="42"/>
    </row>
    <row r="211" spans="2:3" x14ac:dyDescent="0.25">
      <c r="B211" s="42"/>
      <c r="C211" s="42"/>
    </row>
    <row r="212" spans="2:3" x14ac:dyDescent="0.25">
      <c r="B212" s="42"/>
      <c r="C212" s="42"/>
    </row>
    <row r="213" spans="2:3" x14ac:dyDescent="0.25">
      <c r="B213" s="42"/>
      <c r="C213" s="42"/>
    </row>
    <row r="214" spans="2:3" x14ac:dyDescent="0.25">
      <c r="B214" s="42"/>
      <c r="C214" s="42"/>
    </row>
    <row r="215" spans="2:3" x14ac:dyDescent="0.25">
      <c r="B215" s="42"/>
      <c r="C215" s="42"/>
    </row>
    <row r="216" spans="2:3" x14ac:dyDescent="0.25">
      <c r="B216" s="42"/>
      <c r="C216" s="42"/>
    </row>
    <row r="217" spans="2:3" x14ac:dyDescent="0.25">
      <c r="B217" s="42"/>
      <c r="C217" s="42"/>
    </row>
    <row r="218" spans="2:3" x14ac:dyDescent="0.25">
      <c r="B218" s="42"/>
      <c r="C218" s="42"/>
    </row>
    <row r="219" spans="2:3" x14ac:dyDescent="0.25">
      <c r="B219" s="42"/>
      <c r="C219" s="42"/>
    </row>
    <row r="220" spans="2:3" x14ac:dyDescent="0.25">
      <c r="B220" s="42"/>
      <c r="C220" s="42"/>
    </row>
    <row r="221" spans="2:3" x14ac:dyDescent="0.25">
      <c r="B221" s="42"/>
      <c r="C221" s="42"/>
    </row>
    <row r="222" spans="2:3" x14ac:dyDescent="0.25">
      <c r="B222" s="42"/>
      <c r="C222" s="42"/>
    </row>
    <row r="223" spans="2:3" x14ac:dyDescent="0.25">
      <c r="B223" s="42"/>
      <c r="C223" s="42"/>
    </row>
    <row r="224" spans="2:3" x14ac:dyDescent="0.25">
      <c r="B224" s="42"/>
      <c r="C224" s="42"/>
    </row>
    <row r="225" spans="1:3" x14ac:dyDescent="0.25">
      <c r="B225" s="42"/>
      <c r="C225" s="42"/>
    </row>
    <row r="226" spans="1:3" x14ac:dyDescent="0.25">
      <c r="B226" s="42"/>
      <c r="C226" s="42"/>
    </row>
    <row r="227" spans="1:3" x14ac:dyDescent="0.25">
      <c r="B227" s="42"/>
      <c r="C227" s="42"/>
    </row>
    <row r="228" spans="1:3" x14ac:dyDescent="0.25">
      <c r="B228" s="42"/>
      <c r="C228" s="42"/>
    </row>
    <row r="229" spans="1:3" x14ac:dyDescent="0.25">
      <c r="B229" s="42"/>
      <c r="C229" s="42"/>
    </row>
    <row r="230" spans="1:3" x14ac:dyDescent="0.25">
      <c r="A230" s="42"/>
      <c r="B230" s="42"/>
      <c r="C230" s="42"/>
    </row>
    <row r="231" spans="1:3" x14ac:dyDescent="0.25">
      <c r="A231" s="42"/>
      <c r="B231" s="42"/>
      <c r="C231" s="42"/>
    </row>
    <row r="232" spans="1:3" x14ac:dyDescent="0.25">
      <c r="A232" s="42"/>
      <c r="B232" s="42"/>
      <c r="C232" s="42"/>
    </row>
    <row r="233" spans="1:3" x14ac:dyDescent="0.25">
      <c r="A233" s="42"/>
      <c r="B233" s="42"/>
      <c r="C233" s="42"/>
    </row>
    <row r="234" spans="1:3" x14ac:dyDescent="0.25">
      <c r="A234" s="42"/>
      <c r="B234" s="42"/>
      <c r="C234" s="42"/>
    </row>
    <row r="235" spans="1:3" x14ac:dyDescent="0.25">
      <c r="A235" s="42"/>
      <c r="B235" s="42"/>
      <c r="C235" s="42"/>
    </row>
    <row r="236" spans="1:3" x14ac:dyDescent="0.25">
      <c r="A236" s="42"/>
      <c r="B236" s="42"/>
      <c r="C236" s="42"/>
    </row>
    <row r="237" spans="1:3" x14ac:dyDescent="0.25">
      <c r="A237" s="42"/>
      <c r="B237" s="42"/>
      <c r="C237" s="42"/>
    </row>
    <row r="238" spans="1:3" x14ac:dyDescent="0.25">
      <c r="A238" s="42"/>
      <c r="B238" s="42"/>
      <c r="C238" s="42"/>
    </row>
    <row r="239" spans="1:3" x14ac:dyDescent="0.25">
      <c r="A239" s="42"/>
      <c r="B239" s="42"/>
      <c r="C239" s="42"/>
    </row>
    <row r="240" spans="1:3" x14ac:dyDescent="0.25">
      <c r="A240" s="42"/>
      <c r="B240" s="42"/>
      <c r="C240" s="42"/>
    </row>
    <row r="241" spans="1:3" x14ac:dyDescent="0.25">
      <c r="A241" s="42"/>
      <c r="B241" s="42"/>
      <c r="C241" s="42"/>
    </row>
    <row r="242" spans="1:3" x14ac:dyDescent="0.25">
      <c r="A242" s="42"/>
      <c r="B242" s="42"/>
      <c r="C242" s="42"/>
    </row>
    <row r="243" spans="1:3" x14ac:dyDescent="0.25">
      <c r="A243" s="42"/>
      <c r="B243" s="42"/>
      <c r="C243" s="42"/>
    </row>
    <row r="244" spans="1:3" x14ac:dyDescent="0.25">
      <c r="A244" s="42"/>
      <c r="B244" s="42"/>
      <c r="C244" s="42"/>
    </row>
    <row r="245" spans="1:3" x14ac:dyDescent="0.25">
      <c r="A245" s="42"/>
      <c r="B245" s="42"/>
      <c r="C245" s="42"/>
    </row>
    <row r="246" spans="1:3" x14ac:dyDescent="0.25">
      <c r="A246" s="42"/>
      <c r="B246" s="42"/>
      <c r="C246" s="42"/>
    </row>
    <row r="247" spans="1:3" x14ac:dyDescent="0.25">
      <c r="A247" s="42"/>
      <c r="B247" s="42"/>
      <c r="C247" s="42"/>
    </row>
    <row r="248" spans="1:3" x14ac:dyDescent="0.25">
      <c r="A248" s="42"/>
      <c r="B248" s="42"/>
      <c r="C248" s="42"/>
    </row>
    <row r="249" spans="1:3" x14ac:dyDescent="0.25">
      <c r="A249" s="42"/>
      <c r="B249" s="42"/>
      <c r="C249" s="42"/>
    </row>
    <row r="250" spans="1:3" x14ac:dyDescent="0.25">
      <c r="A250" s="42"/>
      <c r="B250" s="42"/>
      <c r="C250" s="42"/>
    </row>
    <row r="251" spans="1:3" x14ac:dyDescent="0.25">
      <c r="A251" s="42"/>
      <c r="B251" s="42"/>
      <c r="C251" s="42"/>
    </row>
    <row r="252" spans="1:3" x14ac:dyDescent="0.25">
      <c r="A252" s="42"/>
      <c r="B252" s="42"/>
      <c r="C252" s="42"/>
    </row>
    <row r="253" spans="1:3" x14ac:dyDescent="0.25">
      <c r="A253" s="42"/>
      <c r="B253" s="42"/>
      <c r="C253" s="42"/>
    </row>
    <row r="254" spans="1:3" x14ac:dyDescent="0.25">
      <c r="A254" s="42"/>
      <c r="B254" s="42"/>
      <c r="C254" s="42"/>
    </row>
    <row r="255" spans="1:3" x14ac:dyDescent="0.25">
      <c r="A255" s="42"/>
      <c r="B255" s="42"/>
      <c r="C255" s="42"/>
    </row>
    <row r="256" spans="1:3" x14ac:dyDescent="0.25">
      <c r="A256" s="42"/>
      <c r="B256" s="42"/>
      <c r="C256" s="42"/>
    </row>
    <row r="257" spans="1:3" x14ac:dyDescent="0.25">
      <c r="A257" s="42"/>
      <c r="B257" s="42"/>
      <c r="C257" s="42"/>
    </row>
    <row r="258" spans="1:3" x14ac:dyDescent="0.25">
      <c r="A258" s="42"/>
      <c r="B258" s="42"/>
      <c r="C258" s="42"/>
    </row>
    <row r="259" spans="1:3" x14ac:dyDescent="0.25">
      <c r="A259" s="42"/>
      <c r="B259" s="42"/>
      <c r="C259" s="42"/>
    </row>
    <row r="260" spans="1:3" x14ac:dyDescent="0.25">
      <c r="A260" s="42"/>
      <c r="B260" s="42"/>
      <c r="C260" s="42"/>
    </row>
    <row r="261" spans="1:3" x14ac:dyDescent="0.25">
      <c r="A261" s="42"/>
      <c r="B261" s="42"/>
      <c r="C261" s="42"/>
    </row>
    <row r="262" spans="1:3" x14ac:dyDescent="0.25">
      <c r="B262" s="42"/>
      <c r="C262" s="42"/>
    </row>
    <row r="263" spans="1:3" x14ac:dyDescent="0.25">
      <c r="B263" s="42"/>
      <c r="C263" s="42"/>
    </row>
    <row r="264" spans="1:3" x14ac:dyDescent="0.25">
      <c r="B264" s="42"/>
      <c r="C264" s="42"/>
    </row>
    <row r="265" spans="1:3" x14ac:dyDescent="0.25">
      <c r="B265" s="42"/>
      <c r="C265" s="42"/>
    </row>
    <row r="266" spans="1:3" x14ac:dyDescent="0.25">
      <c r="B266" s="42"/>
      <c r="C266" s="42"/>
    </row>
    <row r="267" spans="1:3" x14ac:dyDescent="0.25">
      <c r="B267" s="42"/>
      <c r="C267" s="42"/>
    </row>
    <row r="268" spans="1:3" x14ac:dyDescent="0.25">
      <c r="B268" s="42"/>
      <c r="C268" s="42"/>
    </row>
    <row r="269" spans="1:3" x14ac:dyDescent="0.25">
      <c r="B269" s="42"/>
      <c r="C269" s="42"/>
    </row>
    <row r="270" spans="1:3" x14ac:dyDescent="0.25">
      <c r="B270" s="42"/>
      <c r="C270" s="42"/>
    </row>
    <row r="271" spans="1:3" x14ac:dyDescent="0.25">
      <c r="B271" s="42"/>
      <c r="C271" s="42"/>
    </row>
    <row r="272" spans="1:3" x14ac:dyDescent="0.25">
      <c r="B272" s="42"/>
      <c r="C272" s="42"/>
    </row>
    <row r="273" spans="2:3" x14ac:dyDescent="0.25">
      <c r="B273" s="42"/>
      <c r="C273" s="42"/>
    </row>
    <row r="274" spans="2:3" x14ac:dyDescent="0.25">
      <c r="B274" s="42"/>
      <c r="C274" s="42"/>
    </row>
    <row r="275" spans="2:3" x14ac:dyDescent="0.25">
      <c r="B275" s="42"/>
      <c r="C275" s="42"/>
    </row>
    <row r="276" spans="2:3" x14ac:dyDescent="0.25">
      <c r="B276" s="42"/>
      <c r="C276" s="42"/>
    </row>
    <row r="277" spans="2:3" x14ac:dyDescent="0.25">
      <c r="B277" s="42"/>
      <c r="C277" s="42"/>
    </row>
    <row r="278" spans="2:3" x14ac:dyDescent="0.25">
      <c r="B278" s="42"/>
      <c r="C278" s="42"/>
    </row>
    <row r="279" spans="2:3" x14ac:dyDescent="0.25">
      <c r="B279" s="42"/>
      <c r="C279" s="42"/>
    </row>
    <row r="280" spans="2:3" x14ac:dyDescent="0.25">
      <c r="B280" s="42"/>
      <c r="C280" s="42"/>
    </row>
    <row r="281" spans="2:3" x14ac:dyDescent="0.25">
      <c r="B281" s="42"/>
      <c r="C281" s="42"/>
    </row>
    <row r="282" spans="2:3" x14ac:dyDescent="0.25">
      <c r="B282" s="42"/>
      <c r="C282" s="42"/>
    </row>
    <row r="283" spans="2:3" x14ac:dyDescent="0.25">
      <c r="B283" s="42"/>
      <c r="C283" s="42"/>
    </row>
    <row r="284" spans="2:3" x14ac:dyDescent="0.25">
      <c r="B284" s="42"/>
      <c r="C284" s="42"/>
    </row>
    <row r="285" spans="2:3" x14ac:dyDescent="0.25">
      <c r="B285" s="42"/>
      <c r="C285" s="42"/>
    </row>
    <row r="286" spans="2:3" x14ac:dyDescent="0.25">
      <c r="B286" s="42"/>
      <c r="C286" s="42"/>
    </row>
    <row r="287" spans="2:3" x14ac:dyDescent="0.25">
      <c r="B287" s="42"/>
      <c r="C287" s="42"/>
    </row>
    <row r="288" spans="2:3" x14ac:dyDescent="0.25">
      <c r="B288" s="42"/>
      <c r="C288" s="42"/>
    </row>
    <row r="289" spans="1:3" x14ac:dyDescent="0.25">
      <c r="B289" s="42"/>
      <c r="C289" s="42"/>
    </row>
    <row r="290" spans="1:3" x14ac:dyDescent="0.25">
      <c r="B290" s="42"/>
      <c r="C290" s="42"/>
    </row>
    <row r="291" spans="1:3" x14ac:dyDescent="0.25">
      <c r="B291" s="42"/>
      <c r="C291" s="42"/>
    </row>
    <row r="292" spans="1:3" x14ac:dyDescent="0.25">
      <c r="B292" s="42"/>
      <c r="C292" s="42"/>
    </row>
    <row r="293" spans="1:3" x14ac:dyDescent="0.25">
      <c r="B293" s="42"/>
      <c r="C293" s="42"/>
    </row>
    <row r="294" spans="1:3" x14ac:dyDescent="0.25">
      <c r="A294" s="42"/>
      <c r="B294" s="42"/>
      <c r="C294" s="42"/>
    </row>
    <row r="295" spans="1:3" x14ac:dyDescent="0.25">
      <c r="A295" s="42"/>
      <c r="B295" s="42"/>
      <c r="C295" s="42"/>
    </row>
    <row r="296" spans="1:3" x14ac:dyDescent="0.25">
      <c r="A296" s="42"/>
      <c r="B296" s="42"/>
      <c r="C296" s="42"/>
    </row>
    <row r="297" spans="1:3" x14ac:dyDescent="0.25">
      <c r="A297" s="42"/>
      <c r="B297" s="42"/>
      <c r="C297" s="42"/>
    </row>
    <row r="298" spans="1:3" x14ac:dyDescent="0.25">
      <c r="A298" s="42"/>
      <c r="B298" s="42"/>
      <c r="C298" s="42"/>
    </row>
    <row r="299" spans="1:3" x14ac:dyDescent="0.25">
      <c r="A299" s="42"/>
      <c r="B299" s="42"/>
      <c r="C299" s="42"/>
    </row>
    <row r="300" spans="1:3" x14ac:dyDescent="0.25">
      <c r="A300" s="42"/>
      <c r="B300" s="42"/>
      <c r="C300" s="42"/>
    </row>
    <row r="301" spans="1:3" x14ac:dyDescent="0.25">
      <c r="A301" s="42"/>
      <c r="B301" s="42"/>
      <c r="C301" s="42"/>
    </row>
    <row r="302" spans="1:3" x14ac:dyDescent="0.25">
      <c r="A302" s="42"/>
      <c r="B302" s="42"/>
      <c r="C302" s="42"/>
    </row>
    <row r="303" spans="1:3" x14ac:dyDescent="0.25">
      <c r="A303" s="42"/>
      <c r="B303" s="42"/>
      <c r="C303" s="42"/>
    </row>
    <row r="304" spans="1:3" x14ac:dyDescent="0.25">
      <c r="A304" s="42"/>
      <c r="B304" s="42"/>
      <c r="C304" s="42"/>
    </row>
    <row r="305" spans="1:3" x14ac:dyDescent="0.25">
      <c r="A305" s="42"/>
      <c r="B305" s="42"/>
      <c r="C305" s="42"/>
    </row>
    <row r="306" spans="1:3" x14ac:dyDescent="0.25">
      <c r="A306" s="42"/>
      <c r="B306" s="42"/>
      <c r="C306" s="42"/>
    </row>
    <row r="307" spans="1:3" x14ac:dyDescent="0.25">
      <c r="A307" s="42"/>
      <c r="B307" s="42"/>
      <c r="C307" s="42"/>
    </row>
    <row r="308" spans="1:3" x14ac:dyDescent="0.25">
      <c r="A308" s="42"/>
      <c r="B308" s="42"/>
      <c r="C308" s="42"/>
    </row>
    <row r="309" spans="1:3" x14ac:dyDescent="0.25">
      <c r="A309" s="42"/>
      <c r="B309" s="42"/>
      <c r="C309" s="42"/>
    </row>
    <row r="310" spans="1:3" x14ac:dyDescent="0.25">
      <c r="A310" s="42"/>
      <c r="B310" s="42"/>
      <c r="C310" s="42"/>
    </row>
    <row r="311" spans="1:3" x14ac:dyDescent="0.25">
      <c r="A311" s="42"/>
      <c r="B311" s="42"/>
      <c r="C311" s="42"/>
    </row>
    <row r="312" spans="1:3" x14ac:dyDescent="0.25">
      <c r="A312" s="42"/>
      <c r="B312" s="42"/>
      <c r="C312" s="42"/>
    </row>
    <row r="313" spans="1:3" x14ac:dyDescent="0.25">
      <c r="A313" s="42"/>
      <c r="B313" s="42"/>
      <c r="C313" s="42"/>
    </row>
    <row r="314" spans="1:3" x14ac:dyDescent="0.25">
      <c r="A314" s="42"/>
      <c r="B314" s="42"/>
      <c r="C314" s="42"/>
    </row>
    <row r="315" spans="1:3" x14ac:dyDescent="0.25">
      <c r="A315" s="42"/>
      <c r="B315" s="42"/>
      <c r="C315" s="42"/>
    </row>
    <row r="316" spans="1:3" x14ac:dyDescent="0.25">
      <c r="A316" s="42"/>
      <c r="B316" s="42"/>
      <c r="C316" s="42"/>
    </row>
    <row r="317" spans="1:3" x14ac:dyDescent="0.25">
      <c r="A317" s="42"/>
      <c r="B317" s="42"/>
      <c r="C317" s="42"/>
    </row>
    <row r="318" spans="1:3" x14ac:dyDescent="0.25">
      <c r="A318" s="42"/>
      <c r="B318" s="42"/>
      <c r="C318" s="42"/>
    </row>
    <row r="319" spans="1:3" x14ac:dyDescent="0.25">
      <c r="A319" s="42"/>
      <c r="B319" s="42"/>
      <c r="C319" s="42"/>
    </row>
    <row r="320" spans="1:3" x14ac:dyDescent="0.25">
      <c r="A320" s="42"/>
      <c r="B320" s="42"/>
      <c r="C320" s="42"/>
    </row>
    <row r="321" spans="1:3" x14ac:dyDescent="0.25">
      <c r="A321" s="42"/>
      <c r="B321" s="42"/>
      <c r="C321" s="42"/>
    </row>
    <row r="322" spans="1:3" x14ac:dyDescent="0.25">
      <c r="A322" s="42"/>
      <c r="B322" s="42"/>
      <c r="C322" s="42"/>
    </row>
    <row r="323" spans="1:3" x14ac:dyDescent="0.25">
      <c r="A323" s="42"/>
      <c r="B323" s="42"/>
      <c r="C323" s="42"/>
    </row>
    <row r="324" spans="1:3" x14ac:dyDescent="0.25">
      <c r="A324" s="42"/>
      <c r="B324" s="42"/>
      <c r="C324" s="42"/>
    </row>
    <row r="325" spans="1:3" x14ac:dyDescent="0.25">
      <c r="A325" s="42"/>
      <c r="B325" s="42"/>
      <c r="C325" s="42"/>
    </row>
    <row r="326" spans="1:3" x14ac:dyDescent="0.25">
      <c r="B326" s="42"/>
    </row>
    <row r="327" spans="1:3" x14ac:dyDescent="0.25">
      <c r="B327" s="42"/>
    </row>
    <row r="328" spans="1:3" x14ac:dyDescent="0.25">
      <c r="B328" s="42"/>
    </row>
    <row r="329" spans="1:3" x14ac:dyDescent="0.25">
      <c r="B329" s="42"/>
    </row>
    <row r="330" spans="1:3" x14ac:dyDescent="0.25">
      <c r="B330" s="42"/>
    </row>
    <row r="331" spans="1:3" x14ac:dyDescent="0.25">
      <c r="B331" s="42"/>
    </row>
    <row r="332" spans="1:3" x14ac:dyDescent="0.25">
      <c r="B332" s="42"/>
    </row>
    <row r="333" spans="1:3" x14ac:dyDescent="0.25">
      <c r="B333" s="42"/>
    </row>
    <row r="334" spans="1:3" x14ac:dyDescent="0.25">
      <c r="B334" s="42"/>
    </row>
    <row r="335" spans="1:3" x14ac:dyDescent="0.25">
      <c r="B335" s="42"/>
    </row>
    <row r="336" spans="1:3" x14ac:dyDescent="0.25">
      <c r="B336" s="42"/>
    </row>
    <row r="337" spans="2:2" x14ac:dyDescent="0.25">
      <c r="B337" s="42"/>
    </row>
    <row r="338" spans="2:2" x14ac:dyDescent="0.25">
      <c r="B338" s="42"/>
    </row>
    <row r="339" spans="2:2" x14ac:dyDescent="0.25">
      <c r="B339" s="42"/>
    </row>
    <row r="340" spans="2:2" x14ac:dyDescent="0.25">
      <c r="B340" s="42"/>
    </row>
    <row r="341" spans="2:2" x14ac:dyDescent="0.25">
      <c r="B341" s="42"/>
    </row>
    <row r="342" spans="2:2" x14ac:dyDescent="0.25">
      <c r="B342" s="42"/>
    </row>
    <row r="343" spans="2:2" x14ac:dyDescent="0.25">
      <c r="B343" s="42"/>
    </row>
    <row r="344" spans="2:2" x14ac:dyDescent="0.25">
      <c r="B344" s="42"/>
    </row>
    <row r="345" spans="2:2" x14ac:dyDescent="0.25">
      <c r="B345" s="42"/>
    </row>
    <row r="346" spans="2:2" x14ac:dyDescent="0.25">
      <c r="B346" s="42"/>
    </row>
    <row r="347" spans="2:2" x14ac:dyDescent="0.25">
      <c r="B347" s="42"/>
    </row>
    <row r="348" spans="2:2" x14ac:dyDescent="0.25">
      <c r="B348" s="42"/>
    </row>
    <row r="349" spans="2:2" x14ac:dyDescent="0.25">
      <c r="B349" s="42"/>
    </row>
    <row r="350" spans="2:2" x14ac:dyDescent="0.25">
      <c r="B350" s="42"/>
    </row>
    <row r="351" spans="2:2" x14ac:dyDescent="0.25">
      <c r="B351" s="42"/>
    </row>
    <row r="352" spans="2:2" x14ac:dyDescent="0.25">
      <c r="B352" s="42"/>
    </row>
    <row r="353" spans="2:3" x14ac:dyDescent="0.25">
      <c r="B353" s="42"/>
    </row>
    <row r="354" spans="2:3" x14ac:dyDescent="0.25">
      <c r="B354" s="42"/>
    </row>
    <row r="355" spans="2:3" x14ac:dyDescent="0.25">
      <c r="B355" s="42"/>
    </row>
    <row r="356" spans="2:3" x14ac:dyDescent="0.25">
      <c r="B356" s="42"/>
    </row>
    <row r="357" spans="2:3" x14ac:dyDescent="0.25">
      <c r="B357" s="42"/>
    </row>
    <row r="358" spans="2:3" x14ac:dyDescent="0.25">
      <c r="B358" s="42"/>
      <c r="C358" s="42"/>
    </row>
    <row r="359" spans="2:3" x14ac:dyDescent="0.25">
      <c r="B359" s="42"/>
      <c r="C359" s="42"/>
    </row>
    <row r="360" spans="2:3" x14ac:dyDescent="0.25">
      <c r="B360" s="42"/>
      <c r="C360" s="42"/>
    </row>
    <row r="361" spans="2:3" x14ac:dyDescent="0.25">
      <c r="B361" s="42"/>
      <c r="C361" s="42"/>
    </row>
    <row r="362" spans="2:3" x14ac:dyDescent="0.25">
      <c r="B362" s="42"/>
      <c r="C362" s="42"/>
    </row>
    <row r="363" spans="2:3" x14ac:dyDescent="0.25">
      <c r="B363" s="42"/>
      <c r="C363" s="42"/>
    </row>
    <row r="364" spans="2:3" x14ac:dyDescent="0.25">
      <c r="B364" s="42"/>
      <c r="C364" s="42"/>
    </row>
    <row r="365" spans="2:3" x14ac:dyDescent="0.25">
      <c r="B365" s="42"/>
      <c r="C365" s="42"/>
    </row>
    <row r="366" spans="2:3" x14ac:dyDescent="0.25">
      <c r="B366" s="42"/>
      <c r="C366" s="42"/>
    </row>
    <row r="367" spans="2:3" x14ac:dyDescent="0.25">
      <c r="B367" s="42"/>
      <c r="C367" s="42"/>
    </row>
    <row r="368" spans="2:3" x14ac:dyDescent="0.25">
      <c r="B368" s="42"/>
      <c r="C368" s="42"/>
    </row>
    <row r="369" spans="2:3" x14ac:dyDescent="0.25">
      <c r="B369" s="42"/>
      <c r="C369" s="42"/>
    </row>
    <row r="370" spans="2:3" x14ac:dyDescent="0.25">
      <c r="B370" s="42"/>
      <c r="C370" s="42"/>
    </row>
    <row r="371" spans="2:3" x14ac:dyDescent="0.25">
      <c r="B371" s="42"/>
      <c r="C371" s="42"/>
    </row>
    <row r="372" spans="2:3" x14ac:dyDescent="0.25">
      <c r="B372" s="42"/>
      <c r="C372" s="42"/>
    </row>
    <row r="373" spans="2:3" x14ac:dyDescent="0.25">
      <c r="B373" s="42"/>
      <c r="C373" s="42"/>
    </row>
    <row r="374" spans="2:3" x14ac:dyDescent="0.25">
      <c r="B374" s="42"/>
      <c r="C374" s="42"/>
    </row>
    <row r="375" spans="2:3" x14ac:dyDescent="0.25">
      <c r="B375" s="42"/>
      <c r="C375" s="42"/>
    </row>
    <row r="376" spans="2:3" x14ac:dyDescent="0.25">
      <c r="B376" s="42"/>
      <c r="C376" s="42"/>
    </row>
    <row r="377" spans="2:3" x14ac:dyDescent="0.25">
      <c r="B377" s="42"/>
      <c r="C377" s="42"/>
    </row>
    <row r="378" spans="2:3" x14ac:dyDescent="0.25">
      <c r="B378" s="42"/>
      <c r="C378" s="42"/>
    </row>
    <row r="379" spans="2:3" x14ac:dyDescent="0.25">
      <c r="B379" s="42"/>
      <c r="C379" s="42"/>
    </row>
    <row r="380" spans="2:3" x14ac:dyDescent="0.25">
      <c r="B380" s="42"/>
      <c r="C380" s="42"/>
    </row>
    <row r="381" spans="2:3" x14ac:dyDescent="0.25">
      <c r="B381" s="42"/>
      <c r="C381" s="42"/>
    </row>
    <row r="382" spans="2:3" x14ac:dyDescent="0.25">
      <c r="B382" s="42"/>
      <c r="C382" s="42"/>
    </row>
    <row r="383" spans="2:3" x14ac:dyDescent="0.25">
      <c r="B383" s="42"/>
      <c r="C383" s="42"/>
    </row>
  </sheetData>
  <sortState xmlns:xlrd2="http://schemas.microsoft.com/office/spreadsheetml/2017/richdata2" ref="A3:F20">
    <sortCondition descending="1" ref="F3:F20"/>
  </sortState>
  <mergeCells count="2">
    <mergeCell ref="H1:I1"/>
    <mergeCell ref="A1:C1"/>
  </mergeCells>
  <hyperlinks>
    <hyperlink ref="H1" location="'Table of Content'!A1" display="Table of Content" xr:uid="{00000000-0004-0000-10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I96"/>
  <sheetViews>
    <sheetView zoomScaleNormal="100" workbookViewId="0">
      <selection activeCell="C16" sqref="C16"/>
    </sheetView>
  </sheetViews>
  <sheetFormatPr defaultColWidth="8.81640625" defaultRowHeight="11.5" x14ac:dyDescent="0.25"/>
  <cols>
    <col min="1" max="1" width="29.08984375" style="45" bestFit="1" customWidth="1"/>
    <col min="2" max="2" width="15.7265625" style="6" customWidth="1"/>
    <col min="3" max="3" width="36.54296875" style="6" customWidth="1"/>
    <col min="4" max="4" width="40.1796875" style="6" customWidth="1"/>
    <col min="5" max="5" width="32.81640625" style="6" customWidth="1"/>
    <col min="6" max="6" width="48.26953125" style="6" bestFit="1" customWidth="1"/>
    <col min="7" max="7" width="12.81640625" style="6" customWidth="1"/>
    <col min="8" max="16384" width="8.81640625" style="6"/>
  </cols>
  <sheetData>
    <row r="1" spans="1:9" x14ac:dyDescent="0.25">
      <c r="A1" s="404" t="s">
        <v>551</v>
      </c>
      <c r="B1" s="404"/>
      <c r="C1" s="404"/>
      <c r="H1" s="376" t="s">
        <v>313</v>
      </c>
      <c r="I1" s="376"/>
    </row>
    <row r="2" spans="1:9" s="362" customFormat="1" ht="13" x14ac:dyDescent="0.3">
      <c r="A2" s="358" t="s">
        <v>337</v>
      </c>
      <c r="B2" s="359" t="s">
        <v>80</v>
      </c>
      <c r="C2" s="359" t="s">
        <v>97</v>
      </c>
      <c r="D2" s="359" t="s">
        <v>184</v>
      </c>
      <c r="E2" s="359" t="s">
        <v>218</v>
      </c>
      <c r="F2" s="360" t="s">
        <v>105</v>
      </c>
      <c r="G2" s="361"/>
    </row>
    <row r="3" spans="1:9" ht="13.5" customHeight="1" x14ac:dyDescent="0.25">
      <c r="A3" s="232" t="s">
        <v>296</v>
      </c>
      <c r="B3" s="228">
        <v>510.85499823999999</v>
      </c>
      <c r="C3" s="228">
        <v>29.3979681</v>
      </c>
      <c r="D3" s="228">
        <v>85.915081689999994</v>
      </c>
      <c r="E3" s="228">
        <v>245.78961968000002</v>
      </c>
      <c r="F3" s="233">
        <v>125.65598335999999</v>
      </c>
      <c r="G3" s="44"/>
    </row>
    <row r="4" spans="1:9" ht="12.5" x14ac:dyDescent="0.25">
      <c r="A4" s="234" t="s">
        <v>355</v>
      </c>
      <c r="B4" s="229">
        <v>0.46819432999999999</v>
      </c>
      <c r="C4" s="229">
        <v>2.73995356</v>
      </c>
      <c r="D4" s="229">
        <v>53.440275479999997</v>
      </c>
      <c r="E4" s="229">
        <v>56.897829999999999</v>
      </c>
      <c r="F4" s="235">
        <v>3.1106671699999997</v>
      </c>
      <c r="G4" s="44"/>
    </row>
    <row r="5" spans="1:9" ht="12.5" x14ac:dyDescent="0.25">
      <c r="A5" s="234" t="s">
        <v>358</v>
      </c>
      <c r="B5" s="229">
        <v>0.20185867000000002</v>
      </c>
      <c r="C5" s="229">
        <v>2.7053551200000001</v>
      </c>
      <c r="D5" s="229">
        <v>3.6077069100000001</v>
      </c>
      <c r="E5" s="229">
        <v>27.231862899999999</v>
      </c>
      <c r="F5" s="235">
        <v>1.6059914499999999</v>
      </c>
      <c r="G5" s="44"/>
    </row>
    <row r="6" spans="1:9" ht="12.5" x14ac:dyDescent="0.25">
      <c r="A6" s="234" t="s">
        <v>385</v>
      </c>
      <c r="B6" s="229">
        <v>0.11708472</v>
      </c>
      <c r="C6" s="229">
        <v>4.3608299999999996E-3</v>
      </c>
      <c r="D6" s="229">
        <v>21.628243469999997</v>
      </c>
      <c r="E6" s="229">
        <v>23.156903</v>
      </c>
      <c r="F6" s="235">
        <v>1.6539106399999999</v>
      </c>
      <c r="G6" s="44"/>
    </row>
    <row r="7" spans="1:9" ht="12.5" x14ac:dyDescent="0.25">
      <c r="A7" s="234" t="s">
        <v>379</v>
      </c>
      <c r="B7" s="229">
        <v>1777.1170023599998</v>
      </c>
      <c r="C7" s="229">
        <v>3.05963005</v>
      </c>
      <c r="D7" s="229">
        <v>2.4260494800000001</v>
      </c>
      <c r="E7" s="229">
        <v>19.636634079999997</v>
      </c>
      <c r="F7" s="235">
        <v>153.81861194999999</v>
      </c>
      <c r="G7" s="44"/>
    </row>
    <row r="8" spans="1:9" ht="12.5" x14ac:dyDescent="0.25">
      <c r="A8" s="234" t="s">
        <v>345</v>
      </c>
      <c r="B8" s="229">
        <v>0.15586469</v>
      </c>
      <c r="C8" s="229">
        <v>5.8534047500000002</v>
      </c>
      <c r="D8" s="229">
        <v>118.22777706999999</v>
      </c>
      <c r="E8" s="229">
        <v>16.443954179999999</v>
      </c>
      <c r="F8" s="235">
        <v>3.9171132100000001</v>
      </c>
      <c r="G8" s="44"/>
    </row>
    <row r="9" spans="1:9" ht="12.5" x14ac:dyDescent="0.25">
      <c r="A9" s="234" t="s">
        <v>363</v>
      </c>
      <c r="B9" s="229">
        <v>0</v>
      </c>
      <c r="C9" s="229">
        <v>0</v>
      </c>
      <c r="D9" s="229">
        <v>0</v>
      </c>
      <c r="E9" s="229">
        <v>14.211126</v>
      </c>
      <c r="F9" s="235">
        <v>0.1613415</v>
      </c>
      <c r="G9" s="44"/>
    </row>
    <row r="10" spans="1:9" ht="12.5" x14ac:dyDescent="0.25">
      <c r="A10" s="234" t="s">
        <v>359</v>
      </c>
      <c r="B10" s="229">
        <v>0.40716821000000003</v>
      </c>
      <c r="C10" s="229">
        <v>22.6870549</v>
      </c>
      <c r="D10" s="229">
        <v>0.22146544000000001</v>
      </c>
      <c r="E10" s="229">
        <v>11.4486609</v>
      </c>
      <c r="F10" s="235">
        <v>10.34263165</v>
      </c>
      <c r="G10" s="44"/>
    </row>
    <row r="11" spans="1:9" ht="12.5" x14ac:dyDescent="0.25">
      <c r="A11" s="234" t="s">
        <v>361</v>
      </c>
      <c r="B11" s="229">
        <v>1.7039335900000001</v>
      </c>
      <c r="C11" s="229">
        <v>5.8538750000000001E-2</v>
      </c>
      <c r="D11" s="229">
        <v>3.64107673</v>
      </c>
      <c r="E11" s="229">
        <v>2.6460490000000001</v>
      </c>
      <c r="F11" s="235">
        <v>9.0713283399999991</v>
      </c>
      <c r="G11" s="44"/>
    </row>
    <row r="12" spans="1:9" ht="13.5" customHeight="1" x14ac:dyDescent="0.25">
      <c r="A12" s="234" t="s">
        <v>364</v>
      </c>
      <c r="B12" s="229">
        <v>0.23814870000000002</v>
      </c>
      <c r="C12" s="229">
        <v>0</v>
      </c>
      <c r="D12" s="229">
        <v>24.514140870000002</v>
      </c>
      <c r="E12" s="229">
        <v>2.6059318199999999</v>
      </c>
      <c r="F12" s="235">
        <v>0.92282631000000004</v>
      </c>
      <c r="G12" s="44"/>
    </row>
    <row r="13" spans="1:9" ht="12.5" x14ac:dyDescent="0.25">
      <c r="A13" s="234" t="s">
        <v>365</v>
      </c>
      <c r="B13" s="229">
        <v>4.6539199999999998E-3</v>
      </c>
      <c r="C13" s="229">
        <v>2.1024299999999999E-2</v>
      </c>
      <c r="D13" s="229">
        <v>2.1214380000000001E-2</v>
      </c>
      <c r="E13" s="229">
        <v>2.521401</v>
      </c>
      <c r="F13" s="235">
        <v>4.4716449999999998E-2</v>
      </c>
      <c r="G13" s="44"/>
    </row>
    <row r="14" spans="1:9" ht="12.5" x14ac:dyDescent="0.25">
      <c r="A14" s="234" t="s">
        <v>366</v>
      </c>
      <c r="B14" s="229">
        <v>0</v>
      </c>
      <c r="C14" s="229">
        <v>0</v>
      </c>
      <c r="D14" s="229">
        <v>0.70039616000000005</v>
      </c>
      <c r="E14" s="229">
        <v>2.2969796699999998</v>
      </c>
      <c r="F14" s="235">
        <v>7.1426649999999994E-2</v>
      </c>
      <c r="G14" s="44"/>
    </row>
    <row r="15" spans="1:9" ht="12.5" x14ac:dyDescent="0.25">
      <c r="A15" s="234" t="s">
        <v>298</v>
      </c>
      <c r="B15" s="229">
        <v>7.92E-3</v>
      </c>
      <c r="C15" s="229">
        <v>0</v>
      </c>
      <c r="D15" s="229">
        <v>5.7853894600000002</v>
      </c>
      <c r="E15" s="229">
        <v>0.61608200000000002</v>
      </c>
      <c r="F15" s="235">
        <v>0</v>
      </c>
      <c r="G15" s="44"/>
    </row>
    <row r="16" spans="1:9" ht="12.5" x14ac:dyDescent="0.25">
      <c r="A16" s="234" t="s">
        <v>589</v>
      </c>
      <c r="B16" s="229">
        <v>0.50869977</v>
      </c>
      <c r="C16" s="229">
        <v>0</v>
      </c>
      <c r="D16" s="229">
        <v>29.57942907</v>
      </c>
      <c r="E16" s="229">
        <v>0.24262800000000001</v>
      </c>
      <c r="F16" s="235">
        <v>5.9189600599999999</v>
      </c>
      <c r="G16" s="44"/>
    </row>
    <row r="17" spans="1:7" ht="12.5" x14ac:dyDescent="0.25">
      <c r="A17" s="234" t="s">
        <v>353</v>
      </c>
      <c r="B17" s="229">
        <v>1.3748054599999999</v>
      </c>
      <c r="C17" s="229">
        <v>0</v>
      </c>
      <c r="D17" s="229">
        <v>0.11748727</v>
      </c>
      <c r="E17" s="229">
        <v>0.21383348999999999</v>
      </c>
      <c r="F17" s="235">
        <v>2.9974828900000001</v>
      </c>
      <c r="G17" s="44"/>
    </row>
    <row r="18" spans="1:7" ht="12.5" x14ac:dyDescent="0.25">
      <c r="A18" s="234" t="s">
        <v>372</v>
      </c>
      <c r="B18" s="229">
        <v>6.0973500000000005E-3</v>
      </c>
      <c r="C18" s="229">
        <v>3.15E-2</v>
      </c>
      <c r="D18" s="229">
        <v>63.021756950000004</v>
      </c>
      <c r="E18" s="229">
        <v>0</v>
      </c>
      <c r="F18" s="235">
        <v>0.84808848000000003</v>
      </c>
      <c r="G18" s="44"/>
    </row>
    <row r="19" spans="1:7" ht="12.5" x14ac:dyDescent="0.25">
      <c r="A19" s="234" t="s">
        <v>349</v>
      </c>
      <c r="B19" s="229">
        <v>6.8736999999999997E-4</v>
      </c>
      <c r="C19" s="229">
        <v>0</v>
      </c>
      <c r="D19" s="229">
        <v>16.217851020000001</v>
      </c>
      <c r="E19" s="229">
        <v>0</v>
      </c>
      <c r="F19" s="235">
        <v>0.20987496999999999</v>
      </c>
      <c r="G19" s="44"/>
    </row>
    <row r="20" spans="1:7" ht="12.5" x14ac:dyDescent="0.25">
      <c r="A20" s="234" t="s">
        <v>394</v>
      </c>
      <c r="B20" s="229">
        <v>32.477326820000002</v>
      </c>
      <c r="C20" s="229">
        <v>0</v>
      </c>
      <c r="D20" s="229">
        <v>10.30019145</v>
      </c>
      <c r="E20" s="229">
        <v>0</v>
      </c>
      <c r="F20" s="235">
        <v>6.68242636</v>
      </c>
      <c r="G20" s="44"/>
    </row>
    <row r="21" spans="1:7" ht="12.5" x14ac:dyDescent="0.25">
      <c r="A21" s="234" t="s">
        <v>421</v>
      </c>
      <c r="B21" s="229">
        <v>8.9191999999999993E-4</v>
      </c>
      <c r="C21" s="229">
        <v>0</v>
      </c>
      <c r="D21" s="229">
        <v>8.2867678600000012</v>
      </c>
      <c r="E21" s="229">
        <v>0</v>
      </c>
      <c r="F21" s="235">
        <v>0.1313173</v>
      </c>
      <c r="G21" s="44"/>
    </row>
    <row r="22" spans="1:7" ht="13.5" customHeight="1" x14ac:dyDescent="0.25">
      <c r="A22" s="234" t="s">
        <v>422</v>
      </c>
      <c r="B22" s="229">
        <v>0</v>
      </c>
      <c r="C22" s="229">
        <v>0</v>
      </c>
      <c r="D22" s="229">
        <v>4.2993620999999997</v>
      </c>
      <c r="E22" s="229">
        <v>0</v>
      </c>
      <c r="F22" s="235">
        <v>0</v>
      </c>
      <c r="G22" s="44"/>
    </row>
    <row r="23" spans="1:7" ht="12.5" x14ac:dyDescent="0.25">
      <c r="A23" s="234" t="s">
        <v>434</v>
      </c>
      <c r="B23" s="229">
        <v>0</v>
      </c>
      <c r="C23" s="229">
        <v>0</v>
      </c>
      <c r="D23" s="229">
        <v>4.2230471700000001</v>
      </c>
      <c r="E23" s="229">
        <v>0</v>
      </c>
      <c r="F23" s="235">
        <v>0</v>
      </c>
      <c r="G23" s="44"/>
    </row>
    <row r="24" spans="1:7" ht="12.5" x14ac:dyDescent="0.25">
      <c r="A24" s="234" t="s">
        <v>395</v>
      </c>
      <c r="B24" s="229">
        <v>0</v>
      </c>
      <c r="C24" s="229">
        <v>0</v>
      </c>
      <c r="D24" s="229">
        <v>2.3586146800000001</v>
      </c>
      <c r="E24" s="229">
        <v>0</v>
      </c>
      <c r="F24" s="235">
        <v>9.60716E-3</v>
      </c>
      <c r="G24" s="44"/>
    </row>
    <row r="25" spans="1:7" ht="12.5" x14ac:dyDescent="0.25">
      <c r="A25" s="234" t="s">
        <v>375</v>
      </c>
      <c r="B25" s="229">
        <v>0.124262</v>
      </c>
      <c r="C25" s="229">
        <v>0</v>
      </c>
      <c r="D25" s="229">
        <v>1.8672365399999999</v>
      </c>
      <c r="E25" s="229">
        <v>0</v>
      </c>
      <c r="F25" s="235">
        <v>0.37930530000000001</v>
      </c>
      <c r="G25" s="44"/>
    </row>
    <row r="26" spans="1:7" ht="12.5" x14ac:dyDescent="0.25">
      <c r="A26" s="234" t="s">
        <v>347</v>
      </c>
      <c r="B26" s="229">
        <v>125.54032488999999</v>
      </c>
      <c r="C26" s="229">
        <v>7.988758E-2</v>
      </c>
      <c r="D26" s="229">
        <v>1.68109289</v>
      </c>
      <c r="E26" s="229">
        <v>0</v>
      </c>
      <c r="F26" s="235">
        <v>1.65558926</v>
      </c>
      <c r="G26" s="44"/>
    </row>
    <row r="27" spans="1:7" ht="12.5" x14ac:dyDescent="0.25">
      <c r="A27" s="234" t="s">
        <v>350</v>
      </c>
      <c r="B27" s="229">
        <v>0.59646420999999994</v>
      </c>
      <c r="C27" s="229">
        <v>0</v>
      </c>
      <c r="D27" s="229">
        <v>1.18725747</v>
      </c>
      <c r="E27" s="229">
        <v>0</v>
      </c>
      <c r="F27" s="235">
        <v>6.9352644400000001</v>
      </c>
      <c r="G27" s="44"/>
    </row>
    <row r="28" spans="1:7" ht="12.5" x14ac:dyDescent="0.25">
      <c r="A28" s="234" t="s">
        <v>360</v>
      </c>
      <c r="B28" s="229">
        <v>3.5373606099999999</v>
      </c>
      <c r="C28" s="229">
        <v>9.5233020000000002E-2</v>
      </c>
      <c r="D28" s="229">
        <v>1.05691106</v>
      </c>
      <c r="E28" s="229">
        <v>0</v>
      </c>
      <c r="F28" s="235">
        <v>8.9895874800000009</v>
      </c>
      <c r="G28" s="44"/>
    </row>
    <row r="29" spans="1:7" ht="12.5" x14ac:dyDescent="0.25">
      <c r="A29" s="234" t="s">
        <v>408</v>
      </c>
      <c r="B29" s="229">
        <v>0</v>
      </c>
      <c r="C29" s="229">
        <v>0</v>
      </c>
      <c r="D29" s="229">
        <v>1.0554631399999999</v>
      </c>
      <c r="E29" s="229">
        <v>0</v>
      </c>
      <c r="F29" s="235">
        <v>0</v>
      </c>
      <c r="G29" s="44"/>
    </row>
    <row r="30" spans="1:7" ht="12.5" x14ac:dyDescent="0.25">
      <c r="A30" s="234" t="s">
        <v>391</v>
      </c>
      <c r="B30" s="229">
        <v>0</v>
      </c>
      <c r="C30" s="229">
        <v>0</v>
      </c>
      <c r="D30" s="229">
        <v>0.83471343000000009</v>
      </c>
      <c r="E30" s="229">
        <v>0</v>
      </c>
      <c r="F30" s="235">
        <v>0.14466735999999999</v>
      </c>
      <c r="G30" s="44"/>
    </row>
    <row r="31" spans="1:7" ht="12.5" x14ac:dyDescent="0.25">
      <c r="A31" s="234" t="s">
        <v>376</v>
      </c>
      <c r="B31" s="229">
        <v>0</v>
      </c>
      <c r="C31" s="229">
        <v>0</v>
      </c>
      <c r="D31" s="229">
        <v>0.77156314999999998</v>
      </c>
      <c r="E31" s="229">
        <v>0</v>
      </c>
      <c r="F31" s="235">
        <v>0.20891116000000001</v>
      </c>
      <c r="G31" s="44"/>
    </row>
    <row r="32" spans="1:7" ht="12.5" x14ac:dyDescent="0.25">
      <c r="A32" s="234" t="s">
        <v>344</v>
      </c>
      <c r="B32" s="229">
        <v>0.36624645</v>
      </c>
      <c r="C32" s="229">
        <v>7.4986499999999998E-2</v>
      </c>
      <c r="D32" s="229">
        <v>0.42841896999999995</v>
      </c>
      <c r="E32" s="229">
        <v>0</v>
      </c>
      <c r="F32" s="235">
        <v>0</v>
      </c>
      <c r="G32" s="44"/>
    </row>
    <row r="33" spans="1:7" ht="12.5" x14ac:dyDescent="0.25">
      <c r="A33" s="234" t="s">
        <v>301</v>
      </c>
      <c r="B33" s="229">
        <v>0</v>
      </c>
      <c r="C33" s="229">
        <v>0</v>
      </c>
      <c r="D33" s="229">
        <v>0.29562584999999997</v>
      </c>
      <c r="E33" s="229">
        <v>0</v>
      </c>
      <c r="F33" s="235">
        <v>0</v>
      </c>
      <c r="G33" s="44"/>
    </row>
    <row r="34" spans="1:7" ht="12.5" x14ac:dyDescent="0.25">
      <c r="A34" s="234" t="s">
        <v>389</v>
      </c>
      <c r="B34" s="229">
        <v>0</v>
      </c>
      <c r="C34" s="229">
        <v>0</v>
      </c>
      <c r="D34" s="229">
        <v>0.27367971999999996</v>
      </c>
      <c r="E34" s="229">
        <v>0</v>
      </c>
      <c r="F34" s="235">
        <v>0.114318</v>
      </c>
      <c r="G34" s="44"/>
    </row>
    <row r="35" spans="1:7" ht="12.5" x14ac:dyDescent="0.25">
      <c r="A35" s="234" t="s">
        <v>371</v>
      </c>
      <c r="B35" s="229">
        <v>1.93376803</v>
      </c>
      <c r="C35" s="229">
        <v>0</v>
      </c>
      <c r="D35" s="229">
        <v>0.23002243</v>
      </c>
      <c r="E35" s="229">
        <v>0</v>
      </c>
      <c r="F35" s="235">
        <v>1.8573215900000002</v>
      </c>
      <c r="G35" s="44"/>
    </row>
    <row r="36" spans="1:7" ht="12.5" x14ac:dyDescent="0.25">
      <c r="A36" s="234" t="s">
        <v>362</v>
      </c>
      <c r="B36" s="229">
        <v>0</v>
      </c>
      <c r="C36" s="229">
        <v>0</v>
      </c>
      <c r="D36" s="229">
        <v>0.2215</v>
      </c>
      <c r="E36" s="229">
        <v>0</v>
      </c>
      <c r="F36" s="235">
        <v>0</v>
      </c>
      <c r="G36" s="44"/>
    </row>
    <row r="37" spans="1:7" ht="12.5" x14ac:dyDescent="0.25">
      <c r="A37" s="234" t="s">
        <v>501</v>
      </c>
      <c r="B37" s="229">
        <v>6.8753758099999995</v>
      </c>
      <c r="C37" s="229">
        <v>0</v>
      </c>
      <c r="D37" s="229">
        <v>0.21099473999999999</v>
      </c>
      <c r="E37" s="229">
        <v>0</v>
      </c>
      <c r="F37" s="235">
        <v>0</v>
      </c>
      <c r="G37" s="44"/>
    </row>
    <row r="38" spans="1:7" ht="12.5" x14ac:dyDescent="0.25">
      <c r="A38" s="234" t="s">
        <v>309</v>
      </c>
      <c r="B38" s="229">
        <v>0</v>
      </c>
      <c r="C38" s="229">
        <v>0</v>
      </c>
      <c r="D38" s="229">
        <v>0.12796811999999999</v>
      </c>
      <c r="E38" s="229">
        <v>0</v>
      </c>
      <c r="F38" s="235">
        <v>0</v>
      </c>
      <c r="G38" s="44"/>
    </row>
    <row r="39" spans="1:7" ht="12.5" x14ac:dyDescent="0.25">
      <c r="A39" s="234" t="s">
        <v>351</v>
      </c>
      <c r="B39" s="229">
        <v>0.19216996</v>
      </c>
      <c r="C39" s="229">
        <v>0</v>
      </c>
      <c r="D39" s="229">
        <v>0.11759242</v>
      </c>
      <c r="E39" s="229">
        <v>0</v>
      </c>
      <c r="F39" s="235">
        <v>0</v>
      </c>
      <c r="G39" s="44"/>
    </row>
    <row r="40" spans="1:7" ht="12.5" x14ac:dyDescent="0.25">
      <c r="A40" s="234" t="s">
        <v>396</v>
      </c>
      <c r="B40" s="229">
        <v>0</v>
      </c>
      <c r="C40" s="229">
        <v>0</v>
      </c>
      <c r="D40" s="229">
        <v>6.8516800000000003E-2</v>
      </c>
      <c r="E40" s="229">
        <v>0</v>
      </c>
      <c r="F40" s="235">
        <v>0</v>
      </c>
      <c r="G40" s="44"/>
    </row>
    <row r="41" spans="1:7" ht="12.5" x14ac:dyDescent="0.25">
      <c r="A41" s="234" t="s">
        <v>304</v>
      </c>
      <c r="B41" s="229">
        <v>0</v>
      </c>
      <c r="C41" s="229">
        <v>0</v>
      </c>
      <c r="D41" s="229">
        <v>6.6384880000000007E-2</v>
      </c>
      <c r="E41" s="229">
        <v>0</v>
      </c>
      <c r="F41" s="235">
        <v>0.13226837999999999</v>
      </c>
      <c r="G41" s="44"/>
    </row>
    <row r="42" spans="1:7" ht="12.5" x14ac:dyDescent="0.25">
      <c r="A42" s="234" t="s">
        <v>368</v>
      </c>
      <c r="B42" s="229">
        <v>0</v>
      </c>
      <c r="C42" s="229">
        <v>0</v>
      </c>
      <c r="D42" s="229">
        <v>4.4776169999999997E-2</v>
      </c>
      <c r="E42" s="229">
        <v>0</v>
      </c>
      <c r="F42" s="235">
        <v>4.5178199999999995E-2</v>
      </c>
      <c r="G42" s="44"/>
    </row>
    <row r="43" spans="1:7" ht="12.5" x14ac:dyDescent="0.25">
      <c r="A43" s="234" t="s">
        <v>369</v>
      </c>
      <c r="B43" s="229">
        <v>0.15459054999999999</v>
      </c>
      <c r="C43" s="229">
        <v>24.953394079999999</v>
      </c>
      <c r="D43" s="229">
        <v>3.08188E-2</v>
      </c>
      <c r="E43" s="229">
        <v>0</v>
      </c>
      <c r="F43" s="235">
        <v>0.57962762999999995</v>
      </c>
      <c r="G43" s="44"/>
    </row>
    <row r="44" spans="1:7" ht="12.5" x14ac:dyDescent="0.25">
      <c r="A44" s="234" t="s">
        <v>373</v>
      </c>
      <c r="B44" s="229">
        <v>7.9739100000000007E-3</v>
      </c>
      <c r="C44" s="229">
        <v>0.60502361999999998</v>
      </c>
      <c r="D44" s="229">
        <v>2.4545150000000002E-2</v>
      </c>
      <c r="E44" s="229">
        <v>0</v>
      </c>
      <c r="F44" s="235">
        <v>0</v>
      </c>
      <c r="G44" s="44"/>
    </row>
    <row r="45" spans="1:7" ht="12.5" x14ac:dyDescent="0.25">
      <c r="A45" s="234" t="s">
        <v>404</v>
      </c>
      <c r="B45" s="229">
        <v>0</v>
      </c>
      <c r="C45" s="229">
        <v>0</v>
      </c>
      <c r="D45" s="229">
        <v>1.9654950000000001E-2</v>
      </c>
      <c r="E45" s="229">
        <v>0</v>
      </c>
      <c r="F45" s="235">
        <v>0</v>
      </c>
      <c r="G45" s="44"/>
    </row>
    <row r="46" spans="1:7" ht="12.5" x14ac:dyDescent="0.25">
      <c r="A46" s="234" t="s">
        <v>392</v>
      </c>
      <c r="B46" s="229">
        <v>0</v>
      </c>
      <c r="C46" s="229">
        <v>0</v>
      </c>
      <c r="D46" s="229">
        <v>1.3624600000000001E-2</v>
      </c>
      <c r="E46" s="229">
        <v>0</v>
      </c>
      <c r="F46" s="235">
        <v>0</v>
      </c>
    </row>
    <row r="47" spans="1:7" ht="12.5" x14ac:dyDescent="0.25">
      <c r="A47" s="234" t="s">
        <v>346</v>
      </c>
      <c r="B47" s="229">
        <v>0.89173734999999998</v>
      </c>
      <c r="C47" s="229">
        <v>27.414976190000001</v>
      </c>
      <c r="D47" s="229">
        <v>6.6195100000000003E-3</v>
      </c>
      <c r="E47" s="229">
        <v>0</v>
      </c>
      <c r="F47" s="235">
        <v>0</v>
      </c>
    </row>
    <row r="48" spans="1:7" ht="13.5" customHeight="1" x14ac:dyDescent="0.25">
      <c r="A48" s="234" t="s">
        <v>311</v>
      </c>
      <c r="B48" s="229">
        <v>0</v>
      </c>
      <c r="C48" s="229">
        <v>0</v>
      </c>
      <c r="D48" s="229">
        <v>4.4660000000000004E-3</v>
      </c>
      <c r="E48" s="229">
        <v>0</v>
      </c>
      <c r="F48" s="235">
        <v>0</v>
      </c>
    </row>
    <row r="49" spans="1:6" ht="12.5" x14ac:dyDescent="0.25">
      <c r="A49" s="234" t="s">
        <v>310</v>
      </c>
      <c r="B49" s="229">
        <v>0</v>
      </c>
      <c r="C49" s="229">
        <v>0</v>
      </c>
      <c r="D49" s="229">
        <v>1.8488900000000002E-3</v>
      </c>
      <c r="E49" s="229">
        <v>0</v>
      </c>
      <c r="F49" s="235">
        <v>0</v>
      </c>
    </row>
    <row r="50" spans="1:6" ht="12.5" x14ac:dyDescent="0.25">
      <c r="A50" s="234" t="s">
        <v>348</v>
      </c>
      <c r="B50" s="229">
        <v>0</v>
      </c>
      <c r="C50" s="229">
        <v>414.95490704000002</v>
      </c>
      <c r="D50" s="229">
        <v>0</v>
      </c>
      <c r="E50" s="229">
        <v>0</v>
      </c>
      <c r="F50" s="235">
        <v>0</v>
      </c>
    </row>
    <row r="51" spans="1:6" ht="12.5" x14ac:dyDescent="0.25">
      <c r="A51" s="234" t="s">
        <v>403</v>
      </c>
      <c r="B51" s="229">
        <v>0</v>
      </c>
      <c r="C51" s="229">
        <v>2.0496839999999999E-2</v>
      </c>
      <c r="D51" s="229">
        <v>0</v>
      </c>
      <c r="E51" s="229">
        <v>0</v>
      </c>
      <c r="F51" s="235">
        <v>0</v>
      </c>
    </row>
    <row r="52" spans="1:6" ht="12.5" x14ac:dyDescent="0.25">
      <c r="A52" s="234" t="s">
        <v>352</v>
      </c>
      <c r="B52" s="229">
        <v>1142.1917994400001</v>
      </c>
      <c r="C52" s="229">
        <v>2.1073800000000003E-3</v>
      </c>
      <c r="D52" s="229">
        <v>0</v>
      </c>
      <c r="E52" s="229">
        <v>0</v>
      </c>
      <c r="F52" s="235">
        <v>2.145E-2</v>
      </c>
    </row>
    <row r="53" spans="1:6" ht="12.5" x14ac:dyDescent="0.25">
      <c r="A53" s="234" t="s">
        <v>433</v>
      </c>
      <c r="B53" s="229">
        <v>554.89156758000001</v>
      </c>
      <c r="C53" s="229">
        <v>0</v>
      </c>
      <c r="D53" s="229">
        <v>0</v>
      </c>
      <c r="E53" s="229">
        <v>0</v>
      </c>
      <c r="F53" s="235">
        <v>0</v>
      </c>
    </row>
    <row r="54" spans="1:6" ht="12.5" x14ac:dyDescent="0.25">
      <c r="A54" s="234" t="s">
        <v>502</v>
      </c>
      <c r="B54" s="229">
        <v>101.45359243</v>
      </c>
      <c r="C54" s="229">
        <v>0</v>
      </c>
      <c r="D54" s="229">
        <v>0</v>
      </c>
      <c r="E54" s="229">
        <v>0</v>
      </c>
      <c r="F54" s="235">
        <v>0</v>
      </c>
    </row>
    <row r="55" spans="1:6" ht="12.5" x14ac:dyDescent="0.25">
      <c r="A55" s="234" t="s">
        <v>615</v>
      </c>
      <c r="B55" s="229">
        <v>4.5194586399999999</v>
      </c>
      <c r="C55" s="229">
        <v>0</v>
      </c>
      <c r="D55" s="229">
        <v>0</v>
      </c>
      <c r="E55" s="229">
        <v>0</v>
      </c>
      <c r="F55" s="235">
        <v>0</v>
      </c>
    </row>
    <row r="56" spans="1:6" ht="12.5" x14ac:dyDescent="0.25">
      <c r="A56" s="234" t="s">
        <v>560</v>
      </c>
      <c r="B56" s="229">
        <v>6.0725699999999994E-3</v>
      </c>
      <c r="C56" s="229">
        <v>0</v>
      </c>
      <c r="D56" s="229">
        <v>0</v>
      </c>
      <c r="E56" s="229">
        <v>0</v>
      </c>
      <c r="F56" s="235">
        <v>0</v>
      </c>
    </row>
    <row r="57" spans="1:6" ht="12.5" x14ac:dyDescent="0.25">
      <c r="A57" s="234" t="s">
        <v>413</v>
      </c>
      <c r="B57" s="229">
        <v>5.3799199999999998E-3</v>
      </c>
      <c r="C57" s="229">
        <v>0</v>
      </c>
      <c r="D57" s="229">
        <v>0</v>
      </c>
      <c r="E57" s="229">
        <v>0</v>
      </c>
      <c r="F57" s="235">
        <v>0</v>
      </c>
    </row>
    <row r="58" spans="1:6" ht="12.5" x14ac:dyDescent="0.25">
      <c r="A58" s="234" t="s">
        <v>398</v>
      </c>
      <c r="B58" s="229">
        <v>2.2380000000000002E-4</v>
      </c>
      <c r="C58" s="229">
        <v>0</v>
      </c>
      <c r="D58" s="229">
        <v>0</v>
      </c>
      <c r="E58" s="229">
        <v>0</v>
      </c>
      <c r="F58" s="235">
        <v>0</v>
      </c>
    </row>
    <row r="59" spans="1:6" ht="12.5" x14ac:dyDescent="0.25">
      <c r="A59" s="234" t="s">
        <v>367</v>
      </c>
      <c r="B59" s="229">
        <v>0</v>
      </c>
      <c r="C59" s="229">
        <v>0</v>
      </c>
      <c r="D59" s="229">
        <v>0</v>
      </c>
      <c r="E59" s="229">
        <v>0</v>
      </c>
      <c r="F59" s="235">
        <v>1.81636536</v>
      </c>
    </row>
    <row r="60" spans="1:6" ht="12.5" x14ac:dyDescent="0.25">
      <c r="A60" s="142" t="s">
        <v>448</v>
      </c>
      <c r="B60" s="229">
        <v>0</v>
      </c>
      <c r="C60" s="229">
        <v>0</v>
      </c>
      <c r="D60" s="229">
        <v>0</v>
      </c>
      <c r="E60" s="229">
        <v>0</v>
      </c>
      <c r="F60" s="229">
        <v>1.0842456499999999</v>
      </c>
    </row>
    <row r="61" spans="1:6" ht="12.5" x14ac:dyDescent="0.25">
      <c r="A61" s="142" t="s">
        <v>518</v>
      </c>
      <c r="B61" s="229">
        <v>0</v>
      </c>
      <c r="C61" s="229">
        <v>0</v>
      </c>
      <c r="D61" s="229">
        <v>0</v>
      </c>
      <c r="E61" s="229">
        <v>0</v>
      </c>
      <c r="F61" s="229">
        <v>0.40739461999999999</v>
      </c>
    </row>
    <row r="62" spans="1:6" ht="12.5" x14ac:dyDescent="0.25">
      <c r="A62" s="142" t="s">
        <v>436</v>
      </c>
      <c r="B62" s="229">
        <v>0</v>
      </c>
      <c r="C62" s="229">
        <v>0</v>
      </c>
      <c r="D62" s="229">
        <v>0</v>
      </c>
      <c r="E62" s="229">
        <v>0</v>
      </c>
      <c r="F62" s="229">
        <v>0.27820455999999999</v>
      </c>
    </row>
    <row r="63" spans="1:6" ht="12.5" x14ac:dyDescent="0.25">
      <c r="A63" s="142" t="s">
        <v>454</v>
      </c>
      <c r="B63" s="229">
        <v>0</v>
      </c>
      <c r="C63" s="229">
        <v>0</v>
      </c>
      <c r="D63" s="229">
        <v>0</v>
      </c>
      <c r="E63" s="229">
        <v>0</v>
      </c>
      <c r="F63" s="229">
        <v>0.22672824</v>
      </c>
    </row>
    <row r="64" spans="1:6" ht="12.5" x14ac:dyDescent="0.25">
      <c r="A64" s="142" t="s">
        <v>420</v>
      </c>
      <c r="B64" s="229">
        <v>0</v>
      </c>
      <c r="C64" s="229">
        <v>0</v>
      </c>
      <c r="D64" s="229">
        <v>0</v>
      </c>
      <c r="E64" s="229">
        <v>0</v>
      </c>
      <c r="F64" s="229">
        <v>0.1941021</v>
      </c>
    </row>
    <row r="65" spans="1:6" ht="12.5" x14ac:dyDescent="0.25">
      <c r="A65" s="142" t="s">
        <v>419</v>
      </c>
      <c r="B65" s="229">
        <v>0</v>
      </c>
      <c r="C65" s="229">
        <v>0</v>
      </c>
      <c r="D65" s="229">
        <v>0</v>
      </c>
      <c r="E65" s="229">
        <v>0</v>
      </c>
      <c r="F65" s="229">
        <v>0.11387802000000001</v>
      </c>
    </row>
    <row r="66" spans="1:6" ht="12.5" x14ac:dyDescent="0.25">
      <c r="A66" s="142" t="s">
        <v>402</v>
      </c>
      <c r="B66" s="229">
        <v>0</v>
      </c>
      <c r="C66" s="229">
        <v>0</v>
      </c>
      <c r="D66" s="229">
        <v>0</v>
      </c>
      <c r="E66" s="229">
        <v>0</v>
      </c>
      <c r="F66" s="229">
        <v>2.604368E-2</v>
      </c>
    </row>
    <row r="67" spans="1:6" ht="12.5" x14ac:dyDescent="0.25">
      <c r="A67" s="142" t="s">
        <v>637</v>
      </c>
      <c r="B67" s="229">
        <v>0</v>
      </c>
      <c r="C67" s="229">
        <v>0</v>
      </c>
      <c r="D67" s="229">
        <v>0</v>
      </c>
      <c r="E67" s="229">
        <v>0</v>
      </c>
      <c r="F67" s="229">
        <v>2.5850499999999998E-2</v>
      </c>
    </row>
    <row r="68" spans="1:6" ht="12.5" x14ac:dyDescent="0.25">
      <c r="A68" s="142" t="s">
        <v>377</v>
      </c>
      <c r="B68" s="229">
        <v>0</v>
      </c>
      <c r="C68" s="229">
        <v>0</v>
      </c>
      <c r="D68" s="229">
        <v>0</v>
      </c>
      <c r="E68" s="229">
        <v>0</v>
      </c>
      <c r="F68" s="229">
        <v>9.582450000000001E-3</v>
      </c>
    </row>
    <row r="69" spans="1:6" ht="12.5" x14ac:dyDescent="0.25">
      <c r="A69" s="142" t="s">
        <v>442</v>
      </c>
      <c r="B69" s="229">
        <v>0</v>
      </c>
      <c r="C69" s="229">
        <v>0</v>
      </c>
      <c r="D69" s="229">
        <v>0</v>
      </c>
      <c r="E69" s="229">
        <v>0</v>
      </c>
      <c r="F69" s="229">
        <v>1.6690399999999999E-3</v>
      </c>
    </row>
    <row r="70" spans="1:6" ht="12.5" x14ac:dyDescent="0.25">
      <c r="A70" s="142" t="s">
        <v>584</v>
      </c>
      <c r="B70" s="229">
        <v>0</v>
      </c>
      <c r="C70" s="229">
        <v>0</v>
      </c>
      <c r="D70" s="229">
        <v>0</v>
      </c>
      <c r="E70" s="229">
        <v>0</v>
      </c>
      <c r="F70" s="229">
        <v>9.0153E-4</v>
      </c>
    </row>
    <row r="71" spans="1:6" ht="12.5" x14ac:dyDescent="0.25">
      <c r="A71" s="142" t="s">
        <v>452</v>
      </c>
      <c r="B71" s="229">
        <v>0</v>
      </c>
      <c r="C71" s="229">
        <v>0</v>
      </c>
      <c r="D71" s="229">
        <v>0</v>
      </c>
      <c r="E71" s="229">
        <v>0</v>
      </c>
      <c r="F71" s="229">
        <v>5.4359999999999999E-4</v>
      </c>
    </row>
    <row r="72" spans="1:6" ht="12.5" x14ac:dyDescent="0.25">
      <c r="A72" s="142" t="s">
        <v>381</v>
      </c>
      <c r="B72" s="229">
        <v>0</v>
      </c>
      <c r="C72" s="229">
        <v>0</v>
      </c>
      <c r="D72" s="229">
        <v>0</v>
      </c>
      <c r="E72" s="229">
        <v>0</v>
      </c>
      <c r="F72" s="229">
        <v>3.4047000000000005E-4</v>
      </c>
    </row>
    <row r="73" spans="1:6" ht="12.5" x14ac:dyDescent="0.25">
      <c r="A73" s="142" t="s">
        <v>357</v>
      </c>
      <c r="B73" s="229">
        <v>0</v>
      </c>
      <c r="C73" s="229">
        <v>0</v>
      </c>
      <c r="D73" s="229">
        <v>0</v>
      </c>
      <c r="E73" s="229">
        <v>0</v>
      </c>
      <c r="F73" s="229">
        <v>0</v>
      </c>
    </row>
    <row r="74" spans="1:6" ht="12.5" x14ac:dyDescent="0.25">
      <c r="A74" s="142" t="s">
        <v>382</v>
      </c>
      <c r="B74" s="229">
        <v>0</v>
      </c>
      <c r="C74" s="229">
        <v>0</v>
      </c>
      <c r="D74" s="229">
        <v>0</v>
      </c>
      <c r="E74" s="229">
        <v>0</v>
      </c>
      <c r="F74" s="229">
        <v>0</v>
      </c>
    </row>
    <row r="75" spans="1:6" ht="12.5" x14ac:dyDescent="0.25">
      <c r="A75" s="142" t="s">
        <v>602</v>
      </c>
      <c r="B75" s="229">
        <v>0</v>
      </c>
      <c r="C75" s="229">
        <v>0</v>
      </c>
      <c r="D75" s="229">
        <v>0</v>
      </c>
      <c r="E75" s="229">
        <v>0</v>
      </c>
      <c r="F75" s="229">
        <v>0</v>
      </c>
    </row>
    <row r="76" spans="1:6" ht="12.5" x14ac:dyDescent="0.25">
      <c r="A76" s="142" t="s">
        <v>297</v>
      </c>
      <c r="B76" s="229">
        <v>0</v>
      </c>
      <c r="C76" s="229">
        <v>0</v>
      </c>
      <c r="D76" s="229">
        <v>0</v>
      </c>
      <c r="E76" s="229">
        <v>0</v>
      </c>
      <c r="F76" s="229">
        <v>0</v>
      </c>
    </row>
    <row r="77" spans="1:6" ht="12.5" x14ac:dyDescent="0.25">
      <c r="A77" s="142" t="s">
        <v>503</v>
      </c>
      <c r="B77" s="229">
        <v>0</v>
      </c>
      <c r="C77" s="229">
        <v>0</v>
      </c>
      <c r="D77" s="229">
        <v>0</v>
      </c>
      <c r="E77" s="229">
        <v>0</v>
      </c>
      <c r="F77" s="229">
        <v>0</v>
      </c>
    </row>
    <row r="78" spans="1:6" ht="12.5" x14ac:dyDescent="0.25">
      <c r="A78" s="142" t="s">
        <v>636</v>
      </c>
      <c r="B78" s="229">
        <v>0</v>
      </c>
      <c r="C78" s="229">
        <v>0</v>
      </c>
      <c r="D78" s="229">
        <v>0</v>
      </c>
      <c r="E78" s="229">
        <v>0</v>
      </c>
      <c r="F78" s="229">
        <v>0</v>
      </c>
    </row>
    <row r="79" spans="1:6" ht="12.5" x14ac:dyDescent="0.25">
      <c r="A79" s="142" t="s">
        <v>406</v>
      </c>
      <c r="B79" s="229">
        <v>0</v>
      </c>
      <c r="C79" s="229">
        <v>0</v>
      </c>
      <c r="D79" s="229">
        <v>0</v>
      </c>
      <c r="E79" s="229">
        <v>0</v>
      </c>
      <c r="F79" s="229">
        <v>0</v>
      </c>
    </row>
    <row r="80" spans="1:6" ht="12.5" x14ac:dyDescent="0.25">
      <c r="A80" s="142" t="s">
        <v>378</v>
      </c>
      <c r="B80" s="229">
        <v>0</v>
      </c>
      <c r="C80" s="229">
        <v>0</v>
      </c>
      <c r="D80" s="229">
        <v>0</v>
      </c>
      <c r="E80" s="229">
        <v>0</v>
      </c>
      <c r="F80" s="229">
        <v>0</v>
      </c>
    </row>
    <row r="81" spans="1:6" ht="12.5" x14ac:dyDescent="0.25">
      <c r="A81" s="142" t="s">
        <v>527</v>
      </c>
      <c r="B81" s="229">
        <v>0</v>
      </c>
      <c r="C81" s="229">
        <v>0</v>
      </c>
      <c r="D81" s="229">
        <v>0</v>
      </c>
      <c r="E81" s="229">
        <v>0</v>
      </c>
      <c r="F81" s="229">
        <v>0</v>
      </c>
    </row>
    <row r="82" spans="1:6" ht="12.5" x14ac:dyDescent="0.25">
      <c r="A82" s="142" t="s">
        <v>312</v>
      </c>
      <c r="B82" s="229">
        <v>0</v>
      </c>
      <c r="C82" s="229">
        <v>0</v>
      </c>
      <c r="D82" s="229">
        <v>0</v>
      </c>
      <c r="E82" s="229">
        <v>0</v>
      </c>
      <c r="F82" s="229">
        <v>0</v>
      </c>
    </row>
    <row r="83" spans="1:6" ht="12.5" x14ac:dyDescent="0.25">
      <c r="A83" s="144" t="s">
        <v>356</v>
      </c>
      <c r="B83" s="230">
        <v>0</v>
      </c>
      <c r="C83" s="230">
        <v>0</v>
      </c>
      <c r="D83" s="230">
        <v>0</v>
      </c>
      <c r="E83" s="230">
        <v>0</v>
      </c>
      <c r="F83" s="230">
        <v>0</v>
      </c>
    </row>
    <row r="85" spans="1:6" ht="13.5" customHeight="1" x14ac:dyDescent="0.25"/>
    <row r="96" spans="1:6" ht="13.5" customHeight="1" x14ac:dyDescent="0.25"/>
  </sheetData>
  <sortState xmlns:xlrd2="http://schemas.microsoft.com/office/spreadsheetml/2017/richdata2" ref="A3:F45">
    <sortCondition descending="1" ref="F3:F45"/>
  </sortState>
  <mergeCells count="2">
    <mergeCell ref="H1:I1"/>
    <mergeCell ref="A1:C1"/>
  </mergeCells>
  <hyperlinks>
    <hyperlink ref="H1" location="'Table of Content'!A1" display="Table of Content" xr:uid="{00000000-0004-0000-11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L277"/>
  <sheetViews>
    <sheetView zoomScaleNormal="100" workbookViewId="0">
      <selection activeCell="H13" sqref="H13"/>
    </sheetView>
  </sheetViews>
  <sheetFormatPr defaultColWidth="8.81640625" defaultRowHeight="11.5" x14ac:dyDescent="0.25"/>
  <cols>
    <col min="1" max="1" width="22.81640625" style="20" customWidth="1"/>
    <col min="2" max="2" width="13.6328125" style="20" bestFit="1" customWidth="1"/>
    <col min="3" max="3" width="13.36328125" style="20" customWidth="1"/>
    <col min="4" max="4" width="14" style="20" bestFit="1" customWidth="1"/>
    <col min="5" max="5" width="12.453125" style="20" customWidth="1"/>
    <col min="6" max="6" width="15" style="20" bestFit="1" customWidth="1"/>
    <col min="7" max="9" width="12.453125" style="20" customWidth="1"/>
    <col min="10" max="10" width="9" style="20" customWidth="1"/>
    <col min="11" max="16384" width="8.81640625" style="20"/>
  </cols>
  <sheetData>
    <row r="1" spans="1:12" x14ac:dyDescent="0.25">
      <c r="A1" s="46" t="s">
        <v>578</v>
      </c>
      <c r="K1" s="405" t="s">
        <v>313</v>
      </c>
      <c r="L1" s="405"/>
    </row>
    <row r="2" spans="1:12" x14ac:dyDescent="0.25">
      <c r="A2" s="406" t="s">
        <v>320</v>
      </c>
      <c r="B2" s="385">
        <v>44866</v>
      </c>
      <c r="C2" s="385"/>
      <c r="D2" s="385">
        <v>45200</v>
      </c>
      <c r="E2" s="385"/>
      <c r="F2" s="401">
        <v>45231</v>
      </c>
      <c r="G2" s="401"/>
      <c r="H2" s="380" t="s">
        <v>293</v>
      </c>
      <c r="I2" s="380" t="s">
        <v>590</v>
      </c>
    </row>
    <row r="3" spans="1:12" x14ac:dyDescent="0.25">
      <c r="A3" s="407"/>
      <c r="B3" s="18" t="s">
        <v>552</v>
      </c>
      <c r="C3" s="18" t="s">
        <v>295</v>
      </c>
      <c r="D3" s="18" t="s">
        <v>552</v>
      </c>
      <c r="E3" s="18" t="s">
        <v>295</v>
      </c>
      <c r="F3" s="18" t="s">
        <v>552</v>
      </c>
      <c r="G3" s="18" t="s">
        <v>295</v>
      </c>
      <c r="H3" s="374"/>
      <c r="I3" s="374"/>
    </row>
    <row r="4" spans="1:12" ht="12.5" x14ac:dyDescent="0.25">
      <c r="A4" s="128" t="s">
        <v>318</v>
      </c>
      <c r="B4" s="211">
        <v>4151.0829464299995</v>
      </c>
      <c r="C4" s="125">
        <f>(B4/$B$13)*100</f>
        <v>42.579409268255738</v>
      </c>
      <c r="D4" s="211">
        <v>2447.3890581000001</v>
      </c>
      <c r="E4" s="125">
        <f>(D4/$D$13)*100</f>
        <v>35.837857142907239</v>
      </c>
      <c r="F4" s="211">
        <v>4928.8760339</v>
      </c>
      <c r="G4" s="125">
        <f>(F4/$F$13)*100</f>
        <v>41.73040319383248</v>
      </c>
      <c r="H4" s="125">
        <f>((F4/D4)-1)*100</f>
        <v>101.39323650186097</v>
      </c>
      <c r="I4" s="130">
        <f>((F4/B4)-1)*100</f>
        <v>18.737112640423526</v>
      </c>
    </row>
    <row r="5" spans="1:12" ht="12.5" x14ac:dyDescent="0.25">
      <c r="A5" s="128" t="s">
        <v>317</v>
      </c>
      <c r="B5" s="211">
        <v>1347.2994395999999</v>
      </c>
      <c r="C5" s="125">
        <f t="shared" ref="C5:C13" si="0">(B5/$B$13)*100</f>
        <v>13.81981882461702</v>
      </c>
      <c r="D5" s="211">
        <v>1393.11410929</v>
      </c>
      <c r="E5" s="125">
        <f t="shared" ref="E5:E12" si="1">(D5/$D$13)*100</f>
        <v>20.399790653335309</v>
      </c>
      <c r="F5" s="211">
        <v>2847.9742754399999</v>
      </c>
      <c r="G5" s="125">
        <f t="shared" ref="G5:G12" si="2">(F5/$F$13)*100</f>
        <v>24.112417107341138</v>
      </c>
      <c r="H5" s="125">
        <f t="shared" ref="H5:H12" si="3">((F5/D5)-1)*100</f>
        <v>104.43223253919012</v>
      </c>
      <c r="I5" s="130">
        <f t="shared" ref="I5:I13" si="4">((F5/B5)-1)*100</f>
        <v>111.38391301383868</v>
      </c>
    </row>
    <row r="6" spans="1:12" ht="12.5" x14ac:dyDescent="0.25">
      <c r="A6" s="128" t="s">
        <v>598</v>
      </c>
      <c r="B6" s="211">
        <v>2053.5219547799998</v>
      </c>
      <c r="C6" s="125">
        <f t="shared" si="0"/>
        <v>21.063841142737001</v>
      </c>
      <c r="D6" s="211">
        <v>1474.44819925</v>
      </c>
      <c r="E6" s="125">
        <f t="shared" si="1"/>
        <v>21.590790297297822</v>
      </c>
      <c r="F6" s="211">
        <v>2248.5145235100003</v>
      </c>
      <c r="G6" s="125">
        <f t="shared" si="2"/>
        <v>19.037082086849686</v>
      </c>
      <c r="H6" s="125">
        <f t="shared" si="3"/>
        <v>52.498712715288384</v>
      </c>
      <c r="I6" s="130">
        <f t="shared" si="4"/>
        <v>9.4955190654823376</v>
      </c>
    </row>
    <row r="7" spans="1:12" ht="12.5" x14ac:dyDescent="0.25">
      <c r="A7" s="128" t="s">
        <v>316</v>
      </c>
      <c r="B7" s="211">
        <v>1779.0275357600001</v>
      </c>
      <c r="C7" s="125">
        <f t="shared" si="0"/>
        <v>18.248236068076579</v>
      </c>
      <c r="D7" s="211">
        <v>1274.28428962</v>
      </c>
      <c r="E7" s="125">
        <f t="shared" si="1"/>
        <v>18.659729714696887</v>
      </c>
      <c r="F7" s="211">
        <v>1573.94133448</v>
      </c>
      <c r="G7" s="125">
        <f t="shared" si="2"/>
        <v>13.325798019577809</v>
      </c>
      <c r="H7" s="125">
        <f t="shared" si="3"/>
        <v>23.515713667737348</v>
      </c>
      <c r="I7" s="130">
        <f t="shared" si="4"/>
        <v>-11.527994770040884</v>
      </c>
    </row>
    <row r="8" spans="1:12" ht="12.5" x14ac:dyDescent="0.25">
      <c r="A8" s="128" t="s">
        <v>623</v>
      </c>
      <c r="B8" s="211">
        <v>1278.85281966</v>
      </c>
      <c r="C8" s="125">
        <f t="shared" si="0"/>
        <v>13.11773296387544</v>
      </c>
      <c r="D8" s="211">
        <v>1063.6821111300001</v>
      </c>
      <c r="E8" s="125">
        <f t="shared" si="1"/>
        <v>15.575818408592944</v>
      </c>
      <c r="F8" s="211">
        <v>1183.26967663</v>
      </c>
      <c r="G8" s="125">
        <f t="shared" si="2"/>
        <v>10.018170542977687</v>
      </c>
      <c r="H8" s="125">
        <f t="shared" si="3"/>
        <v>11.24279183119441</v>
      </c>
      <c r="I8" s="130">
        <f t="shared" si="4"/>
        <v>-7.4741316248895684</v>
      </c>
    </row>
    <row r="9" spans="1:12" ht="12.5" x14ac:dyDescent="0.25">
      <c r="A9" s="128" t="s">
        <v>634</v>
      </c>
      <c r="B9" s="211">
        <v>1213.31842022</v>
      </c>
      <c r="C9" s="125">
        <f t="shared" si="0"/>
        <v>12.445518977569789</v>
      </c>
      <c r="D9" s="211">
        <v>967.14403527000002</v>
      </c>
      <c r="E9" s="125">
        <f t="shared" si="1"/>
        <v>14.162182207159679</v>
      </c>
      <c r="F9" s="211">
        <v>1020.26148414</v>
      </c>
      <c r="G9" s="125">
        <f t="shared" si="2"/>
        <v>8.6380592255658097</v>
      </c>
      <c r="H9" s="125">
        <f>((F9/D9)-1)*100</f>
        <v>5.4921962947505509</v>
      </c>
      <c r="I9" s="130">
        <f t="shared" si="4"/>
        <v>-15.911481509115699</v>
      </c>
    </row>
    <row r="10" spans="1:12" ht="12.5" x14ac:dyDescent="0.25">
      <c r="A10" s="128" t="s">
        <v>315</v>
      </c>
      <c r="B10" s="211">
        <v>6.0791320300000002</v>
      </c>
      <c r="C10" s="125">
        <f t="shared" si="0"/>
        <v>6.2356222229609758E-2</v>
      </c>
      <c r="D10" s="211">
        <v>25.33307748</v>
      </c>
      <c r="E10" s="125">
        <f t="shared" si="1"/>
        <v>0.37095990468440865</v>
      </c>
      <c r="F10" s="211">
        <v>40.002335070000001</v>
      </c>
      <c r="G10" s="125">
        <f t="shared" si="2"/>
        <v>0.33868037249965716</v>
      </c>
      <c r="H10" s="125">
        <f t="shared" si="3"/>
        <v>57.905548986620794</v>
      </c>
      <c r="I10" s="130">
        <f t="shared" si="4"/>
        <v>558.02708137595755</v>
      </c>
    </row>
    <row r="11" spans="1:12" s="46" customFormat="1" ht="12.5" x14ac:dyDescent="0.25">
      <c r="A11" s="128" t="s">
        <v>624</v>
      </c>
      <c r="B11" s="211">
        <v>5.9463365799999996</v>
      </c>
      <c r="C11" s="125">
        <f t="shared" si="0"/>
        <v>6.0994083267926269E-2</v>
      </c>
      <c r="D11" s="211">
        <v>36.208337030000003</v>
      </c>
      <c r="E11" s="125">
        <f t="shared" si="1"/>
        <v>0.53020961484185791</v>
      </c>
      <c r="F11" s="211">
        <v>8.7396350600000012</v>
      </c>
      <c r="G11" s="125">
        <f t="shared" si="2"/>
        <v>7.3994251896852187E-2</v>
      </c>
      <c r="H11" s="125">
        <f t="shared" si="3"/>
        <v>-75.862920595444976</v>
      </c>
      <c r="I11" s="130">
        <f t="shared" si="4"/>
        <v>46.975115559301251</v>
      </c>
    </row>
    <row r="12" spans="1:12" s="46" customFormat="1" ht="12.5" x14ac:dyDescent="0.25">
      <c r="A12" s="128" t="s">
        <v>586</v>
      </c>
      <c r="B12" s="211">
        <v>0.54189299999999996</v>
      </c>
      <c r="C12" s="125">
        <f t="shared" si="0"/>
        <v>5.5584251445629351E-3</v>
      </c>
      <c r="D12" s="211">
        <v>0.10048572</v>
      </c>
      <c r="E12" s="125">
        <f t="shared" si="1"/>
        <v>1.471442746850359E-3</v>
      </c>
      <c r="F12" s="211">
        <v>1.5373454799999999</v>
      </c>
      <c r="G12" s="125">
        <f t="shared" si="2"/>
        <v>1.3015958666311533E-2</v>
      </c>
      <c r="H12" s="125">
        <f>((F12/D12)-1)*100</f>
        <v>1429.9143798740756</v>
      </c>
      <c r="I12" s="130">
        <f t="shared" si="4"/>
        <v>183.69908450561275</v>
      </c>
    </row>
    <row r="13" spans="1:12" s="46" customFormat="1" ht="13" x14ac:dyDescent="0.3">
      <c r="A13" s="131" t="s">
        <v>262</v>
      </c>
      <c r="B13" s="133">
        <v>9749.0383679999995</v>
      </c>
      <c r="C13" s="134">
        <f t="shared" si="0"/>
        <v>100</v>
      </c>
      <c r="D13" s="133">
        <v>6829.0608122600006</v>
      </c>
      <c r="E13" s="134">
        <v>100</v>
      </c>
      <c r="F13" s="133">
        <v>11811.23511078</v>
      </c>
      <c r="G13" s="134">
        <v>100</v>
      </c>
      <c r="H13" s="134">
        <f>((F13/D13)-1)*100</f>
        <v>72.955482979089268</v>
      </c>
      <c r="I13" s="135">
        <f t="shared" si="4"/>
        <v>21.152822103448731</v>
      </c>
    </row>
    <row r="15" spans="1:12" x14ac:dyDescent="0.25">
      <c r="B15" s="46"/>
      <c r="C15" s="46"/>
      <c r="D15" s="46"/>
      <c r="G15" s="48"/>
    </row>
    <row r="16" spans="1:12" x14ac:dyDescent="0.25">
      <c r="G16" s="48"/>
    </row>
    <row r="17" spans="4:10" x14ac:dyDescent="0.25">
      <c r="G17" s="48"/>
    </row>
    <row r="18" spans="4:10" x14ac:dyDescent="0.25">
      <c r="G18" s="48"/>
    </row>
    <row r="19" spans="4:10" x14ac:dyDescent="0.25">
      <c r="G19" s="48"/>
    </row>
    <row r="20" spans="4:10" x14ac:dyDescent="0.25">
      <c r="G20" s="48"/>
    </row>
    <row r="21" spans="4:10" x14ac:dyDescent="0.25">
      <c r="G21" s="48"/>
    </row>
    <row r="22" spans="4:10" x14ac:dyDescent="0.25">
      <c r="G22" s="48"/>
    </row>
    <row r="23" spans="4:10" x14ac:dyDescent="0.25">
      <c r="G23" s="48"/>
    </row>
    <row r="25" spans="4:10" x14ac:dyDescent="0.25">
      <c r="J25" s="16"/>
    </row>
    <row r="26" spans="4:10" x14ac:dyDescent="0.25">
      <c r="D26" s="49"/>
      <c r="E26" s="49"/>
      <c r="F26" s="49"/>
    </row>
    <row r="43" spans="1:9" s="46" customFormat="1" x14ac:dyDescent="0.25">
      <c r="A43" s="20"/>
      <c r="B43" s="20"/>
      <c r="C43" s="20"/>
      <c r="D43" s="20"/>
      <c r="E43" s="20"/>
      <c r="F43" s="20"/>
      <c r="G43" s="20"/>
      <c r="H43" s="20"/>
      <c r="I43" s="20"/>
    </row>
    <row r="44" spans="1:9" x14ac:dyDescent="0.25">
      <c r="A44" s="46"/>
      <c r="B44" s="46"/>
      <c r="C44" s="46"/>
      <c r="D44" s="46"/>
      <c r="E44" s="46"/>
      <c r="F44" s="46"/>
      <c r="G44" s="46"/>
      <c r="H44" s="46"/>
      <c r="I44" s="46"/>
    </row>
    <row r="270" spans="1:9" s="46" customFormat="1" x14ac:dyDescent="0.25">
      <c r="A270" s="20"/>
      <c r="B270" s="20"/>
      <c r="C270" s="20"/>
      <c r="D270" s="20"/>
      <c r="E270" s="20"/>
      <c r="F270" s="20"/>
      <c r="G270" s="20"/>
      <c r="H270" s="20"/>
      <c r="I270" s="20"/>
    </row>
    <row r="271" spans="1:9" x14ac:dyDescent="0.25">
      <c r="A271" s="46"/>
      <c r="B271" s="46"/>
      <c r="C271" s="46"/>
      <c r="D271" s="46"/>
      <c r="E271" s="46"/>
      <c r="F271" s="46"/>
      <c r="G271" s="46"/>
      <c r="H271" s="46"/>
      <c r="I271" s="46"/>
    </row>
    <row r="277" spans="2:3" x14ac:dyDescent="0.25">
      <c r="B277" s="50"/>
      <c r="C277" s="50"/>
    </row>
  </sheetData>
  <sortState xmlns:xlrd2="http://schemas.microsoft.com/office/spreadsheetml/2017/richdata2" ref="A4:F12">
    <sortCondition descending="1" ref="F4:F12"/>
  </sortState>
  <mergeCells count="7">
    <mergeCell ref="K1:L1"/>
    <mergeCell ref="A2:A3"/>
    <mergeCell ref="H2:H3"/>
    <mergeCell ref="I2:I3"/>
    <mergeCell ref="F2:G2"/>
    <mergeCell ref="D2:E2"/>
    <mergeCell ref="B2:C2"/>
  </mergeCells>
  <hyperlinks>
    <hyperlink ref="K1" location="'Table of Content'!A1" display="Table of Content" xr:uid="{00000000-0004-0000-12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276"/>
  <sheetViews>
    <sheetView zoomScale="80" zoomScaleNormal="80" workbookViewId="0"/>
  </sheetViews>
  <sheetFormatPr defaultColWidth="8.81640625" defaultRowHeight="12.5" x14ac:dyDescent="0.25"/>
  <cols>
    <col min="1" max="1" width="29.36328125" style="240" customWidth="1"/>
    <col min="2" max="2" width="25.81640625" style="82" customWidth="1"/>
    <col min="3" max="3" width="23.90625" style="82" customWidth="1"/>
    <col min="4" max="4" width="16.6328125" style="82" bestFit="1" customWidth="1"/>
    <col min="5" max="5" width="11" style="82" customWidth="1"/>
    <col min="6" max="6" width="40.6328125" style="240" customWidth="1"/>
    <col min="7" max="7" width="35.54296875" style="241" customWidth="1"/>
    <col min="8" max="8" width="30" style="82" customWidth="1"/>
    <col min="9" max="9" width="16.453125" style="82" bestFit="1" customWidth="1"/>
    <col min="10" max="16384" width="8.81640625" style="82"/>
  </cols>
  <sheetData>
    <row r="1" spans="1:10" ht="13" thickBot="1" x14ac:dyDescent="0.3"/>
    <row r="2" spans="1:10" ht="13" x14ac:dyDescent="0.3">
      <c r="A2" s="364" t="s">
        <v>664</v>
      </c>
      <c r="B2" s="365"/>
      <c r="C2" s="365"/>
      <c r="D2" s="365"/>
      <c r="E2" s="366"/>
      <c r="F2" s="242"/>
    </row>
    <row r="3" spans="1:10" s="241" customFormat="1" ht="26" x14ac:dyDescent="0.25">
      <c r="A3" s="243" t="s">
        <v>263</v>
      </c>
      <c r="B3" s="244" t="s">
        <v>640</v>
      </c>
      <c r="C3" s="244" t="s">
        <v>641</v>
      </c>
      <c r="D3" s="84" t="s">
        <v>264</v>
      </c>
      <c r="E3" s="84" t="s">
        <v>265</v>
      </c>
      <c r="F3" s="240"/>
    </row>
    <row r="4" spans="1:10" x14ac:dyDescent="0.25">
      <c r="A4" s="245" t="s">
        <v>335</v>
      </c>
      <c r="B4" s="85">
        <f>B275</f>
        <v>6827.8692745800035</v>
      </c>
      <c r="C4" s="85">
        <f>C275</f>
        <v>6829.0608122600033</v>
      </c>
      <c r="D4" s="86">
        <f>C4-B4</f>
        <v>1.191537679999783</v>
      </c>
      <c r="E4" s="87">
        <f>(C4/B4)-1</f>
        <v>1.7451090993136908E-4</v>
      </c>
      <c r="H4" s="88"/>
    </row>
    <row r="5" spans="1:10" x14ac:dyDescent="0.25">
      <c r="A5" s="245" t="s">
        <v>266</v>
      </c>
      <c r="B5" s="85">
        <f>G275</f>
        <v>11338.035760119992</v>
      </c>
      <c r="C5" s="85">
        <f>H275</f>
        <v>11341.15269013</v>
      </c>
      <c r="D5" s="86">
        <f>C5-B5</f>
        <v>3.1169300100082182</v>
      </c>
      <c r="E5" s="87">
        <f>(C5/B5)-1</f>
        <v>2.7490917086114841E-4</v>
      </c>
      <c r="F5" s="246"/>
    </row>
    <row r="6" spans="1:10" ht="13" x14ac:dyDescent="0.3">
      <c r="A6" s="247" t="s">
        <v>267</v>
      </c>
      <c r="B6" s="90">
        <f>(B4-B5)</f>
        <v>-4510.1664855399886</v>
      </c>
      <c r="C6" s="90">
        <f>(C4-C5)</f>
        <v>-4512.091877869997</v>
      </c>
      <c r="D6" s="90">
        <f>C6-B6</f>
        <v>-1.9253923300084352</v>
      </c>
      <c r="E6" s="91">
        <f>(C6/B6)-1</f>
        <v>4.2690050049842831E-4</v>
      </c>
    </row>
    <row r="7" spans="1:10" ht="13" x14ac:dyDescent="0.3">
      <c r="A7" s="248"/>
      <c r="B7" s="93"/>
      <c r="C7" s="94"/>
      <c r="D7" s="93"/>
      <c r="E7" s="95"/>
    </row>
    <row r="8" spans="1:10" s="98" customFormat="1" ht="13" x14ac:dyDescent="0.3">
      <c r="A8" s="249"/>
      <c r="B8" s="96"/>
      <c r="C8" s="96"/>
      <c r="D8" s="96"/>
      <c r="E8" s="97"/>
      <c r="F8" s="250"/>
      <c r="G8" s="251"/>
    </row>
    <row r="9" spans="1:10" ht="13" x14ac:dyDescent="0.3">
      <c r="A9" s="367" t="s">
        <v>604</v>
      </c>
      <c r="B9" s="367"/>
      <c r="C9" s="367"/>
      <c r="D9" s="367"/>
      <c r="F9" s="367" t="s">
        <v>605</v>
      </c>
      <c r="G9" s="367"/>
      <c r="H9" s="367"/>
      <c r="I9" s="367"/>
    </row>
    <row r="10" spans="1:10" ht="26" x14ac:dyDescent="0.25">
      <c r="A10" s="244" t="s">
        <v>506</v>
      </c>
      <c r="B10" s="244" t="s">
        <v>640</v>
      </c>
      <c r="C10" s="244" t="s">
        <v>641</v>
      </c>
      <c r="D10" s="83" t="s">
        <v>264</v>
      </c>
      <c r="F10" s="247" t="s">
        <v>506</v>
      </c>
      <c r="G10" s="247" t="s">
        <v>640</v>
      </c>
      <c r="H10" s="247" t="s">
        <v>641</v>
      </c>
      <c r="I10" s="252" t="s">
        <v>264</v>
      </c>
    </row>
    <row r="11" spans="1:10" s="241" customFormat="1" ht="37.5" x14ac:dyDescent="0.25">
      <c r="A11" s="253" t="s">
        <v>9</v>
      </c>
      <c r="B11" s="326">
        <v>1098.1989974200001</v>
      </c>
      <c r="C11" s="332">
        <v>1098.8627248399998</v>
      </c>
      <c r="D11" s="330">
        <v>0.66372741999975904</v>
      </c>
      <c r="E11" s="254"/>
      <c r="F11" s="255" t="s">
        <v>12</v>
      </c>
      <c r="G11" s="256">
        <v>31.440891910000001</v>
      </c>
      <c r="H11" s="257">
        <v>33.845752420000004</v>
      </c>
      <c r="I11" s="258">
        <v>2.4048605100000024</v>
      </c>
      <c r="J11" s="254"/>
    </row>
    <row r="12" spans="1:10" x14ac:dyDescent="0.25">
      <c r="A12" s="259" t="s">
        <v>250</v>
      </c>
      <c r="B12" s="327">
        <v>9.0382123000000014</v>
      </c>
      <c r="C12" s="333">
        <v>9.6910413000000002</v>
      </c>
      <c r="D12" s="328">
        <v>0.65282899999999899</v>
      </c>
      <c r="E12" s="89"/>
      <c r="F12" s="259" t="s">
        <v>642</v>
      </c>
      <c r="G12" s="335">
        <v>397.32799622000005</v>
      </c>
      <c r="H12" s="336">
        <v>398.32790976999996</v>
      </c>
      <c r="I12" s="337">
        <v>0.999913549999917</v>
      </c>
      <c r="J12" s="89"/>
    </row>
    <row r="13" spans="1:10" ht="12" customHeight="1" x14ac:dyDescent="0.25">
      <c r="A13" s="263" t="s">
        <v>33</v>
      </c>
      <c r="B13" s="329">
        <v>36.77037885</v>
      </c>
      <c r="C13" s="334">
        <v>36.816318029999998</v>
      </c>
      <c r="D13" s="331">
        <v>4.5939179999997748E-2</v>
      </c>
      <c r="E13" s="89"/>
      <c r="F13" s="265" t="s">
        <v>643</v>
      </c>
      <c r="G13" s="338">
        <v>283.14991336000003</v>
      </c>
      <c r="H13" s="339">
        <v>283.76189013999999</v>
      </c>
      <c r="I13" s="340">
        <v>0.61197677999996358</v>
      </c>
      <c r="J13" s="89"/>
    </row>
    <row r="14" spans="1:10" x14ac:dyDescent="0.25">
      <c r="A14" s="266" t="s">
        <v>0</v>
      </c>
      <c r="B14" s="267">
        <v>119.6997851</v>
      </c>
      <c r="C14" s="261">
        <v>119.6997851</v>
      </c>
      <c r="D14" s="262">
        <v>0</v>
      </c>
      <c r="E14" s="89"/>
      <c r="F14" s="266" t="s">
        <v>20</v>
      </c>
      <c r="G14" s="267">
        <v>122.60247823</v>
      </c>
      <c r="H14" s="268">
        <v>122.86559223</v>
      </c>
      <c r="I14" s="306">
        <v>0.26311400000000162</v>
      </c>
      <c r="J14" s="89"/>
    </row>
    <row r="15" spans="1:10" x14ac:dyDescent="0.25">
      <c r="A15" s="259" t="s">
        <v>1</v>
      </c>
      <c r="B15" s="260">
        <v>76.037163329999998</v>
      </c>
      <c r="C15" s="101">
        <v>76.037163329999998</v>
      </c>
      <c r="D15" s="262">
        <v>0</v>
      </c>
      <c r="E15" s="89"/>
      <c r="F15" s="259" t="s">
        <v>228</v>
      </c>
      <c r="G15" s="260">
        <v>24.365568449999998</v>
      </c>
      <c r="H15" s="268">
        <v>24.571592170000002</v>
      </c>
      <c r="I15" s="307">
        <v>0.20602372000000457</v>
      </c>
      <c r="J15" s="89"/>
    </row>
    <row r="16" spans="1:10" x14ac:dyDescent="0.25">
      <c r="A16" s="259" t="s">
        <v>2</v>
      </c>
      <c r="B16" s="260">
        <v>23.62287362</v>
      </c>
      <c r="C16" s="101">
        <v>23.62287362</v>
      </c>
      <c r="D16" s="262">
        <v>0</v>
      </c>
      <c r="E16" s="89"/>
      <c r="F16" s="259" t="s">
        <v>130</v>
      </c>
      <c r="G16" s="260">
        <v>32.096580079999995</v>
      </c>
      <c r="H16" s="268">
        <v>32.295415579999997</v>
      </c>
      <c r="I16" s="307">
        <v>0.19883550000000128</v>
      </c>
      <c r="J16" s="89"/>
    </row>
    <row r="17" spans="1:10" x14ac:dyDescent="0.25">
      <c r="A17" s="259" t="s">
        <v>3</v>
      </c>
      <c r="B17" s="260">
        <v>1.480464</v>
      </c>
      <c r="C17" s="101">
        <v>1.480464</v>
      </c>
      <c r="D17" s="262">
        <v>0</v>
      </c>
      <c r="E17" s="89"/>
      <c r="F17" s="259" t="s">
        <v>209</v>
      </c>
      <c r="G17" s="260">
        <v>207.18325308999999</v>
      </c>
      <c r="H17" s="268">
        <v>207.33427519999998</v>
      </c>
      <c r="I17" s="307">
        <v>0.15102210999998533</v>
      </c>
      <c r="J17" s="89"/>
    </row>
    <row r="18" spans="1:10" x14ac:dyDescent="0.25">
      <c r="A18" s="259" t="s">
        <v>4</v>
      </c>
      <c r="B18" s="260">
        <v>2.31359811</v>
      </c>
      <c r="C18" s="101">
        <v>2.31359811</v>
      </c>
      <c r="D18" s="262">
        <v>0</v>
      </c>
      <c r="E18" s="89"/>
      <c r="F18" s="259" t="s">
        <v>98</v>
      </c>
      <c r="G18" s="260">
        <v>49.526913060000005</v>
      </c>
      <c r="H18" s="268">
        <v>49.559053060000004</v>
      </c>
      <c r="I18" s="307">
        <v>3.2139999999998281E-2</v>
      </c>
      <c r="J18" s="89"/>
    </row>
    <row r="19" spans="1:10" x14ac:dyDescent="0.25">
      <c r="A19" s="259" t="s">
        <v>5</v>
      </c>
      <c r="B19" s="260">
        <v>4.0764068499999997</v>
      </c>
      <c r="C19" s="101">
        <v>4.0764068499999997</v>
      </c>
      <c r="D19" s="262">
        <v>0</v>
      </c>
      <c r="E19" s="89"/>
      <c r="F19" s="259" t="s">
        <v>104</v>
      </c>
      <c r="G19" s="260">
        <v>48.566846529999999</v>
      </c>
      <c r="H19" s="268">
        <v>48.590162140000004</v>
      </c>
      <c r="I19" s="307">
        <v>2.3315610000004483E-2</v>
      </c>
      <c r="J19" s="89"/>
    </row>
    <row r="20" spans="1:10" x14ac:dyDescent="0.25">
      <c r="A20" s="259" t="s">
        <v>6</v>
      </c>
      <c r="B20" s="260">
        <v>12.38173482</v>
      </c>
      <c r="C20" s="101">
        <v>12.38173482</v>
      </c>
      <c r="D20" s="262">
        <v>0</v>
      </c>
      <c r="E20" s="89"/>
      <c r="F20" s="259" t="s">
        <v>105</v>
      </c>
      <c r="G20" s="260">
        <v>164.09889428</v>
      </c>
      <c r="H20" s="268">
        <v>164.11951328000001</v>
      </c>
      <c r="I20" s="307">
        <v>2.0619000000010601E-2</v>
      </c>
      <c r="J20" s="89"/>
    </row>
    <row r="21" spans="1:10" x14ac:dyDescent="0.25">
      <c r="A21" s="259" t="s">
        <v>7</v>
      </c>
      <c r="B21" s="260">
        <v>1.151334E-2</v>
      </c>
      <c r="C21" s="101">
        <v>1.151334E-2</v>
      </c>
      <c r="D21" s="262">
        <v>0</v>
      </c>
      <c r="E21" s="89"/>
      <c r="F21" s="259" t="s">
        <v>193</v>
      </c>
      <c r="G21" s="260">
        <v>7.4109559100000002</v>
      </c>
      <c r="H21" s="268">
        <v>7.43021566</v>
      </c>
      <c r="I21" s="307">
        <v>1.9259749999999798E-2</v>
      </c>
      <c r="J21" s="89"/>
    </row>
    <row r="22" spans="1:10" x14ac:dyDescent="0.25">
      <c r="A22" s="259" t="s">
        <v>8</v>
      </c>
      <c r="B22" s="260">
        <v>0.51910546000000002</v>
      </c>
      <c r="C22" s="101">
        <v>0.51910546000000002</v>
      </c>
      <c r="D22" s="262">
        <v>0</v>
      </c>
      <c r="E22" s="89"/>
      <c r="F22" s="259" t="s">
        <v>212</v>
      </c>
      <c r="G22" s="260">
        <v>56.939431190000001</v>
      </c>
      <c r="H22" s="268">
        <v>56.947420969999996</v>
      </c>
      <c r="I22" s="307">
        <v>7.9897799999955055E-3</v>
      </c>
      <c r="J22" s="89"/>
    </row>
    <row r="23" spans="1:10" x14ac:dyDescent="0.25">
      <c r="A23" s="259" t="s">
        <v>10</v>
      </c>
      <c r="B23" s="260">
        <v>1.7533511899999998</v>
      </c>
      <c r="C23" s="101">
        <v>1.7533511899999998</v>
      </c>
      <c r="D23" s="262">
        <v>0</v>
      </c>
      <c r="E23" s="89"/>
      <c r="F23" s="259" t="s">
        <v>238</v>
      </c>
      <c r="G23" s="260">
        <v>63.728338909999998</v>
      </c>
      <c r="H23" s="268">
        <v>63.730121359999998</v>
      </c>
      <c r="I23" s="307">
        <v>1.7824500000003241E-3</v>
      </c>
      <c r="J23" s="89"/>
    </row>
    <row r="24" spans="1:10" x14ac:dyDescent="0.25">
      <c r="A24" s="259" t="s">
        <v>11</v>
      </c>
      <c r="B24" s="260">
        <v>67.370978840000006</v>
      </c>
      <c r="C24" s="101">
        <v>67.370978840000006</v>
      </c>
      <c r="D24" s="262">
        <v>0</v>
      </c>
      <c r="E24" s="89"/>
      <c r="F24" s="259" t="s">
        <v>2</v>
      </c>
      <c r="G24" s="260">
        <v>72.73705416</v>
      </c>
      <c r="H24" s="268">
        <v>72.738026180000006</v>
      </c>
      <c r="I24" s="307">
        <v>9.7202000000606859E-4</v>
      </c>
      <c r="J24" s="89"/>
    </row>
    <row r="25" spans="1:10" x14ac:dyDescent="0.25">
      <c r="A25" s="259" t="s">
        <v>12</v>
      </c>
      <c r="B25" s="260">
        <v>17.856418850000001</v>
      </c>
      <c r="C25" s="101">
        <v>17.856418850000001</v>
      </c>
      <c r="D25" s="262">
        <v>0</v>
      </c>
      <c r="E25" s="89"/>
      <c r="F25" s="259" t="s">
        <v>253</v>
      </c>
      <c r="G25" s="260">
        <v>8.1531851599999996</v>
      </c>
      <c r="H25" s="268">
        <v>8.1538617099999993</v>
      </c>
      <c r="I25" s="307">
        <v>6.7654999999966492E-4</v>
      </c>
      <c r="J25" s="89"/>
    </row>
    <row r="26" spans="1:10" x14ac:dyDescent="0.25">
      <c r="A26" s="259" t="s">
        <v>13</v>
      </c>
      <c r="B26" s="260">
        <v>0</v>
      </c>
      <c r="C26" s="101">
        <v>0</v>
      </c>
      <c r="D26" s="262">
        <v>0</v>
      </c>
      <c r="E26" s="89"/>
      <c r="F26" s="259" t="s">
        <v>1</v>
      </c>
      <c r="G26" s="260">
        <v>9.5343850000000008E-2</v>
      </c>
      <c r="H26" s="268">
        <v>9.598363E-2</v>
      </c>
      <c r="I26" s="307">
        <v>6.3977999999999258E-4</v>
      </c>
      <c r="J26" s="89"/>
    </row>
    <row r="27" spans="1:10" x14ac:dyDescent="0.25">
      <c r="A27" s="259" t="s">
        <v>14</v>
      </c>
      <c r="B27" s="260">
        <v>0</v>
      </c>
      <c r="C27" s="101">
        <v>0</v>
      </c>
      <c r="D27" s="262">
        <v>0</v>
      </c>
      <c r="E27" s="89"/>
      <c r="F27" s="259" t="s">
        <v>229</v>
      </c>
      <c r="G27" s="260">
        <v>100.24521596</v>
      </c>
      <c r="H27" s="268">
        <v>100.24542719</v>
      </c>
      <c r="I27" s="307">
        <v>2.1123000000500269E-4</v>
      </c>
      <c r="J27" s="89"/>
    </row>
    <row r="28" spans="1:10" x14ac:dyDescent="0.25">
      <c r="A28" s="259" t="s">
        <v>15</v>
      </c>
      <c r="B28" s="260">
        <v>0</v>
      </c>
      <c r="C28" s="101">
        <v>0</v>
      </c>
      <c r="D28" s="262">
        <v>0</v>
      </c>
      <c r="E28" s="89"/>
      <c r="F28" s="259" t="s">
        <v>258</v>
      </c>
      <c r="G28" s="260">
        <v>8.433920539999999</v>
      </c>
      <c r="H28" s="268">
        <v>8.4340966300000009</v>
      </c>
      <c r="I28" s="307">
        <v>1.7609000000184949E-4</v>
      </c>
      <c r="J28" s="89"/>
    </row>
    <row r="29" spans="1:10" x14ac:dyDescent="0.25">
      <c r="A29" s="259" t="s">
        <v>16</v>
      </c>
      <c r="B29" s="260">
        <v>0.45296750000000002</v>
      </c>
      <c r="C29" s="101">
        <v>0.45296750000000002</v>
      </c>
      <c r="D29" s="262">
        <v>0</v>
      </c>
      <c r="E29" s="89"/>
      <c r="F29" s="259" t="s">
        <v>221</v>
      </c>
      <c r="G29" s="260">
        <v>11.264389080000001</v>
      </c>
      <c r="H29" s="268">
        <v>11.264555470000001</v>
      </c>
      <c r="I29" s="307">
        <v>1.6639000000040483E-4</v>
      </c>
      <c r="J29" s="89"/>
    </row>
    <row r="30" spans="1:10" x14ac:dyDescent="0.25">
      <c r="A30" s="259" t="s">
        <v>17</v>
      </c>
      <c r="B30" s="260">
        <v>0</v>
      </c>
      <c r="C30" s="101">
        <v>0</v>
      </c>
      <c r="D30" s="262">
        <v>0</v>
      </c>
      <c r="E30" s="89"/>
      <c r="F30" s="259" t="s">
        <v>220</v>
      </c>
      <c r="G30" s="260">
        <v>118.55341663</v>
      </c>
      <c r="H30" s="268">
        <v>118.55354901000001</v>
      </c>
      <c r="I30" s="307">
        <v>1.3238000001081218E-4</v>
      </c>
      <c r="J30" s="89"/>
    </row>
    <row r="31" spans="1:10" x14ac:dyDescent="0.25">
      <c r="A31" s="259" t="s">
        <v>18</v>
      </c>
      <c r="B31" s="260">
        <v>0</v>
      </c>
      <c r="C31" s="101">
        <v>0</v>
      </c>
      <c r="D31" s="262">
        <v>0</v>
      </c>
      <c r="E31" s="89"/>
      <c r="F31" s="259" t="s">
        <v>21</v>
      </c>
      <c r="G31" s="260">
        <v>38.576123810000006</v>
      </c>
      <c r="H31" s="268">
        <v>38.57624689</v>
      </c>
      <c r="I31" s="307">
        <v>1.2307999999450203E-4</v>
      </c>
      <c r="J31" s="89"/>
    </row>
    <row r="32" spans="1:10" x14ac:dyDescent="0.25">
      <c r="A32" s="259" t="s">
        <v>19</v>
      </c>
      <c r="B32" s="260">
        <v>3.4131474599999998</v>
      </c>
      <c r="C32" s="101">
        <v>3.4131474599999998</v>
      </c>
      <c r="D32" s="262">
        <v>0</v>
      </c>
      <c r="E32" s="89"/>
      <c r="F32" s="259" t="s">
        <v>11</v>
      </c>
      <c r="G32" s="260">
        <v>17.38180723</v>
      </c>
      <c r="H32" s="268">
        <v>17.381902789999998</v>
      </c>
      <c r="I32" s="307">
        <v>9.5559999998329204E-5</v>
      </c>
      <c r="J32" s="89"/>
    </row>
    <row r="33" spans="1:10" x14ac:dyDescent="0.25">
      <c r="A33" s="259" t="s">
        <v>20</v>
      </c>
      <c r="B33" s="260">
        <v>21.013635539999999</v>
      </c>
      <c r="C33" s="101">
        <v>21.013635539999999</v>
      </c>
      <c r="D33" s="262">
        <v>0</v>
      </c>
      <c r="E33" s="89"/>
      <c r="F33" s="259" t="s">
        <v>4</v>
      </c>
      <c r="G33" s="260">
        <v>15.16437599</v>
      </c>
      <c r="H33" s="268">
        <v>15.1644671</v>
      </c>
      <c r="I33" s="307">
        <v>9.1109999999616775E-5</v>
      </c>
      <c r="J33" s="89"/>
    </row>
    <row r="34" spans="1:10" x14ac:dyDescent="0.25">
      <c r="A34" s="259" t="s">
        <v>21</v>
      </c>
      <c r="B34" s="260">
        <v>39.603172100000002</v>
      </c>
      <c r="C34" s="101">
        <v>39.603172100000002</v>
      </c>
      <c r="D34" s="262">
        <v>0</v>
      </c>
      <c r="E34" s="89"/>
      <c r="F34" s="259" t="s">
        <v>128</v>
      </c>
      <c r="G34" s="260">
        <v>20.20948804</v>
      </c>
      <c r="H34" s="268">
        <v>20.209575129999998</v>
      </c>
      <c r="I34" s="307">
        <v>8.7089999997402856E-5</v>
      </c>
      <c r="J34" s="89"/>
    </row>
    <row r="35" spans="1:10" x14ac:dyDescent="0.25">
      <c r="A35" s="259" t="s">
        <v>22</v>
      </c>
      <c r="B35" s="260">
        <v>24.92257051</v>
      </c>
      <c r="C35" s="101">
        <v>24.92257051</v>
      </c>
      <c r="D35" s="262">
        <v>0</v>
      </c>
      <c r="E35" s="89"/>
      <c r="F35" s="259" t="s">
        <v>123</v>
      </c>
      <c r="G35" s="260">
        <v>176.8904144</v>
      </c>
      <c r="H35" s="268">
        <v>176.89045039999999</v>
      </c>
      <c r="I35" s="307">
        <v>3.5999999994373866E-5</v>
      </c>
      <c r="J35" s="89"/>
    </row>
    <row r="36" spans="1:10" x14ac:dyDescent="0.25">
      <c r="A36" s="259" t="s">
        <v>24</v>
      </c>
      <c r="B36" s="260">
        <v>1.9675399999999998E-3</v>
      </c>
      <c r="C36" s="101">
        <v>1.9675399999999998E-3</v>
      </c>
      <c r="D36" s="262">
        <v>0</v>
      </c>
      <c r="E36" s="89"/>
      <c r="F36" s="259" t="s">
        <v>174</v>
      </c>
      <c r="G36" s="260">
        <v>24.525833389999999</v>
      </c>
      <c r="H36" s="268">
        <v>24.525865969999998</v>
      </c>
      <c r="I36" s="307">
        <v>3.2579999999171605E-5</v>
      </c>
      <c r="J36" s="89"/>
    </row>
    <row r="37" spans="1:10" x14ac:dyDescent="0.25">
      <c r="A37" s="259" t="s">
        <v>25</v>
      </c>
      <c r="B37" s="260">
        <v>0.89457723999999994</v>
      </c>
      <c r="C37" s="101">
        <v>0.89457723999999994</v>
      </c>
      <c r="D37" s="262">
        <v>0</v>
      </c>
      <c r="E37" s="89"/>
      <c r="F37" s="259" t="s">
        <v>206</v>
      </c>
      <c r="G37" s="260">
        <v>37.269672340000007</v>
      </c>
      <c r="H37" s="268">
        <v>37.269697299999997</v>
      </c>
      <c r="I37" s="307">
        <v>2.4959999990414872E-5</v>
      </c>
      <c r="J37" s="89"/>
    </row>
    <row r="38" spans="1:10" x14ac:dyDescent="0.25">
      <c r="A38" s="259" t="s">
        <v>26</v>
      </c>
      <c r="B38" s="260">
        <v>14.19719508</v>
      </c>
      <c r="C38" s="101">
        <v>14.19719508</v>
      </c>
      <c r="D38" s="262">
        <v>0</v>
      </c>
      <c r="E38" s="89"/>
      <c r="F38" s="259" t="s">
        <v>230</v>
      </c>
      <c r="G38" s="260">
        <v>26.46450621</v>
      </c>
      <c r="H38" s="268">
        <v>26.464528399999999</v>
      </c>
      <c r="I38" s="307">
        <v>2.2189999999255861E-5</v>
      </c>
      <c r="J38" s="89"/>
    </row>
    <row r="39" spans="1:10" x14ac:dyDescent="0.25">
      <c r="A39" s="259" t="s">
        <v>27</v>
      </c>
      <c r="B39" s="260">
        <v>3.1253000000000001E-3</v>
      </c>
      <c r="C39" s="101">
        <v>3.1253000000000001E-3</v>
      </c>
      <c r="D39" s="262">
        <v>0</v>
      </c>
      <c r="E39" s="89"/>
      <c r="F39" s="259" t="s">
        <v>24</v>
      </c>
      <c r="G39" s="260">
        <v>19.15835118</v>
      </c>
      <c r="H39" s="268">
        <v>19.158371629999998</v>
      </c>
      <c r="I39" s="307">
        <v>2.0449999997396162E-5</v>
      </c>
      <c r="J39" s="89"/>
    </row>
    <row r="40" spans="1:10" x14ac:dyDescent="0.25">
      <c r="A40" s="259" t="s">
        <v>28</v>
      </c>
      <c r="B40" s="260">
        <v>1.70928177</v>
      </c>
      <c r="C40" s="101">
        <v>1.70928177</v>
      </c>
      <c r="D40" s="262">
        <v>0</v>
      </c>
      <c r="E40" s="89"/>
      <c r="F40" s="259" t="s">
        <v>182</v>
      </c>
      <c r="G40" s="260">
        <v>19.627058260000002</v>
      </c>
      <c r="H40" s="268">
        <v>19.627073840000001</v>
      </c>
      <c r="I40" s="307">
        <v>1.5579999999459915E-5</v>
      </c>
      <c r="J40" s="89"/>
    </row>
    <row r="41" spans="1:10" x14ac:dyDescent="0.25">
      <c r="A41" s="259" t="s">
        <v>29</v>
      </c>
      <c r="B41" s="260">
        <v>0</v>
      </c>
      <c r="C41" s="101">
        <v>0</v>
      </c>
      <c r="D41" s="262">
        <v>0</v>
      </c>
      <c r="E41" s="89"/>
      <c r="F41" s="259" t="s">
        <v>203</v>
      </c>
      <c r="G41" s="260">
        <v>42.412598789999997</v>
      </c>
      <c r="H41" s="268">
        <v>42.412612659999994</v>
      </c>
      <c r="I41" s="307">
        <v>1.3869999996529714E-5</v>
      </c>
      <c r="J41" s="89"/>
    </row>
    <row r="42" spans="1:10" x14ac:dyDescent="0.25">
      <c r="A42" s="259" t="s">
        <v>30</v>
      </c>
      <c r="B42" s="260">
        <v>8.8377170000000005E-2</v>
      </c>
      <c r="C42" s="101">
        <v>8.8377170000000005E-2</v>
      </c>
      <c r="D42" s="262">
        <v>0</v>
      </c>
      <c r="E42" s="89"/>
      <c r="F42" s="259" t="s">
        <v>32</v>
      </c>
      <c r="G42" s="260">
        <v>26.5343622</v>
      </c>
      <c r="H42" s="268">
        <v>26.534375359999999</v>
      </c>
      <c r="I42" s="307">
        <v>1.3159999998180183E-5</v>
      </c>
      <c r="J42" s="89"/>
    </row>
    <row r="43" spans="1:10" x14ac:dyDescent="0.25">
      <c r="A43" s="259" t="s">
        <v>31</v>
      </c>
      <c r="B43" s="260">
        <v>5.6196999999999997E-2</v>
      </c>
      <c r="C43" s="101">
        <v>5.6196999999999997E-2</v>
      </c>
      <c r="D43" s="262">
        <v>0</v>
      </c>
      <c r="E43" s="89"/>
      <c r="F43" s="259" t="s">
        <v>198</v>
      </c>
      <c r="G43" s="260">
        <v>27.737854540000001</v>
      </c>
      <c r="H43" s="268">
        <v>27.737865620000001</v>
      </c>
      <c r="I43" s="307">
        <v>1.1080000000163182E-5</v>
      </c>
      <c r="J43" s="89"/>
    </row>
    <row r="44" spans="1:10" x14ac:dyDescent="0.25">
      <c r="A44" s="259" t="s">
        <v>32</v>
      </c>
      <c r="B44" s="260">
        <v>1.1693618799999999</v>
      </c>
      <c r="C44" s="101">
        <v>1.1693618799999999</v>
      </c>
      <c r="D44" s="262">
        <v>0</v>
      </c>
      <c r="E44" s="89"/>
      <c r="F44" s="259" t="s">
        <v>200</v>
      </c>
      <c r="G44" s="260">
        <v>86.386739450000007</v>
      </c>
      <c r="H44" s="268">
        <v>86.386744969999995</v>
      </c>
      <c r="I44" s="307">
        <v>5.5199999877686423E-6</v>
      </c>
      <c r="J44" s="89"/>
    </row>
    <row r="45" spans="1:10" x14ac:dyDescent="0.25">
      <c r="A45" s="259" t="s">
        <v>34</v>
      </c>
      <c r="B45" s="260">
        <v>1.99321E-3</v>
      </c>
      <c r="C45" s="101">
        <v>1.99321E-3</v>
      </c>
      <c r="D45" s="262">
        <v>0</v>
      </c>
      <c r="E45" s="89"/>
      <c r="F45" s="259" t="s">
        <v>148</v>
      </c>
      <c r="G45" s="260">
        <v>13.121467000000001</v>
      </c>
      <c r="H45" s="268">
        <v>13.12147116</v>
      </c>
      <c r="I45" s="307">
        <v>4.1599999995867165E-6</v>
      </c>
      <c r="J45" s="89"/>
    </row>
    <row r="46" spans="1:10" x14ac:dyDescent="0.25">
      <c r="A46" s="259" t="s">
        <v>35</v>
      </c>
      <c r="B46" s="260">
        <v>44.070982350000001</v>
      </c>
      <c r="C46" s="101">
        <v>44.070982350000001</v>
      </c>
      <c r="D46" s="262">
        <v>0</v>
      </c>
      <c r="E46" s="89"/>
      <c r="F46" s="259" t="s">
        <v>185</v>
      </c>
      <c r="G46" s="260">
        <v>6.9544165300000005</v>
      </c>
      <c r="H46" s="268">
        <v>6.9544206900000001</v>
      </c>
      <c r="I46" s="307">
        <v>4.1599999995867165E-6</v>
      </c>
      <c r="J46" s="89"/>
    </row>
    <row r="47" spans="1:10" x14ac:dyDescent="0.25">
      <c r="A47" s="259" t="s">
        <v>36</v>
      </c>
      <c r="B47" s="260">
        <v>1.7424907199999999</v>
      </c>
      <c r="C47" s="101">
        <v>1.7424907199999999</v>
      </c>
      <c r="D47" s="262">
        <v>0</v>
      </c>
      <c r="E47" s="89"/>
      <c r="F47" s="259" t="s">
        <v>0</v>
      </c>
      <c r="G47" s="260">
        <v>2.2749185399999998</v>
      </c>
      <c r="H47" s="268">
        <v>2.2749185399999998</v>
      </c>
      <c r="I47" s="307">
        <v>0</v>
      </c>
      <c r="J47" s="89"/>
    </row>
    <row r="48" spans="1:10" x14ac:dyDescent="0.25">
      <c r="A48" s="259" t="s">
        <v>37</v>
      </c>
      <c r="B48" s="260">
        <v>90.158733299999994</v>
      </c>
      <c r="C48" s="101">
        <v>90.158733299999994</v>
      </c>
      <c r="D48" s="262">
        <v>0</v>
      </c>
      <c r="E48" s="89"/>
      <c r="F48" s="259" t="s">
        <v>3</v>
      </c>
      <c r="G48" s="260">
        <v>1.24129171</v>
      </c>
      <c r="H48" s="268">
        <v>1.24129171</v>
      </c>
      <c r="I48" s="307">
        <v>0</v>
      </c>
      <c r="J48" s="89"/>
    </row>
    <row r="49" spans="1:10" x14ac:dyDescent="0.25">
      <c r="A49" s="259" t="s">
        <v>38</v>
      </c>
      <c r="B49" s="260">
        <v>0</v>
      </c>
      <c r="C49" s="101">
        <v>0</v>
      </c>
      <c r="D49" s="262">
        <v>0</v>
      </c>
      <c r="E49" s="89"/>
      <c r="F49" s="259" t="s">
        <v>5</v>
      </c>
      <c r="G49" s="260">
        <v>56.29308099</v>
      </c>
      <c r="H49" s="268">
        <v>56.29308099</v>
      </c>
      <c r="I49" s="307">
        <v>0</v>
      </c>
      <c r="J49" s="89"/>
    </row>
    <row r="50" spans="1:10" x14ac:dyDescent="0.25">
      <c r="A50" s="259" t="s">
        <v>39</v>
      </c>
      <c r="B50" s="260">
        <v>1.9022617800000001</v>
      </c>
      <c r="C50" s="101">
        <v>1.9022617800000001</v>
      </c>
      <c r="D50" s="262">
        <v>0</v>
      </c>
      <c r="E50" s="89"/>
      <c r="F50" s="259" t="s">
        <v>6</v>
      </c>
      <c r="G50" s="260">
        <v>8.2247928300000002</v>
      </c>
      <c r="H50" s="268">
        <v>8.2247928300000002</v>
      </c>
      <c r="I50" s="307">
        <v>0</v>
      </c>
      <c r="J50" s="89"/>
    </row>
    <row r="51" spans="1:10" x14ac:dyDescent="0.25">
      <c r="A51" s="259" t="s">
        <v>40</v>
      </c>
      <c r="B51" s="260">
        <v>0.74904024000000002</v>
      </c>
      <c r="C51" s="101">
        <v>0.74904024000000002</v>
      </c>
      <c r="D51" s="262">
        <v>0</v>
      </c>
      <c r="E51" s="89"/>
      <c r="F51" s="259" t="s">
        <v>7</v>
      </c>
      <c r="G51" s="260">
        <v>23.92078059</v>
      </c>
      <c r="H51" s="268">
        <v>23.92078059</v>
      </c>
      <c r="I51" s="307">
        <v>0</v>
      </c>
      <c r="J51" s="89"/>
    </row>
    <row r="52" spans="1:10" x14ac:dyDescent="0.25">
      <c r="A52" s="259" t="s">
        <v>41</v>
      </c>
      <c r="B52" s="260">
        <v>0</v>
      </c>
      <c r="C52" s="101">
        <v>0</v>
      </c>
      <c r="D52" s="262">
        <v>0</v>
      </c>
      <c r="E52" s="89"/>
      <c r="F52" s="259" t="s">
        <v>8</v>
      </c>
      <c r="G52" s="260">
        <v>8.3332199999999988E-3</v>
      </c>
      <c r="H52" s="268">
        <v>8.3332199999999988E-3</v>
      </c>
      <c r="I52" s="307">
        <v>0</v>
      </c>
      <c r="J52" s="89"/>
    </row>
    <row r="53" spans="1:10" x14ac:dyDescent="0.25">
      <c r="A53" s="259" t="s">
        <v>42</v>
      </c>
      <c r="B53" s="260">
        <v>7.9999999999999996E-6</v>
      </c>
      <c r="C53" s="101">
        <v>7.9999999999999996E-6</v>
      </c>
      <c r="D53" s="262">
        <v>0</v>
      </c>
      <c r="E53" s="89"/>
      <c r="F53" s="259" t="s">
        <v>10</v>
      </c>
      <c r="G53" s="260">
        <v>0.10651877999999999</v>
      </c>
      <c r="H53" s="268">
        <v>0.10651877999999999</v>
      </c>
      <c r="I53" s="307">
        <v>0</v>
      </c>
      <c r="J53" s="89"/>
    </row>
    <row r="54" spans="1:10" x14ac:dyDescent="0.25">
      <c r="A54" s="259" t="s">
        <v>43</v>
      </c>
      <c r="B54" s="260">
        <v>3.4000000000000002E-4</v>
      </c>
      <c r="C54" s="101">
        <v>3.4000000000000002E-4</v>
      </c>
      <c r="D54" s="262">
        <v>0</v>
      </c>
      <c r="E54" s="89"/>
      <c r="F54" s="259" t="s">
        <v>13</v>
      </c>
      <c r="G54" s="260">
        <v>7.3737911399999998</v>
      </c>
      <c r="H54" s="268">
        <v>7.3737911399999998</v>
      </c>
      <c r="I54" s="307">
        <v>0</v>
      </c>
      <c r="J54" s="89"/>
    </row>
    <row r="55" spans="1:10" x14ac:dyDescent="0.25">
      <c r="A55" s="259" t="s">
        <v>44</v>
      </c>
      <c r="B55" s="260">
        <v>4.0666559999999997E-2</v>
      </c>
      <c r="C55" s="101">
        <v>4.0666559999999997E-2</v>
      </c>
      <c r="D55" s="262">
        <v>0</v>
      </c>
      <c r="E55" s="89"/>
      <c r="F55" s="259" t="s">
        <v>14</v>
      </c>
      <c r="G55" s="260">
        <v>28.015077829999999</v>
      </c>
      <c r="H55" s="268">
        <v>28.015077829999999</v>
      </c>
      <c r="I55" s="307">
        <v>0</v>
      </c>
      <c r="J55" s="89"/>
    </row>
    <row r="56" spans="1:10" x14ac:dyDescent="0.25">
      <c r="A56" s="259" t="s">
        <v>45</v>
      </c>
      <c r="B56" s="260">
        <v>2.5241970000000002E-2</v>
      </c>
      <c r="C56" s="101">
        <v>2.5241970000000002E-2</v>
      </c>
      <c r="D56" s="262">
        <v>0</v>
      </c>
      <c r="E56" s="89"/>
      <c r="F56" s="259" t="s">
        <v>15</v>
      </c>
      <c r="G56" s="260">
        <v>0</v>
      </c>
      <c r="H56" s="268">
        <v>0</v>
      </c>
      <c r="I56" s="307">
        <v>0</v>
      </c>
      <c r="J56" s="89"/>
    </row>
    <row r="57" spans="1:10" x14ac:dyDescent="0.25">
      <c r="A57" s="259" t="s">
        <v>46</v>
      </c>
      <c r="B57" s="260">
        <v>0</v>
      </c>
      <c r="C57" s="101">
        <v>0</v>
      </c>
      <c r="D57" s="262">
        <v>0</v>
      </c>
      <c r="E57" s="89"/>
      <c r="F57" s="259" t="s">
        <v>16</v>
      </c>
      <c r="G57" s="260">
        <v>108.66998545</v>
      </c>
      <c r="H57" s="268">
        <v>108.66998545</v>
      </c>
      <c r="I57" s="307">
        <v>0</v>
      </c>
      <c r="J57" s="89"/>
    </row>
    <row r="58" spans="1:10" x14ac:dyDescent="0.25">
      <c r="A58" s="259" t="s">
        <v>48</v>
      </c>
      <c r="B58" s="260">
        <v>0.159</v>
      </c>
      <c r="C58" s="101">
        <v>0.159</v>
      </c>
      <c r="D58" s="262">
        <v>0</v>
      </c>
      <c r="E58" s="89"/>
      <c r="F58" s="259" t="s">
        <v>17</v>
      </c>
      <c r="G58" s="260">
        <v>3.3612883199999999</v>
      </c>
      <c r="H58" s="268">
        <v>3.3612883199999999</v>
      </c>
      <c r="I58" s="307">
        <v>0</v>
      </c>
      <c r="J58" s="89"/>
    </row>
    <row r="59" spans="1:10" x14ac:dyDescent="0.25">
      <c r="A59" s="259" t="s">
        <v>49</v>
      </c>
      <c r="B59" s="260">
        <v>4.0089873899999997</v>
      </c>
      <c r="C59" s="101">
        <v>4.0089873899999997</v>
      </c>
      <c r="D59" s="262">
        <v>0</v>
      </c>
      <c r="E59" s="89"/>
      <c r="F59" s="259" t="s">
        <v>18</v>
      </c>
      <c r="G59" s="260">
        <v>0.15288148999999998</v>
      </c>
      <c r="H59" s="268">
        <v>0.15288148999999998</v>
      </c>
      <c r="I59" s="307">
        <v>0</v>
      </c>
      <c r="J59" s="89"/>
    </row>
    <row r="60" spans="1:10" x14ac:dyDescent="0.25">
      <c r="A60" s="259" t="s">
        <v>50</v>
      </c>
      <c r="B60" s="260">
        <v>3.7375956400000003</v>
      </c>
      <c r="C60" s="101">
        <v>3.7375956400000003</v>
      </c>
      <c r="D60" s="262">
        <v>0</v>
      </c>
      <c r="E60" s="89"/>
      <c r="F60" s="259" t="s">
        <v>19</v>
      </c>
      <c r="G60" s="260">
        <v>2.5228157900000001</v>
      </c>
      <c r="H60" s="268">
        <v>2.5228157900000001</v>
      </c>
      <c r="I60" s="307">
        <v>0</v>
      </c>
      <c r="J60" s="89"/>
    </row>
    <row r="61" spans="1:10" x14ac:dyDescent="0.25">
      <c r="A61" s="259" t="s">
        <v>51</v>
      </c>
      <c r="B61" s="260">
        <v>2.0061680000000002</v>
      </c>
      <c r="C61" s="101">
        <v>2.0061680000000002</v>
      </c>
      <c r="D61" s="262">
        <v>0</v>
      </c>
      <c r="E61" s="89"/>
      <c r="F61" s="259" t="s">
        <v>22</v>
      </c>
      <c r="G61" s="260">
        <v>39.179393990000001</v>
      </c>
      <c r="H61" s="268">
        <v>39.179393990000001</v>
      </c>
      <c r="I61" s="307">
        <v>0</v>
      </c>
      <c r="J61" s="89"/>
    </row>
    <row r="62" spans="1:10" x14ac:dyDescent="0.25">
      <c r="A62" s="259" t="s">
        <v>52</v>
      </c>
      <c r="B62" s="260">
        <v>0</v>
      </c>
      <c r="C62" s="101">
        <v>0</v>
      </c>
      <c r="D62" s="262">
        <v>0</v>
      </c>
      <c r="E62" s="89"/>
      <c r="F62" s="259" t="s">
        <v>25</v>
      </c>
      <c r="G62" s="260">
        <v>55.67530112</v>
      </c>
      <c r="H62" s="268">
        <v>55.67530112</v>
      </c>
      <c r="I62" s="307">
        <v>0</v>
      </c>
      <c r="J62" s="89"/>
    </row>
    <row r="63" spans="1:10" x14ac:dyDescent="0.25">
      <c r="A63" s="259" t="s">
        <v>53</v>
      </c>
      <c r="B63" s="260">
        <v>0</v>
      </c>
      <c r="C63" s="101">
        <v>0</v>
      </c>
      <c r="D63" s="262">
        <v>0</v>
      </c>
      <c r="E63" s="89"/>
      <c r="F63" s="259" t="s">
        <v>26</v>
      </c>
      <c r="G63" s="260">
        <v>52.386057990000005</v>
      </c>
      <c r="H63" s="268">
        <v>52.386057990000005</v>
      </c>
      <c r="I63" s="307">
        <v>0</v>
      </c>
      <c r="J63" s="89"/>
    </row>
    <row r="64" spans="1:10" x14ac:dyDescent="0.25">
      <c r="A64" s="259" t="s">
        <v>54</v>
      </c>
      <c r="B64" s="260">
        <v>0</v>
      </c>
      <c r="C64" s="101">
        <v>0</v>
      </c>
      <c r="D64" s="262">
        <v>0</v>
      </c>
      <c r="E64" s="89"/>
      <c r="F64" s="259" t="s">
        <v>27</v>
      </c>
      <c r="G64" s="260">
        <v>33.569157700000005</v>
      </c>
      <c r="H64" s="268">
        <v>33.569157700000005</v>
      </c>
      <c r="I64" s="307">
        <v>0</v>
      </c>
      <c r="J64" s="89"/>
    </row>
    <row r="65" spans="1:10" x14ac:dyDescent="0.25">
      <c r="A65" s="259" t="s">
        <v>55</v>
      </c>
      <c r="B65" s="260">
        <v>0</v>
      </c>
      <c r="C65" s="101">
        <v>0</v>
      </c>
      <c r="D65" s="262">
        <v>0</v>
      </c>
      <c r="E65" s="89"/>
      <c r="F65" s="259" t="s">
        <v>28</v>
      </c>
      <c r="G65" s="260">
        <v>23.194788819999999</v>
      </c>
      <c r="H65" s="268">
        <v>23.194788819999999</v>
      </c>
      <c r="I65" s="307">
        <v>0</v>
      </c>
      <c r="J65" s="89"/>
    </row>
    <row r="66" spans="1:10" x14ac:dyDescent="0.25">
      <c r="A66" s="259" t="s">
        <v>56</v>
      </c>
      <c r="B66" s="260">
        <v>0</v>
      </c>
      <c r="C66" s="101">
        <v>0</v>
      </c>
      <c r="D66" s="262">
        <v>0</v>
      </c>
      <c r="E66" s="89"/>
      <c r="F66" s="259" t="s">
        <v>29</v>
      </c>
      <c r="G66" s="260">
        <v>0.43025119000000001</v>
      </c>
      <c r="H66" s="268">
        <v>0.43025119000000001</v>
      </c>
      <c r="I66" s="307">
        <v>0</v>
      </c>
      <c r="J66" s="89"/>
    </row>
    <row r="67" spans="1:10" x14ac:dyDescent="0.25">
      <c r="A67" s="259" t="s">
        <v>57</v>
      </c>
      <c r="B67" s="260">
        <v>0</v>
      </c>
      <c r="C67" s="101">
        <v>0</v>
      </c>
      <c r="D67" s="262">
        <v>0</v>
      </c>
      <c r="E67" s="89"/>
      <c r="F67" s="259" t="s">
        <v>30</v>
      </c>
      <c r="G67" s="260">
        <v>38.479908610000003</v>
      </c>
      <c r="H67" s="268">
        <v>38.479908610000003</v>
      </c>
      <c r="I67" s="307">
        <v>0</v>
      </c>
      <c r="J67" s="89"/>
    </row>
    <row r="68" spans="1:10" x14ac:dyDescent="0.25">
      <c r="A68" s="259" t="s">
        <v>58</v>
      </c>
      <c r="B68" s="260">
        <v>0.21510000000000001</v>
      </c>
      <c r="C68" s="101">
        <v>0.21510000000000001</v>
      </c>
      <c r="D68" s="262">
        <v>0</v>
      </c>
      <c r="E68" s="89"/>
      <c r="F68" s="259" t="s">
        <v>31</v>
      </c>
      <c r="G68" s="260">
        <v>8.1085033800000001</v>
      </c>
      <c r="H68" s="268">
        <v>8.1085033800000001</v>
      </c>
      <c r="I68" s="307">
        <v>0</v>
      </c>
      <c r="J68" s="89"/>
    </row>
    <row r="69" spans="1:10" x14ac:dyDescent="0.25">
      <c r="A69" s="259" t="s">
        <v>59</v>
      </c>
      <c r="B69" s="260">
        <v>3.9645819999999998E-2</v>
      </c>
      <c r="C69" s="101">
        <v>3.9645819999999998E-2</v>
      </c>
      <c r="D69" s="262">
        <v>0</v>
      </c>
      <c r="E69" s="89"/>
      <c r="F69" s="259" t="s">
        <v>34</v>
      </c>
      <c r="G69" s="260">
        <v>16.739381080000001</v>
      </c>
      <c r="H69" s="268">
        <v>16.739381080000001</v>
      </c>
      <c r="I69" s="307">
        <v>0</v>
      </c>
      <c r="J69" s="89"/>
    </row>
    <row r="70" spans="1:10" x14ac:dyDescent="0.25">
      <c r="A70" s="259" t="s">
        <v>60</v>
      </c>
      <c r="B70" s="260">
        <v>1.1187218400000001</v>
      </c>
      <c r="C70" s="101">
        <v>1.1187218400000001</v>
      </c>
      <c r="D70" s="262">
        <v>0</v>
      </c>
      <c r="E70" s="89"/>
      <c r="F70" s="259" t="s">
        <v>36</v>
      </c>
      <c r="G70" s="260">
        <v>53.498141390000001</v>
      </c>
      <c r="H70" s="268">
        <v>53.498141390000001</v>
      </c>
      <c r="I70" s="307">
        <v>0</v>
      </c>
      <c r="J70" s="89"/>
    </row>
    <row r="71" spans="1:10" x14ac:dyDescent="0.25">
      <c r="A71" s="259" t="s">
        <v>61</v>
      </c>
      <c r="B71" s="260">
        <v>49.823849500000001</v>
      </c>
      <c r="C71" s="101">
        <v>49.823849500000001</v>
      </c>
      <c r="D71" s="262">
        <v>0</v>
      </c>
      <c r="E71" s="89"/>
      <c r="F71" s="259" t="s">
        <v>37</v>
      </c>
      <c r="G71" s="260">
        <v>259.41279799</v>
      </c>
      <c r="H71" s="268">
        <v>259.41279799</v>
      </c>
      <c r="I71" s="307">
        <v>0</v>
      </c>
      <c r="J71" s="89"/>
    </row>
    <row r="72" spans="1:10" x14ac:dyDescent="0.25">
      <c r="A72" s="259" t="s">
        <v>62</v>
      </c>
      <c r="B72" s="260">
        <v>64.25190216</v>
      </c>
      <c r="C72" s="101">
        <v>64.25190216</v>
      </c>
      <c r="D72" s="262">
        <v>0</v>
      </c>
      <c r="E72" s="89"/>
      <c r="F72" s="259" t="s">
        <v>38</v>
      </c>
      <c r="G72" s="260">
        <v>0</v>
      </c>
      <c r="H72" s="268">
        <v>0</v>
      </c>
      <c r="I72" s="307">
        <v>0</v>
      </c>
      <c r="J72" s="89"/>
    </row>
    <row r="73" spans="1:10" x14ac:dyDescent="0.25">
      <c r="A73" s="259" t="s">
        <v>63</v>
      </c>
      <c r="B73" s="260">
        <v>5.9500000000000004E-4</v>
      </c>
      <c r="C73" s="101">
        <v>5.9500000000000004E-4</v>
      </c>
      <c r="D73" s="262">
        <v>0</v>
      </c>
      <c r="E73" s="89"/>
      <c r="F73" s="259" t="s">
        <v>39</v>
      </c>
      <c r="G73" s="260">
        <v>47.872946689999999</v>
      </c>
      <c r="H73" s="268">
        <v>47.872946689999999</v>
      </c>
      <c r="I73" s="307">
        <v>0</v>
      </c>
      <c r="J73" s="89"/>
    </row>
    <row r="74" spans="1:10" x14ac:dyDescent="0.25">
      <c r="A74" s="259" t="s">
        <v>64</v>
      </c>
      <c r="B74" s="260">
        <v>92.975771760000001</v>
      </c>
      <c r="C74" s="101">
        <v>92.975771760000001</v>
      </c>
      <c r="D74" s="262">
        <v>0</v>
      </c>
      <c r="E74" s="89"/>
      <c r="F74" s="259" t="s">
        <v>40</v>
      </c>
      <c r="G74" s="260">
        <v>0.82300012</v>
      </c>
      <c r="H74" s="268">
        <v>0.82300012</v>
      </c>
      <c r="I74" s="307">
        <v>0</v>
      </c>
      <c r="J74" s="89"/>
    </row>
    <row r="75" spans="1:10" x14ac:dyDescent="0.25">
      <c r="A75" s="259" t="s">
        <v>65</v>
      </c>
      <c r="B75" s="260">
        <v>0.24699199999999999</v>
      </c>
      <c r="C75" s="101">
        <v>0.24699199999999999</v>
      </c>
      <c r="D75" s="262">
        <v>0</v>
      </c>
      <c r="E75" s="89"/>
      <c r="F75" s="259" t="s">
        <v>41</v>
      </c>
      <c r="G75" s="260">
        <v>3.0941000000000003E-4</v>
      </c>
      <c r="H75" s="268">
        <v>3.0941000000000003E-4</v>
      </c>
      <c r="I75" s="307">
        <v>0</v>
      </c>
      <c r="J75" s="89"/>
    </row>
    <row r="76" spans="1:10" x14ac:dyDescent="0.25">
      <c r="A76" s="259" t="s">
        <v>66</v>
      </c>
      <c r="B76" s="260">
        <v>38.182589270000001</v>
      </c>
      <c r="C76" s="101">
        <v>38.182589270000001</v>
      </c>
      <c r="D76" s="262">
        <v>0</v>
      </c>
      <c r="E76" s="89"/>
      <c r="F76" s="259" t="s">
        <v>42</v>
      </c>
      <c r="G76" s="260">
        <v>2.7893337200000001</v>
      </c>
      <c r="H76" s="268">
        <v>2.7893337200000001</v>
      </c>
      <c r="I76" s="307">
        <v>0</v>
      </c>
      <c r="J76" s="89"/>
    </row>
    <row r="77" spans="1:10" x14ac:dyDescent="0.25">
      <c r="A77" s="259" t="s">
        <v>67</v>
      </c>
      <c r="B77" s="260">
        <v>1.1868563000000001</v>
      </c>
      <c r="C77" s="101">
        <v>1.1868563000000001</v>
      </c>
      <c r="D77" s="262">
        <v>0</v>
      </c>
      <c r="E77" s="89"/>
      <c r="F77" s="259" t="s">
        <v>43</v>
      </c>
      <c r="G77" s="260">
        <v>3.5136617400000003</v>
      </c>
      <c r="H77" s="268">
        <v>3.5136617400000003</v>
      </c>
      <c r="I77" s="307">
        <v>0</v>
      </c>
      <c r="J77" s="89"/>
    </row>
    <row r="78" spans="1:10" x14ac:dyDescent="0.25">
      <c r="A78" s="259" t="s">
        <v>68</v>
      </c>
      <c r="B78" s="260">
        <v>15.543013890000001</v>
      </c>
      <c r="C78" s="101">
        <v>15.543013890000001</v>
      </c>
      <c r="D78" s="262">
        <v>0</v>
      </c>
      <c r="E78" s="89"/>
      <c r="F78" s="259" t="s">
        <v>44</v>
      </c>
      <c r="G78" s="260">
        <v>0.29114588000000002</v>
      </c>
      <c r="H78" s="268">
        <v>0.29114588000000002</v>
      </c>
      <c r="I78" s="307">
        <v>0</v>
      </c>
      <c r="J78" s="89"/>
    </row>
    <row r="79" spans="1:10" x14ac:dyDescent="0.25">
      <c r="A79" s="259" t="s">
        <v>69</v>
      </c>
      <c r="B79" s="260">
        <v>0</v>
      </c>
      <c r="C79" s="101">
        <v>0</v>
      </c>
      <c r="D79" s="262">
        <v>0</v>
      </c>
      <c r="E79" s="89"/>
      <c r="F79" s="259" t="s">
        <v>45</v>
      </c>
      <c r="G79" s="260">
        <v>0.55139598999999995</v>
      </c>
      <c r="H79" s="268">
        <v>0.55139598999999995</v>
      </c>
      <c r="I79" s="307">
        <v>0</v>
      </c>
      <c r="J79" s="89"/>
    </row>
    <row r="80" spans="1:10" x14ac:dyDescent="0.25">
      <c r="A80" s="259" t="s">
        <v>70</v>
      </c>
      <c r="B80" s="260">
        <v>1295.0490186900001</v>
      </c>
      <c r="C80" s="101">
        <v>1295.0490186900001</v>
      </c>
      <c r="D80" s="262">
        <v>0</v>
      </c>
      <c r="E80" s="89"/>
      <c r="F80" s="259" t="s">
        <v>46</v>
      </c>
      <c r="G80" s="260">
        <v>1.83472E-3</v>
      </c>
      <c r="H80" s="268">
        <v>1.83472E-3</v>
      </c>
      <c r="I80" s="307">
        <v>0</v>
      </c>
      <c r="J80" s="89"/>
    </row>
    <row r="81" spans="1:10" x14ac:dyDescent="0.25">
      <c r="A81" s="259" t="s">
        <v>71</v>
      </c>
      <c r="B81" s="260">
        <v>33.852274479999998</v>
      </c>
      <c r="C81" s="101">
        <v>33.852274479999998</v>
      </c>
      <c r="D81" s="262">
        <v>0</v>
      </c>
      <c r="E81" s="89"/>
      <c r="F81" s="259" t="s">
        <v>47</v>
      </c>
      <c r="G81" s="260">
        <v>9.9851389999999998E-2</v>
      </c>
      <c r="H81" s="268">
        <v>9.9851389999999998E-2</v>
      </c>
      <c r="I81" s="307">
        <v>0</v>
      </c>
      <c r="J81" s="89"/>
    </row>
    <row r="82" spans="1:10" x14ac:dyDescent="0.25">
      <c r="A82" s="259" t="s">
        <v>72</v>
      </c>
      <c r="B82" s="260">
        <v>27.8805114</v>
      </c>
      <c r="C82" s="101">
        <v>27.8805114</v>
      </c>
      <c r="D82" s="262">
        <v>0</v>
      </c>
      <c r="E82" s="89"/>
      <c r="F82" s="259" t="s">
        <v>48</v>
      </c>
      <c r="G82" s="260">
        <v>0.40788697999999995</v>
      </c>
      <c r="H82" s="268">
        <v>0.40788697999999995</v>
      </c>
      <c r="I82" s="307">
        <v>0</v>
      </c>
      <c r="J82" s="89"/>
    </row>
    <row r="83" spans="1:10" x14ac:dyDescent="0.25">
      <c r="A83" s="259" t="s">
        <v>73</v>
      </c>
      <c r="B83" s="260">
        <v>2.5485000000000001E-2</v>
      </c>
      <c r="C83" s="101">
        <v>2.5485000000000001E-2</v>
      </c>
      <c r="D83" s="262">
        <v>0</v>
      </c>
      <c r="E83" s="89"/>
      <c r="F83" s="259" t="s">
        <v>49</v>
      </c>
      <c r="G83" s="260">
        <v>13.35781718</v>
      </c>
      <c r="H83" s="268">
        <v>13.35781718</v>
      </c>
      <c r="I83" s="307">
        <v>0</v>
      </c>
      <c r="J83" s="89"/>
    </row>
    <row r="84" spans="1:10" x14ac:dyDescent="0.25">
      <c r="A84" s="259" t="s">
        <v>74</v>
      </c>
      <c r="B84" s="260">
        <v>3.7430248599999998</v>
      </c>
      <c r="C84" s="101">
        <v>3.7430248599999998</v>
      </c>
      <c r="D84" s="262">
        <v>0</v>
      </c>
      <c r="E84" s="89"/>
      <c r="F84" s="259" t="s">
        <v>50</v>
      </c>
      <c r="G84" s="260">
        <v>25.193034219999998</v>
      </c>
      <c r="H84" s="268">
        <v>25.193034219999998</v>
      </c>
      <c r="I84" s="307">
        <v>0</v>
      </c>
      <c r="J84" s="89"/>
    </row>
    <row r="85" spans="1:10" x14ac:dyDescent="0.25">
      <c r="A85" s="259" t="s">
        <v>75</v>
      </c>
      <c r="B85" s="260">
        <v>6.2471696799999998</v>
      </c>
      <c r="C85" s="101">
        <v>6.2471696799999998</v>
      </c>
      <c r="D85" s="262">
        <v>0</v>
      </c>
      <c r="E85" s="89"/>
      <c r="F85" s="259" t="s">
        <v>51</v>
      </c>
      <c r="G85" s="260">
        <v>3.3014699999999999E-3</v>
      </c>
      <c r="H85" s="268">
        <v>3.3014699999999999E-3</v>
      </c>
      <c r="I85" s="307">
        <v>0</v>
      </c>
      <c r="J85" s="89"/>
    </row>
    <row r="86" spans="1:10" x14ac:dyDescent="0.25">
      <c r="A86" s="259" t="s">
        <v>76</v>
      </c>
      <c r="B86" s="260">
        <v>0</v>
      </c>
      <c r="C86" s="101">
        <v>0</v>
      </c>
      <c r="D86" s="262">
        <v>0</v>
      </c>
      <c r="E86" s="89"/>
      <c r="F86" s="259" t="s">
        <v>52</v>
      </c>
      <c r="G86" s="260">
        <v>0</v>
      </c>
      <c r="H86" s="268">
        <v>0</v>
      </c>
      <c r="I86" s="307">
        <v>0</v>
      </c>
      <c r="J86" s="89"/>
    </row>
    <row r="87" spans="1:10" x14ac:dyDescent="0.25">
      <c r="A87" s="259" t="s">
        <v>77</v>
      </c>
      <c r="B87" s="260">
        <v>30.8166093</v>
      </c>
      <c r="C87" s="101">
        <v>30.8166093</v>
      </c>
      <c r="D87" s="262">
        <v>0</v>
      </c>
      <c r="E87" s="89"/>
      <c r="F87" s="259" t="s">
        <v>53</v>
      </c>
      <c r="G87" s="260">
        <v>0.15484295000000001</v>
      </c>
      <c r="H87" s="268">
        <v>0.15484295000000001</v>
      </c>
      <c r="I87" s="307">
        <v>0</v>
      </c>
      <c r="J87" s="89"/>
    </row>
    <row r="88" spans="1:10" x14ac:dyDescent="0.25">
      <c r="A88" s="259" t="s">
        <v>78</v>
      </c>
      <c r="B88" s="260">
        <v>0</v>
      </c>
      <c r="C88" s="101">
        <v>0</v>
      </c>
      <c r="D88" s="262">
        <v>0</v>
      </c>
      <c r="E88" s="89"/>
      <c r="F88" s="259" t="s">
        <v>54</v>
      </c>
      <c r="G88" s="260">
        <v>1.596E-4</v>
      </c>
      <c r="H88" s="268">
        <v>1.596E-4</v>
      </c>
      <c r="I88" s="307">
        <v>0</v>
      </c>
      <c r="J88" s="89"/>
    </row>
    <row r="89" spans="1:10" x14ac:dyDescent="0.25">
      <c r="A89" s="259" t="s">
        <v>79</v>
      </c>
      <c r="B89" s="260">
        <v>0.44784415999999999</v>
      </c>
      <c r="C89" s="101">
        <v>0.44784415999999999</v>
      </c>
      <c r="D89" s="262">
        <v>0</v>
      </c>
      <c r="E89" s="89"/>
      <c r="F89" s="259" t="s">
        <v>55</v>
      </c>
      <c r="G89" s="260">
        <v>1.25551938</v>
      </c>
      <c r="H89" s="268">
        <v>1.25551938</v>
      </c>
      <c r="I89" s="307">
        <v>0</v>
      </c>
      <c r="J89" s="89"/>
    </row>
    <row r="90" spans="1:10" x14ac:dyDescent="0.25">
      <c r="A90" s="259" t="s">
        <v>80</v>
      </c>
      <c r="B90" s="260">
        <v>573.50711086000001</v>
      </c>
      <c r="C90" s="101">
        <v>573.50711086000001</v>
      </c>
      <c r="D90" s="262">
        <v>0</v>
      </c>
      <c r="E90" s="89"/>
      <c r="F90" s="259" t="s">
        <v>56</v>
      </c>
      <c r="G90" s="260">
        <v>7.3181070000000001E-2</v>
      </c>
      <c r="H90" s="268">
        <v>7.3181070000000001E-2</v>
      </c>
      <c r="I90" s="307">
        <v>0</v>
      </c>
      <c r="J90" s="89"/>
    </row>
    <row r="91" spans="1:10" x14ac:dyDescent="0.25">
      <c r="A91" s="259" t="s">
        <v>81</v>
      </c>
      <c r="B91" s="260">
        <v>3.7999670999999999</v>
      </c>
      <c r="C91" s="101">
        <v>3.7999670999999999</v>
      </c>
      <c r="D91" s="262">
        <v>0</v>
      </c>
      <c r="E91" s="89"/>
      <c r="F91" s="259" t="s">
        <v>57</v>
      </c>
      <c r="G91" s="260">
        <v>6.8043160000000005E-2</v>
      </c>
      <c r="H91" s="268">
        <v>6.8043160000000005E-2</v>
      </c>
      <c r="I91" s="307">
        <v>0</v>
      </c>
      <c r="J91" s="89"/>
    </row>
    <row r="92" spans="1:10" x14ac:dyDescent="0.25">
      <c r="A92" s="259" t="s">
        <v>82</v>
      </c>
      <c r="B92" s="260">
        <v>0</v>
      </c>
      <c r="C92" s="101">
        <v>0</v>
      </c>
      <c r="D92" s="262">
        <v>0</v>
      </c>
      <c r="E92" s="89"/>
      <c r="F92" s="259" t="s">
        <v>58</v>
      </c>
      <c r="G92" s="260">
        <v>9.2617199999999997E-2</v>
      </c>
      <c r="H92" s="268">
        <v>9.2617199999999997E-2</v>
      </c>
      <c r="I92" s="307">
        <v>0</v>
      </c>
      <c r="J92" s="89"/>
    </row>
    <row r="93" spans="1:10" x14ac:dyDescent="0.25">
      <c r="A93" s="259" t="s">
        <v>83</v>
      </c>
      <c r="B93" s="260">
        <v>0.92</v>
      </c>
      <c r="C93" s="101">
        <v>0.92</v>
      </c>
      <c r="D93" s="262">
        <v>0</v>
      </c>
      <c r="E93" s="89"/>
      <c r="F93" s="259" t="s">
        <v>59</v>
      </c>
      <c r="G93" s="260">
        <v>0.86356288999999997</v>
      </c>
      <c r="H93" s="268">
        <v>0.86356288999999997</v>
      </c>
      <c r="I93" s="307">
        <v>0</v>
      </c>
      <c r="J93" s="89"/>
    </row>
    <row r="94" spans="1:10" x14ac:dyDescent="0.25">
      <c r="A94" s="259" t="s">
        <v>84</v>
      </c>
      <c r="B94" s="260">
        <v>5.3333299999999998E-3</v>
      </c>
      <c r="C94" s="101">
        <v>5.3333299999999998E-3</v>
      </c>
      <c r="D94" s="262">
        <v>0</v>
      </c>
      <c r="E94" s="89"/>
      <c r="F94" s="259" t="s">
        <v>60</v>
      </c>
      <c r="G94" s="260">
        <v>0.20459298000000001</v>
      </c>
      <c r="H94" s="268">
        <v>0.20459298000000001</v>
      </c>
      <c r="I94" s="307">
        <v>0</v>
      </c>
      <c r="J94" s="89"/>
    </row>
    <row r="95" spans="1:10" x14ac:dyDescent="0.25">
      <c r="A95" s="259" t="s">
        <v>85</v>
      </c>
      <c r="B95" s="260">
        <v>0</v>
      </c>
      <c r="C95" s="101">
        <v>0</v>
      </c>
      <c r="D95" s="262">
        <v>0</v>
      </c>
      <c r="E95" s="89"/>
      <c r="F95" s="259" t="s">
        <v>61</v>
      </c>
      <c r="G95" s="260">
        <v>5.5691483099999992</v>
      </c>
      <c r="H95" s="268">
        <v>5.5691483099999992</v>
      </c>
      <c r="I95" s="307">
        <v>0</v>
      </c>
      <c r="J95" s="89"/>
    </row>
    <row r="96" spans="1:10" x14ac:dyDescent="0.25">
      <c r="A96" s="259" t="s">
        <v>86</v>
      </c>
      <c r="B96" s="260">
        <v>0</v>
      </c>
      <c r="C96" s="101">
        <v>0</v>
      </c>
      <c r="D96" s="262">
        <v>0</v>
      </c>
      <c r="E96" s="89"/>
      <c r="F96" s="259" t="s">
        <v>62</v>
      </c>
      <c r="G96" s="260">
        <v>7.4257369999999989E-2</v>
      </c>
      <c r="H96" s="268">
        <v>7.4257369999999989E-2</v>
      </c>
      <c r="I96" s="307">
        <v>0</v>
      </c>
      <c r="J96" s="89"/>
    </row>
    <row r="97" spans="1:10" x14ac:dyDescent="0.25">
      <c r="A97" s="259" t="s">
        <v>87</v>
      </c>
      <c r="B97" s="260">
        <v>0.30951452000000002</v>
      </c>
      <c r="C97" s="101">
        <v>0.30951452000000002</v>
      </c>
      <c r="D97" s="262">
        <v>0</v>
      </c>
      <c r="E97" s="89"/>
      <c r="F97" s="259" t="s">
        <v>63</v>
      </c>
      <c r="G97" s="260">
        <v>0.33851376999999999</v>
      </c>
      <c r="H97" s="268">
        <v>0.33851376999999999</v>
      </c>
      <c r="I97" s="307">
        <v>0</v>
      </c>
      <c r="J97" s="89"/>
    </row>
    <row r="98" spans="1:10" x14ac:dyDescent="0.25">
      <c r="A98" s="259" t="s">
        <v>88</v>
      </c>
      <c r="B98" s="260">
        <v>1.68387267</v>
      </c>
      <c r="C98" s="101">
        <v>1.68387267</v>
      </c>
      <c r="D98" s="262">
        <v>0</v>
      </c>
      <c r="E98" s="89"/>
      <c r="F98" s="259" t="s">
        <v>64</v>
      </c>
      <c r="G98" s="260">
        <v>74.787194630000002</v>
      </c>
      <c r="H98" s="268">
        <v>74.787194630000002</v>
      </c>
      <c r="I98" s="307">
        <v>0</v>
      </c>
      <c r="J98" s="89"/>
    </row>
    <row r="99" spans="1:10" x14ac:dyDescent="0.25">
      <c r="A99" s="259" t="s">
        <v>89</v>
      </c>
      <c r="B99" s="260">
        <v>1.10390269</v>
      </c>
      <c r="C99" s="101">
        <v>1.10390269</v>
      </c>
      <c r="D99" s="262">
        <v>0</v>
      </c>
      <c r="E99" s="89"/>
      <c r="F99" s="259" t="s">
        <v>65</v>
      </c>
      <c r="G99" s="260">
        <v>7.3689000000000003E-4</v>
      </c>
      <c r="H99" s="268">
        <v>7.3689000000000003E-4</v>
      </c>
      <c r="I99" s="307">
        <v>0</v>
      </c>
      <c r="J99" s="89"/>
    </row>
    <row r="100" spans="1:10" x14ac:dyDescent="0.25">
      <c r="A100" s="259" t="s">
        <v>90</v>
      </c>
      <c r="B100" s="260">
        <v>0.45635900000000001</v>
      </c>
      <c r="C100" s="101">
        <v>0.45635900000000001</v>
      </c>
      <c r="D100" s="262">
        <v>0</v>
      </c>
      <c r="E100" s="89"/>
      <c r="F100" s="259" t="s">
        <v>66</v>
      </c>
      <c r="G100" s="260">
        <v>0.23134750000000001</v>
      </c>
      <c r="H100" s="268">
        <v>0.23134750000000001</v>
      </c>
      <c r="I100" s="307">
        <v>0</v>
      </c>
      <c r="J100" s="89"/>
    </row>
    <row r="101" spans="1:10" x14ac:dyDescent="0.25">
      <c r="A101" s="259" t="s">
        <v>91</v>
      </c>
      <c r="B101" s="260">
        <v>2.8626349999999998E-2</v>
      </c>
      <c r="C101" s="101">
        <v>2.8626349999999998E-2</v>
      </c>
      <c r="D101" s="262">
        <v>0</v>
      </c>
      <c r="E101" s="89"/>
      <c r="F101" s="259" t="s">
        <v>67</v>
      </c>
      <c r="G101" s="260">
        <v>5.7625999999999999E-4</v>
      </c>
      <c r="H101" s="268">
        <v>5.7625999999999999E-4</v>
      </c>
      <c r="I101" s="307">
        <v>0</v>
      </c>
      <c r="J101" s="89"/>
    </row>
    <row r="102" spans="1:10" x14ac:dyDescent="0.25">
      <c r="A102" s="259" t="s">
        <v>92</v>
      </c>
      <c r="B102" s="260">
        <v>1.13194E-2</v>
      </c>
      <c r="C102" s="101">
        <v>1.13194E-2</v>
      </c>
      <c r="D102" s="262">
        <v>0</v>
      </c>
      <c r="E102" s="89"/>
      <c r="F102" s="259" t="s">
        <v>68</v>
      </c>
      <c r="G102" s="260">
        <v>235.54627400000001</v>
      </c>
      <c r="H102" s="268">
        <v>235.54627400000001</v>
      </c>
      <c r="I102" s="307">
        <v>0</v>
      </c>
      <c r="J102" s="89"/>
    </row>
    <row r="103" spans="1:10" x14ac:dyDescent="0.25">
      <c r="A103" s="259" t="s">
        <v>93</v>
      </c>
      <c r="B103" s="260">
        <v>1E-4</v>
      </c>
      <c r="C103" s="101">
        <v>1E-4</v>
      </c>
      <c r="D103" s="262">
        <v>0</v>
      </c>
      <c r="E103" s="89"/>
      <c r="F103" s="259" t="s">
        <v>69</v>
      </c>
      <c r="G103" s="260">
        <v>6.7018299999999998E-3</v>
      </c>
      <c r="H103" s="268">
        <v>6.7018299999999998E-3</v>
      </c>
      <c r="I103" s="307">
        <v>0</v>
      </c>
      <c r="J103" s="89"/>
    </row>
    <row r="104" spans="1:10" x14ac:dyDescent="0.25">
      <c r="A104" s="259" t="s">
        <v>94</v>
      </c>
      <c r="B104" s="260">
        <v>1.7539279999999997E-2</v>
      </c>
      <c r="C104" s="101">
        <v>1.7539279999999997E-2</v>
      </c>
      <c r="D104" s="262">
        <v>0</v>
      </c>
      <c r="E104" s="89"/>
      <c r="F104" s="259" t="s">
        <v>70</v>
      </c>
      <c r="G104" s="260">
        <v>0</v>
      </c>
      <c r="H104" s="268">
        <v>0</v>
      </c>
      <c r="I104" s="307">
        <v>0</v>
      </c>
      <c r="J104" s="89"/>
    </row>
    <row r="105" spans="1:10" x14ac:dyDescent="0.25">
      <c r="A105" s="259" t="s">
        <v>95</v>
      </c>
      <c r="B105" s="260">
        <v>7.5940999999999995E-2</v>
      </c>
      <c r="C105" s="101">
        <v>7.5940999999999995E-2</v>
      </c>
      <c r="D105" s="262">
        <v>0</v>
      </c>
      <c r="E105" s="89"/>
      <c r="F105" s="259" t="s">
        <v>71</v>
      </c>
      <c r="G105" s="260">
        <v>71.343686009999999</v>
      </c>
      <c r="H105" s="268">
        <v>71.343686009999999</v>
      </c>
      <c r="I105" s="307">
        <v>0</v>
      </c>
      <c r="J105" s="89"/>
    </row>
    <row r="106" spans="1:10" x14ac:dyDescent="0.25">
      <c r="A106" s="259" t="s">
        <v>96</v>
      </c>
      <c r="B106" s="260">
        <v>14.57704122</v>
      </c>
      <c r="C106" s="101">
        <v>14.57704122</v>
      </c>
      <c r="D106" s="262">
        <v>0</v>
      </c>
      <c r="E106" s="89"/>
      <c r="F106" s="259" t="s">
        <v>72</v>
      </c>
      <c r="G106" s="260">
        <v>0</v>
      </c>
      <c r="H106" s="268">
        <v>0</v>
      </c>
      <c r="I106" s="307">
        <v>0</v>
      </c>
      <c r="J106" s="89"/>
    </row>
    <row r="107" spans="1:10" x14ac:dyDescent="0.25">
      <c r="A107" s="259" t="s">
        <v>97</v>
      </c>
      <c r="B107" s="260">
        <v>0.37958459</v>
      </c>
      <c r="C107" s="101">
        <v>0.37958459</v>
      </c>
      <c r="D107" s="262">
        <v>0</v>
      </c>
      <c r="E107" s="89"/>
      <c r="F107" s="259" t="s">
        <v>73</v>
      </c>
      <c r="G107" s="260">
        <v>0</v>
      </c>
      <c r="H107" s="268">
        <v>0</v>
      </c>
      <c r="I107" s="307">
        <v>0</v>
      </c>
      <c r="J107" s="89"/>
    </row>
    <row r="108" spans="1:10" x14ac:dyDescent="0.25">
      <c r="A108" s="259" t="s">
        <v>98</v>
      </c>
      <c r="B108" s="260">
        <v>0.55358174999999998</v>
      </c>
      <c r="C108" s="101">
        <v>0.55358174999999998</v>
      </c>
      <c r="D108" s="262">
        <v>0</v>
      </c>
      <c r="E108" s="89"/>
      <c r="F108" s="259" t="s">
        <v>74</v>
      </c>
      <c r="G108" s="260">
        <v>2.4052944199999997</v>
      </c>
      <c r="H108" s="268">
        <v>2.4052944199999997</v>
      </c>
      <c r="I108" s="307">
        <v>0</v>
      </c>
      <c r="J108" s="89"/>
    </row>
    <row r="109" spans="1:10" x14ac:dyDescent="0.25">
      <c r="A109" s="259" t="s">
        <v>99</v>
      </c>
      <c r="B109" s="260">
        <v>0.64956968000000004</v>
      </c>
      <c r="C109" s="101">
        <v>0.64956968000000004</v>
      </c>
      <c r="D109" s="262">
        <v>0</v>
      </c>
      <c r="E109" s="89"/>
      <c r="F109" s="259" t="s">
        <v>75</v>
      </c>
      <c r="G109" s="260">
        <v>27.739500589999999</v>
      </c>
      <c r="H109" s="268">
        <v>27.739500589999999</v>
      </c>
      <c r="I109" s="307">
        <v>0</v>
      </c>
      <c r="J109" s="89"/>
    </row>
    <row r="110" spans="1:10" x14ac:dyDescent="0.25">
      <c r="A110" s="259" t="s">
        <v>100</v>
      </c>
      <c r="B110" s="260">
        <v>0</v>
      </c>
      <c r="C110" s="101">
        <v>0</v>
      </c>
      <c r="D110" s="262">
        <v>0</v>
      </c>
      <c r="E110" s="89"/>
      <c r="F110" s="259" t="s">
        <v>76</v>
      </c>
      <c r="G110" s="260">
        <v>6.87648628</v>
      </c>
      <c r="H110" s="268">
        <v>6.87648628</v>
      </c>
      <c r="I110" s="307">
        <v>0</v>
      </c>
      <c r="J110" s="89"/>
    </row>
    <row r="111" spans="1:10" x14ac:dyDescent="0.25">
      <c r="A111" s="259" t="s">
        <v>101</v>
      </c>
      <c r="B111" s="260">
        <v>8.0000000000000004E-4</v>
      </c>
      <c r="C111" s="101">
        <v>8.0000000000000004E-4</v>
      </c>
      <c r="D111" s="262">
        <v>0</v>
      </c>
      <c r="E111" s="89"/>
      <c r="F111" s="259" t="s">
        <v>77</v>
      </c>
      <c r="G111" s="260">
        <v>0.68639801</v>
      </c>
      <c r="H111" s="268">
        <v>0.68639801</v>
      </c>
      <c r="I111" s="307">
        <v>0</v>
      </c>
      <c r="J111" s="89"/>
    </row>
    <row r="112" spans="1:10" x14ac:dyDescent="0.25">
      <c r="A112" s="259" t="s">
        <v>102</v>
      </c>
      <c r="B112" s="260">
        <v>9.2050000000000007E-2</v>
      </c>
      <c r="C112" s="101">
        <v>9.2050000000000007E-2</v>
      </c>
      <c r="D112" s="262">
        <v>0</v>
      </c>
      <c r="E112" s="89"/>
      <c r="F112" s="259" t="s">
        <v>78</v>
      </c>
      <c r="G112" s="260">
        <v>9.5814000000000001E-4</v>
      </c>
      <c r="H112" s="268">
        <v>9.5814000000000001E-4</v>
      </c>
      <c r="I112" s="307">
        <v>0</v>
      </c>
      <c r="J112" s="89"/>
    </row>
    <row r="113" spans="1:10" x14ac:dyDescent="0.25">
      <c r="A113" s="259" t="s">
        <v>103</v>
      </c>
      <c r="B113" s="260">
        <v>1.3743799099999998</v>
      </c>
      <c r="C113" s="101">
        <v>1.3743799099999998</v>
      </c>
      <c r="D113" s="262">
        <v>0</v>
      </c>
      <c r="E113" s="89"/>
      <c r="F113" s="259" t="s">
        <v>79</v>
      </c>
      <c r="G113" s="260">
        <v>2.801874E-2</v>
      </c>
      <c r="H113" s="268">
        <v>2.801874E-2</v>
      </c>
      <c r="I113" s="307">
        <v>0</v>
      </c>
      <c r="J113" s="89"/>
    </row>
    <row r="114" spans="1:10" x14ac:dyDescent="0.25">
      <c r="A114" s="259" t="s">
        <v>104</v>
      </c>
      <c r="B114" s="260">
        <v>8.78162485</v>
      </c>
      <c r="C114" s="101">
        <v>8.78162485</v>
      </c>
      <c r="D114" s="262">
        <v>0</v>
      </c>
      <c r="E114" s="89"/>
      <c r="F114" s="259" t="s">
        <v>80</v>
      </c>
      <c r="G114" s="260">
        <v>1884.78566753</v>
      </c>
      <c r="H114" s="268">
        <v>1884.78566753</v>
      </c>
      <c r="I114" s="307">
        <v>0</v>
      </c>
      <c r="J114" s="89"/>
    </row>
    <row r="115" spans="1:10" x14ac:dyDescent="0.25">
      <c r="A115" s="259" t="s">
        <v>105</v>
      </c>
      <c r="B115" s="260">
        <v>0.6355644399999999</v>
      </c>
      <c r="C115" s="101">
        <v>0.6355644399999999</v>
      </c>
      <c r="D115" s="262">
        <v>0</v>
      </c>
      <c r="E115" s="89"/>
      <c r="F115" s="259" t="s">
        <v>81</v>
      </c>
      <c r="G115" s="260">
        <v>26.56274243</v>
      </c>
      <c r="H115" s="268">
        <v>26.56274243</v>
      </c>
      <c r="I115" s="307">
        <v>0</v>
      </c>
      <c r="J115" s="89"/>
    </row>
    <row r="116" spans="1:10" x14ac:dyDescent="0.25">
      <c r="A116" s="259" t="s">
        <v>106</v>
      </c>
      <c r="B116" s="260">
        <v>2.6990880000000002E-2</v>
      </c>
      <c r="C116" s="101">
        <v>2.6990880000000002E-2</v>
      </c>
      <c r="D116" s="262">
        <v>0</v>
      </c>
      <c r="E116" s="89"/>
      <c r="F116" s="259" t="s">
        <v>82</v>
      </c>
      <c r="G116" s="260">
        <v>11.97131064</v>
      </c>
      <c r="H116" s="268">
        <v>11.97131064</v>
      </c>
      <c r="I116" s="307">
        <v>0</v>
      </c>
      <c r="J116" s="89"/>
    </row>
    <row r="117" spans="1:10" x14ac:dyDescent="0.25">
      <c r="A117" s="259" t="s">
        <v>107</v>
      </c>
      <c r="B117" s="260">
        <v>0.35222096999999997</v>
      </c>
      <c r="C117" s="101">
        <v>0.35222096999999997</v>
      </c>
      <c r="D117" s="262">
        <v>0</v>
      </c>
      <c r="E117" s="89"/>
      <c r="F117" s="259" t="s">
        <v>83</v>
      </c>
      <c r="G117" s="260">
        <v>5.3255066500000003</v>
      </c>
      <c r="H117" s="268">
        <v>5.3255066500000003</v>
      </c>
      <c r="I117" s="307">
        <v>0</v>
      </c>
      <c r="J117" s="89"/>
    </row>
    <row r="118" spans="1:10" x14ac:dyDescent="0.25">
      <c r="A118" s="259" t="s">
        <v>108</v>
      </c>
      <c r="B118" s="260">
        <v>46.727543779999998</v>
      </c>
      <c r="C118" s="101">
        <v>46.727543779999998</v>
      </c>
      <c r="D118" s="262">
        <v>0</v>
      </c>
      <c r="E118" s="89"/>
      <c r="F118" s="259" t="s">
        <v>84</v>
      </c>
      <c r="G118" s="260">
        <v>4.9393439199999998</v>
      </c>
      <c r="H118" s="268">
        <v>4.9393439199999998</v>
      </c>
      <c r="I118" s="307">
        <v>0</v>
      </c>
      <c r="J118" s="89"/>
    </row>
    <row r="119" spans="1:10" x14ac:dyDescent="0.25">
      <c r="A119" s="259" t="s">
        <v>109</v>
      </c>
      <c r="B119" s="260">
        <v>51.534630069999999</v>
      </c>
      <c r="C119" s="101">
        <v>51.534630069999999</v>
      </c>
      <c r="D119" s="262">
        <v>0</v>
      </c>
      <c r="E119" s="89"/>
      <c r="F119" s="259" t="s">
        <v>85</v>
      </c>
      <c r="G119" s="260">
        <v>8.2229999999999994E-3</v>
      </c>
      <c r="H119" s="268">
        <v>8.2229999999999994E-3</v>
      </c>
      <c r="I119" s="307">
        <v>0</v>
      </c>
      <c r="J119" s="89"/>
    </row>
    <row r="120" spans="1:10" x14ac:dyDescent="0.25">
      <c r="A120" s="259" t="s">
        <v>110</v>
      </c>
      <c r="B120" s="260">
        <v>0.74639669999999991</v>
      </c>
      <c r="C120" s="101">
        <v>0.74639669999999991</v>
      </c>
      <c r="D120" s="262">
        <v>0</v>
      </c>
      <c r="E120" s="89"/>
      <c r="F120" s="259" t="s">
        <v>86</v>
      </c>
      <c r="G120" s="260">
        <v>0</v>
      </c>
      <c r="H120" s="268">
        <v>0</v>
      </c>
      <c r="I120" s="307">
        <v>0</v>
      </c>
      <c r="J120" s="89"/>
    </row>
    <row r="121" spans="1:10" x14ac:dyDescent="0.25">
      <c r="A121" s="259" t="s">
        <v>111</v>
      </c>
      <c r="B121" s="260">
        <v>0</v>
      </c>
      <c r="C121" s="101">
        <v>0</v>
      </c>
      <c r="D121" s="262">
        <v>0</v>
      </c>
      <c r="E121" s="89"/>
      <c r="F121" s="259" t="s">
        <v>87</v>
      </c>
      <c r="G121" s="260">
        <v>0.12885928999999999</v>
      </c>
      <c r="H121" s="268">
        <v>0.12885928999999999</v>
      </c>
      <c r="I121" s="307">
        <v>0</v>
      </c>
      <c r="J121" s="89"/>
    </row>
    <row r="122" spans="1:10" x14ac:dyDescent="0.25">
      <c r="A122" s="259" t="s">
        <v>112</v>
      </c>
      <c r="B122" s="260">
        <v>0.49341284999999996</v>
      </c>
      <c r="C122" s="101">
        <v>0.49341284999999996</v>
      </c>
      <c r="D122" s="262">
        <v>0</v>
      </c>
      <c r="E122" s="89"/>
      <c r="F122" s="259" t="s">
        <v>88</v>
      </c>
      <c r="G122" s="260">
        <v>64.478599939999995</v>
      </c>
      <c r="H122" s="268">
        <v>64.478599939999995</v>
      </c>
      <c r="I122" s="307">
        <v>0</v>
      </c>
      <c r="J122" s="89"/>
    </row>
    <row r="123" spans="1:10" x14ac:dyDescent="0.25">
      <c r="A123" s="259" t="s">
        <v>113</v>
      </c>
      <c r="B123" s="260">
        <v>0.16407623999999998</v>
      </c>
      <c r="C123" s="101">
        <v>0.16407623999999998</v>
      </c>
      <c r="D123" s="262">
        <v>0</v>
      </c>
      <c r="E123" s="89"/>
      <c r="F123" s="259" t="s">
        <v>89</v>
      </c>
      <c r="G123" s="260">
        <v>4.5108984100000002</v>
      </c>
      <c r="H123" s="268">
        <v>4.5108984100000002</v>
      </c>
      <c r="I123" s="307">
        <v>0</v>
      </c>
      <c r="J123" s="89"/>
    </row>
    <row r="124" spans="1:10" x14ac:dyDescent="0.25">
      <c r="A124" s="259" t="s">
        <v>114</v>
      </c>
      <c r="B124" s="260">
        <v>10.879688210000001</v>
      </c>
      <c r="C124" s="101">
        <v>10.879688210000001</v>
      </c>
      <c r="D124" s="262">
        <v>0</v>
      </c>
      <c r="E124" s="89"/>
      <c r="F124" s="259" t="s">
        <v>90</v>
      </c>
      <c r="G124" s="260">
        <v>0.50738574999999997</v>
      </c>
      <c r="H124" s="268">
        <v>0.50738574999999997</v>
      </c>
      <c r="I124" s="307">
        <v>0</v>
      </c>
      <c r="J124" s="89"/>
    </row>
    <row r="125" spans="1:10" x14ac:dyDescent="0.25">
      <c r="A125" s="259" t="s">
        <v>115</v>
      </c>
      <c r="B125" s="260">
        <v>0</v>
      </c>
      <c r="C125" s="101">
        <v>0</v>
      </c>
      <c r="D125" s="262">
        <v>0</v>
      </c>
      <c r="E125" s="89"/>
      <c r="F125" s="259" t="s">
        <v>91</v>
      </c>
      <c r="G125" s="260">
        <v>2.3008707999999998</v>
      </c>
      <c r="H125" s="268">
        <v>2.3008707999999998</v>
      </c>
      <c r="I125" s="307">
        <v>0</v>
      </c>
      <c r="J125" s="89"/>
    </row>
    <row r="126" spans="1:10" x14ac:dyDescent="0.25">
      <c r="A126" s="259" t="s">
        <v>116</v>
      </c>
      <c r="B126" s="260">
        <v>2.0406905499999999</v>
      </c>
      <c r="C126" s="101">
        <v>2.0406905499999999</v>
      </c>
      <c r="D126" s="262">
        <v>0</v>
      </c>
      <c r="E126" s="89"/>
      <c r="F126" s="259" t="s">
        <v>92</v>
      </c>
      <c r="G126" s="260">
        <v>3.7183919900000002</v>
      </c>
      <c r="H126" s="268">
        <v>3.7183919900000002</v>
      </c>
      <c r="I126" s="307">
        <v>0</v>
      </c>
      <c r="J126" s="89"/>
    </row>
    <row r="127" spans="1:10" x14ac:dyDescent="0.25">
      <c r="A127" s="259" t="s">
        <v>117</v>
      </c>
      <c r="B127" s="260">
        <v>3.2471154700000002</v>
      </c>
      <c r="C127" s="101">
        <v>3.2471154700000002</v>
      </c>
      <c r="D127" s="262">
        <v>0</v>
      </c>
      <c r="E127" s="89"/>
      <c r="F127" s="259" t="s">
        <v>93</v>
      </c>
      <c r="G127" s="260">
        <v>2.5804895399999999</v>
      </c>
      <c r="H127" s="268">
        <v>2.5804895399999999</v>
      </c>
      <c r="I127" s="307">
        <v>0</v>
      </c>
      <c r="J127" s="89"/>
    </row>
    <row r="128" spans="1:10" x14ac:dyDescent="0.25">
      <c r="A128" s="259" t="s">
        <v>118</v>
      </c>
      <c r="B128" s="260">
        <v>4.1706859999999998E-2</v>
      </c>
      <c r="C128" s="101">
        <v>4.1706859999999998E-2</v>
      </c>
      <c r="D128" s="262">
        <v>0</v>
      </c>
      <c r="E128" s="89"/>
      <c r="F128" s="259" t="s">
        <v>94</v>
      </c>
      <c r="G128" s="260">
        <v>8.7611643499999996</v>
      </c>
      <c r="H128" s="268">
        <v>8.7611643499999996</v>
      </c>
      <c r="I128" s="307">
        <v>0</v>
      </c>
      <c r="J128" s="89"/>
    </row>
    <row r="129" spans="1:10" x14ac:dyDescent="0.25">
      <c r="A129" s="259" t="s">
        <v>119</v>
      </c>
      <c r="B129" s="260">
        <v>7.3205419999999993E-2</v>
      </c>
      <c r="C129" s="101">
        <v>7.3205419999999993E-2</v>
      </c>
      <c r="D129" s="262">
        <v>0</v>
      </c>
      <c r="E129" s="89"/>
      <c r="F129" s="259" t="s">
        <v>95</v>
      </c>
      <c r="G129" s="260">
        <v>1.5207416100000002</v>
      </c>
      <c r="H129" s="268">
        <v>1.5207416100000002</v>
      </c>
      <c r="I129" s="307">
        <v>0</v>
      </c>
      <c r="J129" s="89"/>
    </row>
    <row r="130" spans="1:10" x14ac:dyDescent="0.25">
      <c r="A130" s="259" t="s">
        <v>120</v>
      </c>
      <c r="B130" s="260">
        <v>0.14150542000000002</v>
      </c>
      <c r="C130" s="101">
        <v>0.14150542000000002</v>
      </c>
      <c r="D130" s="262">
        <v>0</v>
      </c>
      <c r="E130" s="89"/>
      <c r="F130" s="259" t="s">
        <v>96</v>
      </c>
      <c r="G130" s="260">
        <v>1.4240634599999999</v>
      </c>
      <c r="H130" s="268">
        <v>1.4240634599999999</v>
      </c>
      <c r="I130" s="307">
        <v>0</v>
      </c>
      <c r="J130" s="89"/>
    </row>
    <row r="131" spans="1:10" x14ac:dyDescent="0.25">
      <c r="A131" s="259" t="s">
        <v>121</v>
      </c>
      <c r="B131" s="260">
        <v>4.5321440000000004E-2</v>
      </c>
      <c r="C131" s="101">
        <v>4.5321440000000004E-2</v>
      </c>
      <c r="D131" s="262">
        <v>0</v>
      </c>
      <c r="E131" s="89"/>
      <c r="F131" s="259" t="s">
        <v>97</v>
      </c>
      <c r="G131" s="260">
        <v>273.23561592999999</v>
      </c>
      <c r="H131" s="268">
        <v>273.23561592999999</v>
      </c>
      <c r="I131" s="307">
        <v>0</v>
      </c>
      <c r="J131" s="89"/>
    </row>
    <row r="132" spans="1:10" x14ac:dyDescent="0.25">
      <c r="A132" s="259" t="s">
        <v>122</v>
      </c>
      <c r="B132" s="260">
        <v>0.41952576000000003</v>
      </c>
      <c r="C132" s="101">
        <v>0.41952576000000003</v>
      </c>
      <c r="D132" s="262">
        <v>0</v>
      </c>
      <c r="E132" s="89"/>
      <c r="F132" s="259" t="s">
        <v>100</v>
      </c>
      <c r="G132" s="260">
        <v>0.82375580000000004</v>
      </c>
      <c r="H132" s="268">
        <v>0.82375580000000004</v>
      </c>
      <c r="I132" s="307">
        <v>0</v>
      </c>
      <c r="J132" s="89"/>
    </row>
    <row r="133" spans="1:10" x14ac:dyDescent="0.25">
      <c r="A133" s="259" t="s">
        <v>123</v>
      </c>
      <c r="B133" s="260">
        <v>68.737379310000009</v>
      </c>
      <c r="C133" s="101">
        <v>68.737379310000009</v>
      </c>
      <c r="D133" s="262">
        <v>0</v>
      </c>
      <c r="E133" s="89"/>
      <c r="F133" s="259" t="s">
        <v>101</v>
      </c>
      <c r="G133" s="260">
        <v>2.7744633700000003</v>
      </c>
      <c r="H133" s="268">
        <v>2.7744633700000003</v>
      </c>
      <c r="I133" s="307">
        <v>0</v>
      </c>
      <c r="J133" s="89"/>
    </row>
    <row r="134" spans="1:10" x14ac:dyDescent="0.25">
      <c r="A134" s="259" t="s">
        <v>124</v>
      </c>
      <c r="B134" s="260">
        <v>0</v>
      </c>
      <c r="C134" s="101">
        <v>0</v>
      </c>
      <c r="D134" s="262">
        <v>0</v>
      </c>
      <c r="E134" s="89"/>
      <c r="F134" s="259" t="s">
        <v>102</v>
      </c>
      <c r="G134" s="260">
        <v>1.4247466799999999</v>
      </c>
      <c r="H134" s="268">
        <v>1.4247466799999999</v>
      </c>
      <c r="I134" s="307">
        <v>0</v>
      </c>
      <c r="J134" s="89"/>
    </row>
    <row r="135" spans="1:10" x14ac:dyDescent="0.25">
      <c r="A135" s="259" t="s">
        <v>125</v>
      </c>
      <c r="B135" s="260">
        <v>25.29547917</v>
      </c>
      <c r="C135" s="101">
        <v>25.29547917</v>
      </c>
      <c r="D135" s="262">
        <v>0</v>
      </c>
      <c r="E135" s="89"/>
      <c r="F135" s="259" t="s">
        <v>103</v>
      </c>
      <c r="G135" s="260">
        <v>35.544482979999998</v>
      </c>
      <c r="H135" s="268">
        <v>35.544482979999998</v>
      </c>
      <c r="I135" s="307">
        <v>0</v>
      </c>
      <c r="J135" s="89"/>
    </row>
    <row r="136" spans="1:10" x14ac:dyDescent="0.25">
      <c r="A136" s="259" t="s">
        <v>126</v>
      </c>
      <c r="B136" s="260">
        <v>8.0000000000000007E-5</v>
      </c>
      <c r="C136" s="101">
        <v>8.0000000000000007E-5</v>
      </c>
      <c r="D136" s="262">
        <v>0</v>
      </c>
      <c r="E136" s="89"/>
      <c r="F136" s="259" t="s">
        <v>108</v>
      </c>
      <c r="G136" s="260">
        <v>185.23274438999999</v>
      </c>
      <c r="H136" s="268">
        <v>185.23274438999999</v>
      </c>
      <c r="I136" s="307">
        <v>0</v>
      </c>
      <c r="J136" s="89"/>
    </row>
    <row r="137" spans="1:10" x14ac:dyDescent="0.25">
      <c r="A137" s="259" t="s">
        <v>127</v>
      </c>
      <c r="B137" s="260">
        <v>0.99732543000000007</v>
      </c>
      <c r="C137" s="101">
        <v>0.99732543000000007</v>
      </c>
      <c r="D137" s="262">
        <v>0</v>
      </c>
      <c r="E137" s="89"/>
      <c r="F137" s="259" t="s">
        <v>110</v>
      </c>
      <c r="G137" s="260">
        <v>40.296801330000001</v>
      </c>
      <c r="H137" s="268">
        <v>40.296801330000001</v>
      </c>
      <c r="I137" s="307">
        <v>0</v>
      </c>
      <c r="J137" s="89"/>
    </row>
    <row r="138" spans="1:10" x14ac:dyDescent="0.25">
      <c r="A138" s="259" t="s">
        <v>128</v>
      </c>
      <c r="B138" s="260">
        <v>0.47198058000000004</v>
      </c>
      <c r="C138" s="101">
        <v>0.47198058000000004</v>
      </c>
      <c r="D138" s="262">
        <v>0</v>
      </c>
      <c r="E138" s="89"/>
      <c r="F138" s="259" t="s">
        <v>111</v>
      </c>
      <c r="G138" s="260">
        <v>0.91363354000000008</v>
      </c>
      <c r="H138" s="268">
        <v>0.91363354000000008</v>
      </c>
      <c r="I138" s="307">
        <v>0</v>
      </c>
      <c r="J138" s="89"/>
    </row>
    <row r="139" spans="1:10" x14ac:dyDescent="0.25">
      <c r="A139" s="259" t="s">
        <v>129</v>
      </c>
      <c r="B139" s="260">
        <v>80.106043</v>
      </c>
      <c r="C139" s="101">
        <v>80.106043</v>
      </c>
      <c r="D139" s="262">
        <v>0</v>
      </c>
      <c r="E139" s="89"/>
      <c r="F139" s="259" t="s">
        <v>112</v>
      </c>
      <c r="G139" s="260">
        <v>3.3178227599999999</v>
      </c>
      <c r="H139" s="268">
        <v>3.3178227599999999</v>
      </c>
      <c r="I139" s="307">
        <v>0</v>
      </c>
      <c r="J139" s="89"/>
    </row>
    <row r="140" spans="1:10" x14ac:dyDescent="0.25">
      <c r="A140" s="259" t="s">
        <v>130</v>
      </c>
      <c r="B140" s="260">
        <v>1.1639631699999999</v>
      </c>
      <c r="C140" s="101">
        <v>1.1639631699999999</v>
      </c>
      <c r="D140" s="262">
        <v>0</v>
      </c>
      <c r="E140" s="89"/>
      <c r="F140" s="259" t="s">
        <v>113</v>
      </c>
      <c r="G140" s="260">
        <v>10.29171912</v>
      </c>
      <c r="H140" s="268">
        <v>10.29171912</v>
      </c>
      <c r="I140" s="307">
        <v>0</v>
      </c>
      <c r="J140" s="89"/>
    </row>
    <row r="141" spans="1:10" x14ac:dyDescent="0.25">
      <c r="A141" s="259" t="s">
        <v>131</v>
      </c>
      <c r="B141" s="260">
        <v>2.3295999999999998E-3</v>
      </c>
      <c r="C141" s="101">
        <v>2.3295999999999998E-3</v>
      </c>
      <c r="D141" s="262">
        <v>0</v>
      </c>
      <c r="E141" s="89"/>
      <c r="F141" s="259" t="s">
        <v>114</v>
      </c>
      <c r="G141" s="260">
        <v>96.705450400000004</v>
      </c>
      <c r="H141" s="268">
        <v>96.705450400000004</v>
      </c>
      <c r="I141" s="307">
        <v>0</v>
      </c>
      <c r="J141" s="89"/>
    </row>
    <row r="142" spans="1:10" x14ac:dyDescent="0.25">
      <c r="A142" s="259" t="s">
        <v>132</v>
      </c>
      <c r="B142" s="260">
        <v>1.5368262399999999</v>
      </c>
      <c r="C142" s="101">
        <v>1.5368262399999999</v>
      </c>
      <c r="D142" s="262">
        <v>0</v>
      </c>
      <c r="E142" s="89"/>
      <c r="F142" s="259" t="s">
        <v>115</v>
      </c>
      <c r="G142" s="260">
        <v>0</v>
      </c>
      <c r="H142" s="268">
        <v>0</v>
      </c>
      <c r="I142" s="307">
        <v>0</v>
      </c>
      <c r="J142" s="89"/>
    </row>
    <row r="143" spans="1:10" x14ac:dyDescent="0.25">
      <c r="A143" s="259" t="s">
        <v>133</v>
      </c>
      <c r="B143" s="260">
        <v>5.5648339</v>
      </c>
      <c r="C143" s="101">
        <v>5.5648339</v>
      </c>
      <c r="D143" s="262">
        <v>0</v>
      </c>
      <c r="E143" s="89"/>
      <c r="F143" s="259" t="s">
        <v>118</v>
      </c>
      <c r="G143" s="260">
        <v>1.3091088999999998</v>
      </c>
      <c r="H143" s="268">
        <v>1.3091088999999998</v>
      </c>
      <c r="I143" s="307">
        <v>0</v>
      </c>
      <c r="J143" s="89"/>
    </row>
    <row r="144" spans="1:10" x14ac:dyDescent="0.25">
      <c r="A144" s="259" t="s">
        <v>134</v>
      </c>
      <c r="B144" s="260">
        <v>0.14125069000000001</v>
      </c>
      <c r="C144" s="101">
        <v>0.14125069000000001</v>
      </c>
      <c r="D144" s="262">
        <v>0</v>
      </c>
      <c r="E144" s="89"/>
      <c r="F144" s="259" t="s">
        <v>119</v>
      </c>
      <c r="G144" s="260">
        <v>26.359163420000002</v>
      </c>
      <c r="H144" s="268">
        <v>26.359163420000002</v>
      </c>
      <c r="I144" s="307">
        <v>0</v>
      </c>
      <c r="J144" s="89"/>
    </row>
    <row r="145" spans="1:10" x14ac:dyDescent="0.25">
      <c r="A145" s="259" t="s">
        <v>135</v>
      </c>
      <c r="B145" s="260">
        <v>2.2132203500000003</v>
      </c>
      <c r="C145" s="101">
        <v>2.2132203500000003</v>
      </c>
      <c r="D145" s="262">
        <v>0</v>
      </c>
      <c r="E145" s="89"/>
      <c r="F145" s="259" t="s">
        <v>120</v>
      </c>
      <c r="G145" s="260">
        <v>13.344007289999999</v>
      </c>
      <c r="H145" s="268">
        <v>13.344007289999999</v>
      </c>
      <c r="I145" s="307">
        <v>0</v>
      </c>
      <c r="J145" s="89"/>
    </row>
    <row r="146" spans="1:10" x14ac:dyDescent="0.25">
      <c r="A146" s="259" t="s">
        <v>136</v>
      </c>
      <c r="B146" s="260">
        <v>0.18103144000000002</v>
      </c>
      <c r="C146" s="101">
        <v>0.18103144000000002</v>
      </c>
      <c r="D146" s="262">
        <v>0</v>
      </c>
      <c r="E146" s="89"/>
      <c r="F146" s="259" t="s">
        <v>121</v>
      </c>
      <c r="G146" s="260">
        <v>9.2548477299999998</v>
      </c>
      <c r="H146" s="268">
        <v>9.2548477299999998</v>
      </c>
      <c r="I146" s="307">
        <v>0</v>
      </c>
      <c r="J146" s="89"/>
    </row>
    <row r="147" spans="1:10" x14ac:dyDescent="0.25">
      <c r="A147" s="259" t="s">
        <v>137</v>
      </c>
      <c r="B147" s="260">
        <v>2.6649999999999998E-3</v>
      </c>
      <c r="C147" s="101">
        <v>2.6649999999999998E-3</v>
      </c>
      <c r="D147" s="262">
        <v>0</v>
      </c>
      <c r="E147" s="89"/>
      <c r="F147" s="259" t="s">
        <v>122</v>
      </c>
      <c r="G147" s="260">
        <v>9.909308939999999</v>
      </c>
      <c r="H147" s="268">
        <v>9.909308939999999</v>
      </c>
      <c r="I147" s="307">
        <v>0</v>
      </c>
      <c r="J147" s="89"/>
    </row>
    <row r="148" spans="1:10" x14ac:dyDescent="0.25">
      <c r="A148" s="259" t="s">
        <v>138</v>
      </c>
      <c r="B148" s="260">
        <v>2.6283600000000002E-3</v>
      </c>
      <c r="C148" s="101">
        <v>2.6283600000000002E-3</v>
      </c>
      <c r="D148" s="262">
        <v>0</v>
      </c>
      <c r="E148" s="89"/>
      <c r="F148" s="259" t="s">
        <v>124</v>
      </c>
      <c r="G148" s="260">
        <v>4.546737E-2</v>
      </c>
      <c r="H148" s="268">
        <v>4.546737E-2</v>
      </c>
      <c r="I148" s="307">
        <v>0</v>
      </c>
      <c r="J148" s="89"/>
    </row>
    <row r="149" spans="1:10" x14ac:dyDescent="0.25">
      <c r="A149" s="259" t="s">
        <v>139</v>
      </c>
      <c r="B149" s="260">
        <v>0.153866</v>
      </c>
      <c r="C149" s="101">
        <v>0.153866</v>
      </c>
      <c r="D149" s="262">
        <v>0</v>
      </c>
      <c r="E149" s="89"/>
      <c r="F149" s="259" t="s">
        <v>125</v>
      </c>
      <c r="G149" s="260">
        <v>7.5614938799999996</v>
      </c>
      <c r="H149" s="268">
        <v>7.5614938799999996</v>
      </c>
      <c r="I149" s="307">
        <v>0</v>
      </c>
      <c r="J149" s="89"/>
    </row>
    <row r="150" spans="1:10" x14ac:dyDescent="0.25">
      <c r="A150" s="259" t="s">
        <v>140</v>
      </c>
      <c r="B150" s="260">
        <v>2.0000000000000002E-5</v>
      </c>
      <c r="C150" s="101">
        <v>2.0000000000000002E-5</v>
      </c>
      <c r="D150" s="262">
        <v>0</v>
      </c>
      <c r="E150" s="89"/>
      <c r="F150" s="259" t="s">
        <v>126</v>
      </c>
      <c r="G150" s="260">
        <v>1.09549399</v>
      </c>
      <c r="H150" s="268">
        <v>1.09549399</v>
      </c>
      <c r="I150" s="307">
        <v>0</v>
      </c>
      <c r="J150" s="89"/>
    </row>
    <row r="151" spans="1:10" x14ac:dyDescent="0.25">
      <c r="A151" s="259" t="s">
        <v>141</v>
      </c>
      <c r="B151" s="260">
        <v>6.8450810000000001E-2</v>
      </c>
      <c r="C151" s="101">
        <v>6.8450810000000001E-2</v>
      </c>
      <c r="D151" s="262">
        <v>0</v>
      </c>
      <c r="E151" s="89"/>
      <c r="F151" s="259" t="s">
        <v>127</v>
      </c>
      <c r="G151" s="260">
        <v>0</v>
      </c>
      <c r="H151" s="268">
        <v>0</v>
      </c>
      <c r="I151" s="307">
        <v>0</v>
      </c>
      <c r="J151" s="89"/>
    </row>
    <row r="152" spans="1:10" x14ac:dyDescent="0.25">
      <c r="A152" s="259" t="s">
        <v>142</v>
      </c>
      <c r="B152" s="260">
        <v>0.35795588</v>
      </c>
      <c r="C152" s="101">
        <v>0.35795588</v>
      </c>
      <c r="D152" s="262">
        <v>0</v>
      </c>
      <c r="E152" s="89"/>
      <c r="F152" s="259" t="s">
        <v>129</v>
      </c>
      <c r="G152" s="260">
        <v>220.93023578999998</v>
      </c>
      <c r="H152" s="268">
        <v>220.93023578999998</v>
      </c>
      <c r="I152" s="307">
        <v>0</v>
      </c>
      <c r="J152" s="89"/>
    </row>
    <row r="153" spans="1:10" x14ac:dyDescent="0.25">
      <c r="A153" s="259" t="s">
        <v>143</v>
      </c>
      <c r="B153" s="260">
        <v>3.9686428899999999</v>
      </c>
      <c r="C153" s="101">
        <v>3.9686428899999999</v>
      </c>
      <c r="D153" s="262">
        <v>0</v>
      </c>
      <c r="E153" s="89"/>
      <c r="F153" s="259" t="s">
        <v>131</v>
      </c>
      <c r="G153" s="260">
        <v>3.9755230000000003E-2</v>
      </c>
      <c r="H153" s="268">
        <v>3.9755230000000003E-2</v>
      </c>
      <c r="I153" s="307">
        <v>0</v>
      </c>
      <c r="J153" s="89"/>
    </row>
    <row r="154" spans="1:10" x14ac:dyDescent="0.25">
      <c r="A154" s="259" t="s">
        <v>144</v>
      </c>
      <c r="B154" s="260">
        <v>0.28390188999999999</v>
      </c>
      <c r="C154" s="101">
        <v>0.28390188999999999</v>
      </c>
      <c r="D154" s="262">
        <v>0</v>
      </c>
      <c r="E154" s="89"/>
      <c r="F154" s="259" t="s">
        <v>132</v>
      </c>
      <c r="G154" s="260">
        <v>23.825873619999999</v>
      </c>
      <c r="H154" s="268">
        <v>23.825873619999999</v>
      </c>
      <c r="I154" s="307">
        <v>0</v>
      </c>
      <c r="J154" s="89"/>
    </row>
    <row r="155" spans="1:10" x14ac:dyDescent="0.25">
      <c r="A155" s="259" t="s">
        <v>145</v>
      </c>
      <c r="B155" s="260">
        <v>53.012914889999998</v>
      </c>
      <c r="C155" s="101">
        <v>53.012914889999998</v>
      </c>
      <c r="D155" s="262">
        <v>0</v>
      </c>
      <c r="E155" s="89"/>
      <c r="F155" s="259" t="s">
        <v>133</v>
      </c>
      <c r="G155" s="260">
        <v>20.930744230000002</v>
      </c>
      <c r="H155" s="268">
        <v>20.930744230000002</v>
      </c>
      <c r="I155" s="307">
        <v>0</v>
      </c>
      <c r="J155" s="89"/>
    </row>
    <row r="156" spans="1:10" x14ac:dyDescent="0.25">
      <c r="A156" s="259" t="s">
        <v>146</v>
      </c>
      <c r="B156" s="260">
        <v>5.2495449999999999E-2</v>
      </c>
      <c r="C156" s="101">
        <v>5.2495449999999999E-2</v>
      </c>
      <c r="D156" s="262">
        <v>0</v>
      </c>
      <c r="E156" s="89"/>
      <c r="F156" s="259" t="s">
        <v>134</v>
      </c>
      <c r="G156" s="260">
        <v>129.22994231999999</v>
      </c>
      <c r="H156" s="268">
        <v>129.22994231999999</v>
      </c>
      <c r="I156" s="307">
        <v>0</v>
      </c>
      <c r="J156" s="89"/>
    </row>
    <row r="157" spans="1:10" x14ac:dyDescent="0.25">
      <c r="A157" s="259" t="s">
        <v>147</v>
      </c>
      <c r="B157" s="260">
        <v>0.39965111999999997</v>
      </c>
      <c r="C157" s="101">
        <v>0.39965111999999997</v>
      </c>
      <c r="D157" s="262">
        <v>0</v>
      </c>
      <c r="E157" s="89"/>
      <c r="F157" s="259" t="s">
        <v>136</v>
      </c>
      <c r="G157" s="260">
        <v>1.4857607399999999</v>
      </c>
      <c r="H157" s="268">
        <v>1.4857607399999999</v>
      </c>
      <c r="I157" s="307">
        <v>0</v>
      </c>
      <c r="J157" s="89"/>
    </row>
    <row r="158" spans="1:10" x14ac:dyDescent="0.25">
      <c r="A158" s="259" t="s">
        <v>148</v>
      </c>
      <c r="B158" s="260">
        <v>0.44092790999999998</v>
      </c>
      <c r="C158" s="101">
        <v>0.44092790999999998</v>
      </c>
      <c r="D158" s="262">
        <v>0</v>
      </c>
      <c r="E158" s="89"/>
      <c r="F158" s="259" t="s">
        <v>137</v>
      </c>
      <c r="G158" s="260">
        <v>2.7549530199999999</v>
      </c>
      <c r="H158" s="268">
        <v>2.7549530199999999</v>
      </c>
      <c r="I158" s="307">
        <v>0</v>
      </c>
      <c r="J158" s="89"/>
    </row>
    <row r="159" spans="1:10" x14ac:dyDescent="0.25">
      <c r="A159" s="259" t="s">
        <v>149</v>
      </c>
      <c r="B159" s="260">
        <v>3.3316788399999999</v>
      </c>
      <c r="C159" s="101">
        <v>3.3316788399999999</v>
      </c>
      <c r="D159" s="262">
        <v>0</v>
      </c>
      <c r="E159" s="89"/>
      <c r="F159" s="259" t="s">
        <v>138</v>
      </c>
      <c r="G159" s="260">
        <v>6.2952999299999997</v>
      </c>
      <c r="H159" s="268">
        <v>6.2952999299999997</v>
      </c>
      <c r="I159" s="307">
        <v>0</v>
      </c>
      <c r="J159" s="89"/>
    </row>
    <row r="160" spans="1:10" x14ac:dyDescent="0.25">
      <c r="A160" s="259" t="s">
        <v>150</v>
      </c>
      <c r="B160" s="260">
        <v>0.11731338000000001</v>
      </c>
      <c r="C160" s="101">
        <v>0.11731338000000001</v>
      </c>
      <c r="D160" s="262">
        <v>0</v>
      </c>
      <c r="E160" s="89"/>
      <c r="F160" s="259" t="s">
        <v>139</v>
      </c>
      <c r="G160" s="260">
        <v>3.5447485599999999</v>
      </c>
      <c r="H160" s="268">
        <v>3.5447485599999999</v>
      </c>
      <c r="I160" s="307">
        <v>0</v>
      </c>
      <c r="J160" s="89"/>
    </row>
    <row r="161" spans="1:10" x14ac:dyDescent="0.25">
      <c r="A161" s="259" t="s">
        <v>151</v>
      </c>
      <c r="B161" s="260">
        <v>541.08372882000003</v>
      </c>
      <c r="C161" s="101">
        <v>541.08372882000003</v>
      </c>
      <c r="D161" s="262">
        <v>0</v>
      </c>
      <c r="E161" s="89"/>
      <c r="F161" s="259" t="s">
        <v>140</v>
      </c>
      <c r="G161" s="260">
        <v>0.97088311999999999</v>
      </c>
      <c r="H161" s="268">
        <v>0.97088311999999999</v>
      </c>
      <c r="I161" s="307">
        <v>0</v>
      </c>
      <c r="J161" s="89"/>
    </row>
    <row r="162" spans="1:10" x14ac:dyDescent="0.25">
      <c r="A162" s="259" t="s">
        <v>152</v>
      </c>
      <c r="B162" s="260">
        <v>10.768626749999999</v>
      </c>
      <c r="C162" s="101">
        <v>10.768626749999999</v>
      </c>
      <c r="D162" s="262">
        <v>0</v>
      </c>
      <c r="E162" s="89"/>
      <c r="F162" s="259" t="s">
        <v>141</v>
      </c>
      <c r="G162" s="260">
        <v>1.39394942</v>
      </c>
      <c r="H162" s="268">
        <v>1.39394942</v>
      </c>
      <c r="I162" s="307">
        <v>0</v>
      </c>
      <c r="J162" s="89"/>
    </row>
    <row r="163" spans="1:10" x14ac:dyDescent="0.25">
      <c r="A163" s="259" t="s">
        <v>153</v>
      </c>
      <c r="B163" s="260">
        <v>0</v>
      </c>
      <c r="C163" s="101">
        <v>0</v>
      </c>
      <c r="D163" s="262">
        <v>0</v>
      </c>
      <c r="E163" s="89"/>
      <c r="F163" s="259" t="s">
        <v>145</v>
      </c>
      <c r="G163" s="260">
        <v>18.443252730000001</v>
      </c>
      <c r="H163" s="268">
        <v>18.443252730000001</v>
      </c>
      <c r="I163" s="307">
        <v>0</v>
      </c>
      <c r="J163" s="89"/>
    </row>
    <row r="164" spans="1:10" x14ac:dyDescent="0.25">
      <c r="A164" s="259" t="s">
        <v>154</v>
      </c>
      <c r="B164" s="260">
        <v>0</v>
      </c>
      <c r="C164" s="101">
        <v>0</v>
      </c>
      <c r="D164" s="262">
        <v>0</v>
      </c>
      <c r="E164" s="89"/>
      <c r="F164" s="259" t="s">
        <v>146</v>
      </c>
      <c r="G164" s="260">
        <v>32.319196089999998</v>
      </c>
      <c r="H164" s="268">
        <v>32.319196089999998</v>
      </c>
      <c r="I164" s="307">
        <v>0</v>
      </c>
      <c r="J164" s="89"/>
    </row>
    <row r="165" spans="1:10" x14ac:dyDescent="0.25">
      <c r="A165" s="259" t="s">
        <v>155</v>
      </c>
      <c r="B165" s="260">
        <v>1.99150757</v>
      </c>
      <c r="C165" s="101">
        <v>1.99150757</v>
      </c>
      <c r="D165" s="262">
        <v>0</v>
      </c>
      <c r="E165" s="89"/>
      <c r="F165" s="259" t="s">
        <v>150</v>
      </c>
      <c r="G165" s="260">
        <v>6.1106282199999997</v>
      </c>
      <c r="H165" s="268">
        <v>6.1106282199999997</v>
      </c>
      <c r="I165" s="307">
        <v>0</v>
      </c>
      <c r="J165" s="89"/>
    </row>
    <row r="166" spans="1:10" x14ac:dyDescent="0.25">
      <c r="A166" s="259" t="s">
        <v>156</v>
      </c>
      <c r="B166" s="260">
        <v>5.2520000000000008E-4</v>
      </c>
      <c r="C166" s="101">
        <v>5.2520000000000008E-4</v>
      </c>
      <c r="D166" s="262">
        <v>0</v>
      </c>
      <c r="E166" s="89"/>
      <c r="F166" s="259" t="s">
        <v>151</v>
      </c>
      <c r="G166" s="260">
        <v>46.358799579999996</v>
      </c>
      <c r="H166" s="268">
        <v>46.358799579999996</v>
      </c>
      <c r="I166" s="307">
        <v>0</v>
      </c>
      <c r="J166" s="89"/>
    </row>
    <row r="167" spans="1:10" x14ac:dyDescent="0.25">
      <c r="A167" s="259" t="s">
        <v>157</v>
      </c>
      <c r="B167" s="260">
        <v>22.289701280000003</v>
      </c>
      <c r="C167" s="101">
        <v>22.289701280000003</v>
      </c>
      <c r="D167" s="262">
        <v>0</v>
      </c>
      <c r="E167" s="89"/>
      <c r="F167" s="259" t="s">
        <v>152</v>
      </c>
      <c r="G167" s="260">
        <v>15.02054624</v>
      </c>
      <c r="H167" s="268">
        <v>15.02054624</v>
      </c>
      <c r="I167" s="307">
        <v>0</v>
      </c>
      <c r="J167" s="89"/>
    </row>
    <row r="168" spans="1:10" x14ac:dyDescent="0.25">
      <c r="A168" s="259" t="s">
        <v>158</v>
      </c>
      <c r="B168" s="260">
        <v>6.1828180000000001</v>
      </c>
      <c r="C168" s="101">
        <v>6.1828180000000001</v>
      </c>
      <c r="D168" s="262">
        <v>0</v>
      </c>
      <c r="E168" s="89"/>
      <c r="F168" s="259" t="s">
        <v>153</v>
      </c>
      <c r="G168" s="260">
        <v>6.1200271900000001</v>
      </c>
      <c r="H168" s="268">
        <v>6.1200271900000001</v>
      </c>
      <c r="I168" s="307">
        <v>0</v>
      </c>
      <c r="J168" s="89"/>
    </row>
    <row r="169" spans="1:10" x14ac:dyDescent="0.25">
      <c r="A169" s="259" t="s">
        <v>159</v>
      </c>
      <c r="B169" s="260">
        <v>4.4089830000000003E-2</v>
      </c>
      <c r="C169" s="101">
        <v>4.4089830000000003E-2</v>
      </c>
      <c r="D169" s="262">
        <v>0</v>
      </c>
      <c r="E169" s="89"/>
      <c r="F169" s="259" t="s">
        <v>154</v>
      </c>
      <c r="G169" s="260">
        <v>13.316105310000001</v>
      </c>
      <c r="H169" s="268">
        <v>13.316105310000001</v>
      </c>
      <c r="I169" s="307">
        <v>0</v>
      </c>
      <c r="J169" s="89"/>
    </row>
    <row r="170" spans="1:10" x14ac:dyDescent="0.25">
      <c r="A170" s="259" t="s">
        <v>160</v>
      </c>
      <c r="B170" s="260">
        <v>1.06535526</v>
      </c>
      <c r="C170" s="101">
        <v>1.06535526</v>
      </c>
      <c r="D170" s="262">
        <v>0</v>
      </c>
      <c r="E170" s="89"/>
      <c r="F170" s="259" t="s">
        <v>155</v>
      </c>
      <c r="G170" s="260">
        <v>26.147633280000001</v>
      </c>
      <c r="H170" s="268">
        <v>26.147633280000001</v>
      </c>
      <c r="I170" s="307">
        <v>0</v>
      </c>
      <c r="J170" s="89"/>
    </row>
    <row r="171" spans="1:10" x14ac:dyDescent="0.25">
      <c r="A171" s="259" t="s">
        <v>161</v>
      </c>
      <c r="B171" s="260">
        <v>0</v>
      </c>
      <c r="C171" s="101">
        <v>0</v>
      </c>
      <c r="D171" s="262">
        <v>0</v>
      </c>
      <c r="E171" s="89"/>
      <c r="F171" s="259" t="s">
        <v>156</v>
      </c>
      <c r="G171" s="260">
        <v>18.441939079999997</v>
      </c>
      <c r="H171" s="268">
        <v>18.441939079999997</v>
      </c>
      <c r="I171" s="307">
        <v>0</v>
      </c>
      <c r="J171" s="89"/>
    </row>
    <row r="172" spans="1:10" x14ac:dyDescent="0.25">
      <c r="A172" s="259" t="s">
        <v>575</v>
      </c>
      <c r="B172" s="260">
        <v>249.92503335000001</v>
      </c>
      <c r="C172" s="101">
        <v>249.92503335000001</v>
      </c>
      <c r="D172" s="262">
        <v>0</v>
      </c>
      <c r="E172" s="89"/>
      <c r="F172" s="259" t="s">
        <v>158</v>
      </c>
      <c r="G172" s="260">
        <v>3.8622540000000004E-2</v>
      </c>
      <c r="H172" s="268">
        <v>3.8622540000000004E-2</v>
      </c>
      <c r="I172" s="307">
        <v>0</v>
      </c>
      <c r="J172" s="89"/>
    </row>
    <row r="173" spans="1:10" x14ac:dyDescent="0.25">
      <c r="A173" s="259" t="s">
        <v>162</v>
      </c>
      <c r="B173" s="260">
        <v>0</v>
      </c>
      <c r="C173" s="101">
        <v>0</v>
      </c>
      <c r="D173" s="262">
        <v>0</v>
      </c>
      <c r="E173" s="89"/>
      <c r="F173" s="259" t="s">
        <v>159</v>
      </c>
      <c r="G173" s="260">
        <v>11.196950380000001</v>
      </c>
      <c r="H173" s="268">
        <v>11.196950380000001</v>
      </c>
      <c r="I173" s="307">
        <v>0</v>
      </c>
      <c r="J173" s="89"/>
    </row>
    <row r="174" spans="1:10" x14ac:dyDescent="0.25">
      <c r="A174" s="259" t="s">
        <v>163</v>
      </c>
      <c r="B174" s="260">
        <v>0.16206624</v>
      </c>
      <c r="C174" s="101">
        <v>0.16206624</v>
      </c>
      <c r="D174" s="262">
        <v>0</v>
      </c>
      <c r="E174" s="89"/>
      <c r="F174" s="259" t="s">
        <v>160</v>
      </c>
      <c r="G174" s="260">
        <v>220.64008863999999</v>
      </c>
      <c r="H174" s="268">
        <v>220.64008863999999</v>
      </c>
      <c r="I174" s="307">
        <v>0</v>
      </c>
      <c r="J174" s="89"/>
    </row>
    <row r="175" spans="1:10" x14ac:dyDescent="0.25">
      <c r="A175" s="259" t="s">
        <v>164</v>
      </c>
      <c r="B175" s="260">
        <v>0</v>
      </c>
      <c r="C175" s="101">
        <v>0</v>
      </c>
      <c r="D175" s="262">
        <v>0</v>
      </c>
      <c r="E175" s="89"/>
      <c r="F175" s="259" t="s">
        <v>161</v>
      </c>
      <c r="G175" s="260">
        <v>2.3150500000000004E-3</v>
      </c>
      <c r="H175" s="268">
        <v>2.3150500000000004E-3</v>
      </c>
      <c r="I175" s="307">
        <v>0</v>
      </c>
      <c r="J175" s="89"/>
    </row>
    <row r="176" spans="1:10" x14ac:dyDescent="0.25">
      <c r="A176" s="259" t="s">
        <v>165</v>
      </c>
      <c r="B176" s="260">
        <v>0.21734957999999999</v>
      </c>
      <c r="C176" s="101">
        <v>0.21734957999999999</v>
      </c>
      <c r="D176" s="262">
        <v>0</v>
      </c>
      <c r="E176" s="89"/>
      <c r="F176" s="259" t="s">
        <v>575</v>
      </c>
      <c r="G176" s="260">
        <v>13.689455990000001</v>
      </c>
      <c r="H176" s="268">
        <v>13.689455990000001</v>
      </c>
      <c r="I176" s="307">
        <v>0</v>
      </c>
      <c r="J176" s="89"/>
    </row>
    <row r="177" spans="1:10" x14ac:dyDescent="0.25">
      <c r="A177" s="259" t="s">
        <v>166</v>
      </c>
      <c r="B177" s="260">
        <v>0</v>
      </c>
      <c r="C177" s="101">
        <v>0</v>
      </c>
      <c r="D177" s="262">
        <v>0</v>
      </c>
      <c r="E177" s="89"/>
      <c r="F177" s="259" t="s">
        <v>162</v>
      </c>
      <c r="G177" s="260">
        <v>0.28450656000000002</v>
      </c>
      <c r="H177" s="268">
        <v>0.28450656000000002</v>
      </c>
      <c r="I177" s="307">
        <v>0</v>
      </c>
      <c r="J177" s="89"/>
    </row>
    <row r="178" spans="1:10" x14ac:dyDescent="0.25">
      <c r="A178" s="259" t="s">
        <v>167</v>
      </c>
      <c r="B178" s="260">
        <v>1.5E-3</v>
      </c>
      <c r="C178" s="101">
        <v>1.5E-3</v>
      </c>
      <c r="D178" s="262">
        <v>0</v>
      </c>
      <c r="E178" s="89"/>
      <c r="F178" s="259" t="s">
        <v>163</v>
      </c>
      <c r="G178" s="260">
        <v>11.96304829</v>
      </c>
      <c r="H178" s="268">
        <v>11.96304829</v>
      </c>
      <c r="I178" s="307">
        <v>0</v>
      </c>
      <c r="J178" s="89"/>
    </row>
    <row r="179" spans="1:10" x14ac:dyDescent="0.25">
      <c r="A179" s="259" t="s">
        <v>169</v>
      </c>
      <c r="B179" s="260">
        <v>1.1389457700000001</v>
      </c>
      <c r="C179" s="101">
        <v>1.1389457700000001</v>
      </c>
      <c r="D179" s="262">
        <v>0</v>
      </c>
      <c r="E179" s="89"/>
      <c r="F179" s="259" t="s">
        <v>164</v>
      </c>
      <c r="G179" s="260">
        <v>5.0743360000000001E-2</v>
      </c>
      <c r="H179" s="268">
        <v>5.0743360000000001E-2</v>
      </c>
      <c r="I179" s="307">
        <v>0</v>
      </c>
      <c r="J179" s="89"/>
    </row>
    <row r="180" spans="1:10" x14ac:dyDescent="0.25">
      <c r="A180" s="259" t="s">
        <v>170</v>
      </c>
      <c r="B180" s="260">
        <v>0.90059968000000001</v>
      </c>
      <c r="C180" s="101">
        <v>0.90059968000000001</v>
      </c>
      <c r="D180" s="262">
        <v>0</v>
      </c>
      <c r="E180" s="89"/>
      <c r="F180" s="259" t="s">
        <v>165</v>
      </c>
      <c r="G180" s="260">
        <v>0.19910006</v>
      </c>
      <c r="H180" s="268">
        <v>0.19910006</v>
      </c>
      <c r="I180" s="307">
        <v>0</v>
      </c>
      <c r="J180" s="89"/>
    </row>
    <row r="181" spans="1:10" x14ac:dyDescent="0.25">
      <c r="A181" s="259" t="s">
        <v>171</v>
      </c>
      <c r="B181" s="260">
        <v>5.3707466100000003</v>
      </c>
      <c r="C181" s="101">
        <v>5.3707466100000003</v>
      </c>
      <c r="D181" s="262">
        <v>0</v>
      </c>
      <c r="E181" s="89"/>
      <c r="F181" s="259" t="s">
        <v>166</v>
      </c>
      <c r="G181" s="260">
        <v>1.1363E-3</v>
      </c>
      <c r="H181" s="268">
        <v>1.1363E-3</v>
      </c>
      <c r="I181" s="307">
        <v>0</v>
      </c>
      <c r="J181" s="89"/>
    </row>
    <row r="182" spans="1:10" x14ac:dyDescent="0.25">
      <c r="A182" s="259" t="s">
        <v>172</v>
      </c>
      <c r="B182" s="260">
        <v>3.8457041099999998</v>
      </c>
      <c r="C182" s="101">
        <v>3.8457041099999998</v>
      </c>
      <c r="D182" s="262">
        <v>0</v>
      </c>
      <c r="E182" s="89"/>
      <c r="F182" s="259" t="s">
        <v>167</v>
      </c>
      <c r="G182" s="260">
        <v>6.0694199999999997E-2</v>
      </c>
      <c r="H182" s="268">
        <v>6.0694199999999997E-2</v>
      </c>
      <c r="I182" s="307">
        <v>0</v>
      </c>
      <c r="J182" s="89"/>
    </row>
    <row r="183" spans="1:10" x14ac:dyDescent="0.25">
      <c r="A183" s="259" t="s">
        <v>173</v>
      </c>
      <c r="B183" s="260">
        <v>0.12742347000000001</v>
      </c>
      <c r="C183" s="101">
        <v>0.12742347000000001</v>
      </c>
      <c r="D183" s="262">
        <v>0</v>
      </c>
      <c r="E183" s="89"/>
      <c r="F183" s="259" t="s">
        <v>169</v>
      </c>
      <c r="G183" s="260">
        <v>32.3173715</v>
      </c>
      <c r="H183" s="268">
        <v>32.3173715</v>
      </c>
      <c r="I183" s="307">
        <v>0</v>
      </c>
      <c r="J183" s="89"/>
    </row>
    <row r="184" spans="1:10" x14ac:dyDescent="0.25">
      <c r="A184" s="259" t="s">
        <v>174</v>
      </c>
      <c r="B184" s="260">
        <v>0.45578194</v>
      </c>
      <c r="C184" s="101">
        <v>0.45578194</v>
      </c>
      <c r="D184" s="262">
        <v>0</v>
      </c>
      <c r="E184" s="89"/>
      <c r="F184" s="259" t="s">
        <v>170</v>
      </c>
      <c r="G184" s="260">
        <v>50.133566530000003</v>
      </c>
      <c r="H184" s="268">
        <v>50.133566530000003</v>
      </c>
      <c r="I184" s="307">
        <v>0</v>
      </c>
      <c r="J184" s="89"/>
    </row>
    <row r="185" spans="1:10" x14ac:dyDescent="0.25">
      <c r="A185" s="259" t="s">
        <v>175</v>
      </c>
      <c r="B185" s="260">
        <v>21.2549603</v>
      </c>
      <c r="C185" s="101">
        <v>21.2549603</v>
      </c>
      <c r="D185" s="262">
        <v>0</v>
      </c>
      <c r="E185" s="89"/>
      <c r="F185" s="259" t="s">
        <v>173</v>
      </c>
      <c r="G185" s="260">
        <v>8.2010750899999998</v>
      </c>
      <c r="H185" s="268">
        <v>8.2010750899999998</v>
      </c>
      <c r="I185" s="307">
        <v>0</v>
      </c>
      <c r="J185" s="89"/>
    </row>
    <row r="186" spans="1:10" x14ac:dyDescent="0.25">
      <c r="A186" s="259" t="s">
        <v>176</v>
      </c>
      <c r="B186" s="260">
        <v>0</v>
      </c>
      <c r="C186" s="101">
        <v>0</v>
      </c>
      <c r="D186" s="262">
        <v>0</v>
      </c>
      <c r="E186" s="89"/>
      <c r="F186" s="259" t="s">
        <v>176</v>
      </c>
      <c r="G186" s="260">
        <v>0.41032893999999998</v>
      </c>
      <c r="H186" s="268">
        <v>0.41032893999999998</v>
      </c>
      <c r="I186" s="307">
        <v>0</v>
      </c>
      <c r="J186" s="89"/>
    </row>
    <row r="187" spans="1:10" x14ac:dyDescent="0.25">
      <c r="A187" s="259" t="s">
        <v>177</v>
      </c>
      <c r="B187" s="260">
        <v>0</v>
      </c>
      <c r="C187" s="101">
        <v>0</v>
      </c>
      <c r="D187" s="262">
        <v>0</v>
      </c>
      <c r="E187" s="89"/>
      <c r="F187" s="259" t="s">
        <v>177</v>
      </c>
      <c r="G187" s="260">
        <v>0</v>
      </c>
      <c r="H187" s="268">
        <v>0</v>
      </c>
      <c r="I187" s="307">
        <v>0</v>
      </c>
      <c r="J187" s="89"/>
    </row>
    <row r="188" spans="1:10" x14ac:dyDescent="0.25">
      <c r="A188" s="259" t="s">
        <v>178</v>
      </c>
      <c r="B188" s="260">
        <v>11.098550679999999</v>
      </c>
      <c r="C188" s="101">
        <v>11.098550679999999</v>
      </c>
      <c r="D188" s="262">
        <v>0</v>
      </c>
      <c r="E188" s="89"/>
      <c r="F188" s="259" t="s">
        <v>178</v>
      </c>
      <c r="G188" s="260">
        <v>89.51690035</v>
      </c>
      <c r="H188" s="268">
        <v>89.51690035</v>
      </c>
      <c r="I188" s="307">
        <v>0</v>
      </c>
      <c r="J188" s="89"/>
    </row>
    <row r="189" spans="1:10" x14ac:dyDescent="0.25">
      <c r="A189" s="259" t="s">
        <v>179</v>
      </c>
      <c r="B189" s="260">
        <v>4.1739099999999994E-3</v>
      </c>
      <c r="C189" s="101">
        <v>4.1739099999999994E-3</v>
      </c>
      <c r="D189" s="262">
        <v>0</v>
      </c>
      <c r="E189" s="89"/>
      <c r="F189" s="259" t="s">
        <v>179</v>
      </c>
      <c r="G189" s="260">
        <v>7.6933573800000001</v>
      </c>
      <c r="H189" s="268">
        <v>7.6933573800000001</v>
      </c>
      <c r="I189" s="307">
        <v>0</v>
      </c>
      <c r="J189" s="89"/>
    </row>
    <row r="190" spans="1:10" x14ac:dyDescent="0.25">
      <c r="A190" s="259" t="s">
        <v>180</v>
      </c>
      <c r="B190" s="260">
        <v>5.1780477899999999</v>
      </c>
      <c r="C190" s="101">
        <v>5.1780477899999999</v>
      </c>
      <c r="D190" s="262">
        <v>0</v>
      </c>
      <c r="E190" s="89"/>
      <c r="F190" s="259" t="s">
        <v>180</v>
      </c>
      <c r="G190" s="260">
        <v>21.55111565</v>
      </c>
      <c r="H190" s="268">
        <v>21.55111565</v>
      </c>
      <c r="I190" s="307">
        <v>0</v>
      </c>
      <c r="J190" s="89"/>
    </row>
    <row r="191" spans="1:10" x14ac:dyDescent="0.25">
      <c r="A191" s="259" t="s">
        <v>181</v>
      </c>
      <c r="B191" s="260">
        <v>21.952796070000002</v>
      </c>
      <c r="C191" s="101">
        <v>21.952796070000002</v>
      </c>
      <c r="D191" s="262">
        <v>0</v>
      </c>
      <c r="E191" s="89"/>
      <c r="F191" s="259" t="s">
        <v>181</v>
      </c>
      <c r="G191" s="260">
        <v>7.48164842</v>
      </c>
      <c r="H191" s="268">
        <v>7.48164842</v>
      </c>
      <c r="I191" s="307">
        <v>0</v>
      </c>
      <c r="J191" s="89"/>
    </row>
    <row r="192" spans="1:10" x14ac:dyDescent="0.25">
      <c r="A192" s="259" t="s">
        <v>182</v>
      </c>
      <c r="B192" s="260">
        <v>3.2044380000000004E-2</v>
      </c>
      <c r="C192" s="101">
        <v>3.2044380000000004E-2</v>
      </c>
      <c r="D192" s="262">
        <v>0</v>
      </c>
      <c r="E192" s="89"/>
      <c r="F192" s="259" t="s">
        <v>186</v>
      </c>
      <c r="G192" s="260">
        <v>0.20477065999999999</v>
      </c>
      <c r="H192" s="268">
        <v>0.20477065999999999</v>
      </c>
      <c r="I192" s="307">
        <v>0</v>
      </c>
      <c r="J192" s="89"/>
    </row>
    <row r="193" spans="1:10" x14ac:dyDescent="0.25">
      <c r="A193" s="259" t="s">
        <v>183</v>
      </c>
      <c r="B193" s="260">
        <v>17.815849420000003</v>
      </c>
      <c r="C193" s="101">
        <v>17.815849420000003</v>
      </c>
      <c r="D193" s="262">
        <v>0</v>
      </c>
      <c r="E193" s="89"/>
      <c r="F193" s="259" t="s">
        <v>187</v>
      </c>
      <c r="G193" s="260">
        <v>4.3271125199999991</v>
      </c>
      <c r="H193" s="268">
        <v>4.3271125199999991</v>
      </c>
      <c r="I193" s="307">
        <v>0</v>
      </c>
      <c r="J193" s="89"/>
    </row>
    <row r="194" spans="1:10" x14ac:dyDescent="0.25">
      <c r="A194" s="259" t="s">
        <v>184</v>
      </c>
      <c r="B194" s="260">
        <v>62.19036715</v>
      </c>
      <c r="C194" s="101">
        <v>62.19036715</v>
      </c>
      <c r="D194" s="262">
        <v>0</v>
      </c>
      <c r="E194" s="89"/>
      <c r="F194" s="259" t="s">
        <v>188</v>
      </c>
      <c r="G194" s="260">
        <v>24.039839000000001</v>
      </c>
      <c r="H194" s="268">
        <v>24.039839000000001</v>
      </c>
      <c r="I194" s="307">
        <v>0</v>
      </c>
      <c r="J194" s="89"/>
    </row>
    <row r="195" spans="1:10" x14ac:dyDescent="0.25">
      <c r="A195" s="259" t="s">
        <v>185</v>
      </c>
      <c r="B195" s="260">
        <v>0.25100130999999998</v>
      </c>
      <c r="C195" s="101">
        <v>0.25100130999999998</v>
      </c>
      <c r="D195" s="262">
        <v>0</v>
      </c>
      <c r="E195" s="89"/>
      <c r="F195" s="259" t="s">
        <v>190</v>
      </c>
      <c r="G195" s="260">
        <v>3.7102653800000001</v>
      </c>
      <c r="H195" s="268">
        <v>3.7102653800000001</v>
      </c>
      <c r="I195" s="307">
        <v>0</v>
      </c>
      <c r="J195" s="89"/>
    </row>
    <row r="196" spans="1:10" x14ac:dyDescent="0.25">
      <c r="A196" s="259" t="s">
        <v>186</v>
      </c>
      <c r="B196" s="260">
        <v>3.6958000000000004E-3</v>
      </c>
      <c r="C196" s="101">
        <v>3.6958000000000004E-3</v>
      </c>
      <c r="D196" s="262">
        <v>0</v>
      </c>
      <c r="E196" s="89"/>
      <c r="F196" s="259" t="s">
        <v>191</v>
      </c>
      <c r="G196" s="260">
        <v>0.78923582999999997</v>
      </c>
      <c r="H196" s="268">
        <v>0.78923582999999997</v>
      </c>
      <c r="I196" s="307">
        <v>0</v>
      </c>
      <c r="J196" s="89"/>
    </row>
    <row r="197" spans="1:10" x14ac:dyDescent="0.25">
      <c r="A197" s="259" t="s">
        <v>187</v>
      </c>
      <c r="B197" s="260">
        <v>6.5499849999999998E-2</v>
      </c>
      <c r="C197" s="101">
        <v>6.5499849999999998E-2</v>
      </c>
      <c r="D197" s="262">
        <v>0</v>
      </c>
      <c r="E197" s="89"/>
      <c r="F197" s="259" t="s">
        <v>192</v>
      </c>
      <c r="G197" s="260">
        <v>2.0358858400000002</v>
      </c>
      <c r="H197" s="268">
        <v>2.0358858400000002</v>
      </c>
      <c r="I197" s="307">
        <v>0</v>
      </c>
      <c r="J197" s="89"/>
    </row>
    <row r="198" spans="1:10" x14ac:dyDescent="0.25">
      <c r="A198" s="259" t="s">
        <v>188</v>
      </c>
      <c r="B198" s="260">
        <v>9.0034649999999994E-2</v>
      </c>
      <c r="C198" s="101">
        <v>9.0034649999999994E-2</v>
      </c>
      <c r="D198" s="262">
        <v>0</v>
      </c>
      <c r="E198" s="89"/>
      <c r="F198" s="259" t="s">
        <v>194</v>
      </c>
      <c r="G198" s="260">
        <v>89.005774040000006</v>
      </c>
      <c r="H198" s="268">
        <v>89.005774040000006</v>
      </c>
      <c r="I198" s="307">
        <v>0</v>
      </c>
      <c r="J198" s="89"/>
    </row>
    <row r="199" spans="1:10" x14ac:dyDescent="0.25">
      <c r="A199" s="259" t="s">
        <v>189</v>
      </c>
      <c r="B199" s="260">
        <v>4.5462295300000006</v>
      </c>
      <c r="C199" s="101">
        <v>4.5462295300000006</v>
      </c>
      <c r="D199" s="262">
        <v>0</v>
      </c>
      <c r="E199" s="89"/>
      <c r="F199" s="259" t="s">
        <v>197</v>
      </c>
      <c r="G199" s="260">
        <v>77.232844720000003</v>
      </c>
      <c r="H199" s="268">
        <v>77.232844720000003</v>
      </c>
      <c r="I199" s="307">
        <v>0</v>
      </c>
      <c r="J199" s="89"/>
    </row>
    <row r="200" spans="1:10" x14ac:dyDescent="0.25">
      <c r="A200" s="259" t="s">
        <v>190</v>
      </c>
      <c r="B200" s="260">
        <v>2.4626310000000002E-2</v>
      </c>
      <c r="C200" s="101">
        <v>2.4626310000000002E-2</v>
      </c>
      <c r="D200" s="262">
        <v>0</v>
      </c>
      <c r="E200" s="89"/>
      <c r="F200" s="259" t="s">
        <v>199</v>
      </c>
      <c r="G200" s="260">
        <v>12.784629619999999</v>
      </c>
      <c r="H200" s="268">
        <v>12.784629619999999</v>
      </c>
      <c r="I200" s="307">
        <v>0</v>
      </c>
      <c r="J200" s="89"/>
    </row>
    <row r="201" spans="1:10" x14ac:dyDescent="0.25">
      <c r="A201" s="259" t="s">
        <v>191</v>
      </c>
      <c r="B201" s="260">
        <v>0.22085073999999999</v>
      </c>
      <c r="C201" s="101">
        <v>0.22085073999999999</v>
      </c>
      <c r="D201" s="262">
        <v>0</v>
      </c>
      <c r="E201" s="89"/>
      <c r="F201" s="259" t="s">
        <v>201</v>
      </c>
      <c r="G201" s="260">
        <v>38.985869549999997</v>
      </c>
      <c r="H201" s="268">
        <v>38.985869549999997</v>
      </c>
      <c r="I201" s="307">
        <v>0</v>
      </c>
      <c r="J201" s="89"/>
    </row>
    <row r="202" spans="1:10" x14ac:dyDescent="0.25">
      <c r="A202" s="259" t="s">
        <v>192</v>
      </c>
      <c r="B202" s="260">
        <v>2.743307E-2</v>
      </c>
      <c r="C202" s="101">
        <v>2.743307E-2</v>
      </c>
      <c r="D202" s="262">
        <v>0</v>
      </c>
      <c r="E202" s="89"/>
      <c r="F202" s="259" t="s">
        <v>202</v>
      </c>
      <c r="G202" s="260">
        <v>21.730347379999998</v>
      </c>
      <c r="H202" s="268">
        <v>21.730347379999998</v>
      </c>
      <c r="I202" s="307">
        <v>0</v>
      </c>
      <c r="J202" s="89"/>
    </row>
    <row r="203" spans="1:10" x14ac:dyDescent="0.25">
      <c r="A203" s="259" t="s">
        <v>193</v>
      </c>
      <c r="B203" s="260">
        <v>2.0285890000000001E-2</v>
      </c>
      <c r="C203" s="101">
        <v>2.0285890000000001E-2</v>
      </c>
      <c r="D203" s="262">
        <v>0</v>
      </c>
      <c r="E203" s="89"/>
      <c r="F203" s="259" t="s">
        <v>205</v>
      </c>
      <c r="G203" s="260">
        <v>4.9222227599999995</v>
      </c>
      <c r="H203" s="268">
        <v>4.9222227599999995</v>
      </c>
      <c r="I203" s="307">
        <v>0</v>
      </c>
      <c r="J203" s="89"/>
    </row>
    <row r="204" spans="1:10" x14ac:dyDescent="0.25">
      <c r="A204" s="259" t="s">
        <v>194</v>
      </c>
      <c r="B204" s="260">
        <v>0.87729005000000004</v>
      </c>
      <c r="C204" s="101">
        <v>0.87729005000000004</v>
      </c>
      <c r="D204" s="262">
        <v>0</v>
      </c>
      <c r="E204" s="89"/>
      <c r="F204" s="259" t="s">
        <v>207</v>
      </c>
      <c r="G204" s="260">
        <v>2.27616621</v>
      </c>
      <c r="H204" s="268">
        <v>2.27616621</v>
      </c>
      <c r="I204" s="307">
        <v>0</v>
      </c>
      <c r="J204" s="89"/>
    </row>
    <row r="205" spans="1:10" x14ac:dyDescent="0.25">
      <c r="A205" s="259" t="s">
        <v>195</v>
      </c>
      <c r="B205" s="260">
        <v>1.89696738</v>
      </c>
      <c r="C205" s="101">
        <v>1.89696738</v>
      </c>
      <c r="D205" s="262">
        <v>0</v>
      </c>
      <c r="E205" s="89"/>
      <c r="F205" s="259" t="s">
        <v>208</v>
      </c>
      <c r="G205" s="260">
        <v>2.13036336</v>
      </c>
      <c r="H205" s="268">
        <v>2.13036336</v>
      </c>
      <c r="I205" s="307">
        <v>0</v>
      </c>
      <c r="J205" s="89"/>
    </row>
    <row r="206" spans="1:10" x14ac:dyDescent="0.25">
      <c r="A206" s="259" t="s">
        <v>196</v>
      </c>
      <c r="B206" s="260">
        <v>3.8717160099999997</v>
      </c>
      <c r="C206" s="101">
        <v>3.8717160099999997</v>
      </c>
      <c r="D206" s="262">
        <v>0</v>
      </c>
      <c r="E206" s="89"/>
      <c r="F206" s="259" t="s">
        <v>210</v>
      </c>
      <c r="G206" s="260">
        <v>65.661518920000006</v>
      </c>
      <c r="H206" s="268">
        <v>65.661518920000006</v>
      </c>
      <c r="I206" s="307">
        <v>0</v>
      </c>
      <c r="J206" s="89"/>
    </row>
    <row r="207" spans="1:10" x14ac:dyDescent="0.25">
      <c r="A207" s="259" t="s">
        <v>197</v>
      </c>
      <c r="B207" s="260">
        <v>11.60607499</v>
      </c>
      <c r="C207" s="101">
        <v>11.60607499</v>
      </c>
      <c r="D207" s="262">
        <v>0</v>
      </c>
      <c r="E207" s="89"/>
      <c r="F207" s="259" t="s">
        <v>213</v>
      </c>
      <c r="G207" s="260">
        <v>8.8260690299999993</v>
      </c>
      <c r="H207" s="268">
        <v>8.8260690299999993</v>
      </c>
      <c r="I207" s="307">
        <v>0</v>
      </c>
      <c r="J207" s="89"/>
    </row>
    <row r="208" spans="1:10" x14ac:dyDescent="0.25">
      <c r="A208" s="259" t="s">
        <v>198</v>
      </c>
      <c r="B208" s="260">
        <v>0.81583218999999996</v>
      </c>
      <c r="C208" s="101">
        <v>0.81583218999999996</v>
      </c>
      <c r="D208" s="262">
        <v>0</v>
      </c>
      <c r="E208" s="89"/>
      <c r="F208" s="259" t="s">
        <v>215</v>
      </c>
      <c r="G208" s="260">
        <v>5.9507352899999999</v>
      </c>
      <c r="H208" s="268">
        <v>5.9507352899999999</v>
      </c>
      <c r="I208" s="307">
        <v>0</v>
      </c>
      <c r="J208" s="89"/>
    </row>
    <row r="209" spans="1:10" x14ac:dyDescent="0.25">
      <c r="A209" s="259" t="s">
        <v>199</v>
      </c>
      <c r="B209" s="260">
        <v>0.32723487000000001</v>
      </c>
      <c r="C209" s="101">
        <v>0.32723487000000001</v>
      </c>
      <c r="D209" s="262">
        <v>0</v>
      </c>
      <c r="E209" s="89"/>
      <c r="F209" s="259" t="s">
        <v>219</v>
      </c>
      <c r="G209" s="260">
        <v>36.71971276</v>
      </c>
      <c r="H209" s="268">
        <v>36.71971276</v>
      </c>
      <c r="I209" s="307">
        <v>0</v>
      </c>
      <c r="J209" s="89"/>
    </row>
    <row r="210" spans="1:10" x14ac:dyDescent="0.25">
      <c r="A210" s="259" t="s">
        <v>200</v>
      </c>
      <c r="B210" s="260">
        <v>2.2341009500000002</v>
      </c>
      <c r="C210" s="101">
        <v>2.2341009500000002</v>
      </c>
      <c r="D210" s="262">
        <v>0</v>
      </c>
      <c r="E210" s="89"/>
      <c r="F210" s="259" t="s">
        <v>222</v>
      </c>
      <c r="G210" s="260">
        <v>43.067295080000001</v>
      </c>
      <c r="H210" s="268">
        <v>43.067295080000001</v>
      </c>
      <c r="I210" s="307">
        <v>0</v>
      </c>
      <c r="J210" s="89"/>
    </row>
    <row r="211" spans="1:10" x14ac:dyDescent="0.25">
      <c r="A211" s="259" t="s">
        <v>201</v>
      </c>
      <c r="B211" s="260">
        <v>5.2269659100000005</v>
      </c>
      <c r="C211" s="101">
        <v>5.2269659100000005</v>
      </c>
      <c r="D211" s="262">
        <v>0</v>
      </c>
      <c r="E211" s="89"/>
      <c r="F211" s="259" t="s">
        <v>223</v>
      </c>
      <c r="G211" s="260">
        <v>1.09344727</v>
      </c>
      <c r="H211" s="268">
        <v>1.09344727</v>
      </c>
      <c r="I211" s="307">
        <v>0</v>
      </c>
      <c r="J211" s="89"/>
    </row>
    <row r="212" spans="1:10" x14ac:dyDescent="0.25">
      <c r="A212" s="259" t="s">
        <v>202</v>
      </c>
      <c r="B212" s="260">
        <v>1.7010531899999999</v>
      </c>
      <c r="C212" s="101">
        <v>1.7010531899999999</v>
      </c>
      <c r="D212" s="262">
        <v>0</v>
      </c>
      <c r="E212" s="89"/>
      <c r="F212" s="259" t="s">
        <v>224</v>
      </c>
      <c r="G212" s="260">
        <v>25.201019280000001</v>
      </c>
      <c r="H212" s="268">
        <v>25.201019280000001</v>
      </c>
      <c r="I212" s="307">
        <v>0</v>
      </c>
      <c r="J212" s="89"/>
    </row>
    <row r="213" spans="1:10" x14ac:dyDescent="0.25">
      <c r="A213" s="259" t="s">
        <v>203</v>
      </c>
      <c r="B213" s="260">
        <v>8.5319259999999994E-2</v>
      </c>
      <c r="C213" s="101">
        <v>8.5319259999999994E-2</v>
      </c>
      <c r="D213" s="262">
        <v>0</v>
      </c>
      <c r="E213" s="89"/>
      <c r="F213" s="259" t="s">
        <v>225</v>
      </c>
      <c r="G213" s="260">
        <v>4.2797528899999993</v>
      </c>
      <c r="H213" s="268">
        <v>4.2797528899999993</v>
      </c>
      <c r="I213" s="307">
        <v>0</v>
      </c>
      <c r="J213" s="89"/>
    </row>
    <row r="214" spans="1:10" x14ac:dyDescent="0.25">
      <c r="A214" s="259" t="s">
        <v>204</v>
      </c>
      <c r="B214" s="260">
        <v>1.31238327</v>
      </c>
      <c r="C214" s="101">
        <v>1.31238327</v>
      </c>
      <c r="D214" s="262">
        <v>0</v>
      </c>
      <c r="E214" s="89"/>
      <c r="F214" s="259" t="s">
        <v>226</v>
      </c>
      <c r="G214" s="260">
        <v>8.8706701900000002</v>
      </c>
      <c r="H214" s="268">
        <v>8.8706701900000002</v>
      </c>
      <c r="I214" s="307">
        <v>0</v>
      </c>
      <c r="J214" s="89"/>
    </row>
    <row r="215" spans="1:10" x14ac:dyDescent="0.25">
      <c r="A215" s="259" t="s">
        <v>205</v>
      </c>
      <c r="B215" s="260">
        <v>0.20871776</v>
      </c>
      <c r="C215" s="101">
        <v>0.20871776</v>
      </c>
      <c r="D215" s="262">
        <v>0</v>
      </c>
      <c r="E215" s="89"/>
      <c r="F215" s="259" t="s">
        <v>227</v>
      </c>
      <c r="G215" s="260">
        <v>5.8843114400000003</v>
      </c>
      <c r="H215" s="268">
        <v>5.8843114400000003</v>
      </c>
      <c r="I215" s="307">
        <v>0</v>
      </c>
      <c r="J215" s="89"/>
    </row>
    <row r="216" spans="1:10" x14ac:dyDescent="0.25">
      <c r="A216" s="259" t="s">
        <v>206</v>
      </c>
      <c r="B216" s="260">
        <v>0.78377215</v>
      </c>
      <c r="C216" s="101">
        <v>0.78377215</v>
      </c>
      <c r="D216" s="262">
        <v>0</v>
      </c>
      <c r="E216" s="89"/>
      <c r="F216" s="259" t="s">
        <v>231</v>
      </c>
      <c r="G216" s="260">
        <v>48.624303640000001</v>
      </c>
      <c r="H216" s="268">
        <v>48.624303640000001</v>
      </c>
      <c r="I216" s="307">
        <v>0</v>
      </c>
      <c r="J216" s="89"/>
    </row>
    <row r="217" spans="1:10" x14ac:dyDescent="0.25">
      <c r="A217" s="259" t="s">
        <v>207</v>
      </c>
      <c r="B217" s="260">
        <v>2.4489500000000001E-2</v>
      </c>
      <c r="C217" s="101">
        <v>2.4489500000000001E-2</v>
      </c>
      <c r="D217" s="262">
        <v>0</v>
      </c>
      <c r="E217" s="89"/>
      <c r="F217" s="259" t="s">
        <v>232</v>
      </c>
      <c r="G217" s="260">
        <v>49.692706009999995</v>
      </c>
      <c r="H217" s="268">
        <v>49.692706009999995</v>
      </c>
      <c r="I217" s="307">
        <v>0</v>
      </c>
      <c r="J217" s="89"/>
    </row>
    <row r="218" spans="1:10" x14ac:dyDescent="0.25">
      <c r="A218" s="259" t="s">
        <v>208</v>
      </c>
      <c r="B218" s="260">
        <v>1.201E-3</v>
      </c>
      <c r="C218" s="101">
        <v>1.201E-3</v>
      </c>
      <c r="D218" s="262">
        <v>0</v>
      </c>
      <c r="E218" s="89"/>
      <c r="F218" s="259" t="s">
        <v>233</v>
      </c>
      <c r="G218" s="260">
        <v>33.045698649999999</v>
      </c>
      <c r="H218" s="268">
        <v>33.045698649999999</v>
      </c>
      <c r="I218" s="307">
        <v>0</v>
      </c>
      <c r="J218" s="89"/>
    </row>
    <row r="219" spans="1:10" x14ac:dyDescent="0.25">
      <c r="A219" s="259" t="s">
        <v>209</v>
      </c>
      <c r="B219" s="260">
        <v>2.23148875</v>
      </c>
      <c r="C219" s="101">
        <v>2.23148875</v>
      </c>
      <c r="D219" s="262">
        <v>0</v>
      </c>
      <c r="E219" s="89"/>
      <c r="F219" s="259" t="s">
        <v>236</v>
      </c>
      <c r="G219" s="260">
        <v>15.742938329999999</v>
      </c>
      <c r="H219" s="268">
        <v>15.742938329999999</v>
      </c>
      <c r="I219" s="307">
        <v>0</v>
      </c>
      <c r="J219" s="89"/>
    </row>
    <row r="220" spans="1:10" x14ac:dyDescent="0.25">
      <c r="A220" s="259" t="s">
        <v>210</v>
      </c>
      <c r="B220" s="260">
        <v>0.44911837999999998</v>
      </c>
      <c r="C220" s="101">
        <v>0.44911837999999998</v>
      </c>
      <c r="D220" s="262">
        <v>0</v>
      </c>
      <c r="E220" s="89"/>
      <c r="F220" s="259" t="s">
        <v>239</v>
      </c>
      <c r="G220" s="260">
        <v>7.2972286200000003</v>
      </c>
      <c r="H220" s="268">
        <v>7.2972286200000003</v>
      </c>
      <c r="I220" s="307">
        <v>0</v>
      </c>
      <c r="J220" s="89"/>
    </row>
    <row r="221" spans="1:10" x14ac:dyDescent="0.25">
      <c r="A221" s="259" t="s">
        <v>211</v>
      </c>
      <c r="B221" s="260">
        <v>0.48878784999999997</v>
      </c>
      <c r="C221" s="101">
        <v>0.48878784999999997</v>
      </c>
      <c r="D221" s="262">
        <v>0</v>
      </c>
      <c r="E221" s="89"/>
      <c r="F221" s="259" t="s">
        <v>240</v>
      </c>
      <c r="G221" s="260">
        <v>74.312118339999998</v>
      </c>
      <c r="H221" s="268">
        <v>74.312118339999998</v>
      </c>
      <c r="I221" s="307">
        <v>0</v>
      </c>
      <c r="J221" s="89"/>
    </row>
    <row r="222" spans="1:10" x14ac:dyDescent="0.25">
      <c r="A222" s="259" t="s">
        <v>212</v>
      </c>
      <c r="B222" s="260">
        <v>1.81540828</v>
      </c>
      <c r="C222" s="101">
        <v>1.81540828</v>
      </c>
      <c r="D222" s="262">
        <v>0</v>
      </c>
      <c r="E222" s="89"/>
      <c r="F222" s="259" t="s">
        <v>241</v>
      </c>
      <c r="G222" s="260">
        <v>2.8181497100000001</v>
      </c>
      <c r="H222" s="268">
        <v>2.8181497100000001</v>
      </c>
      <c r="I222" s="307">
        <v>0</v>
      </c>
      <c r="J222" s="89"/>
    </row>
    <row r="223" spans="1:10" x14ac:dyDescent="0.25">
      <c r="A223" s="259" t="s">
        <v>213</v>
      </c>
      <c r="B223" s="260">
        <v>0.115076</v>
      </c>
      <c r="C223" s="101">
        <v>0.115076</v>
      </c>
      <c r="D223" s="262">
        <v>0</v>
      </c>
      <c r="E223" s="89"/>
      <c r="F223" s="259" t="s">
        <v>243</v>
      </c>
      <c r="G223" s="260">
        <v>4.7617730400000005</v>
      </c>
      <c r="H223" s="268">
        <v>4.7617730400000005</v>
      </c>
      <c r="I223" s="307">
        <v>0</v>
      </c>
      <c r="J223" s="89"/>
    </row>
    <row r="224" spans="1:10" x14ac:dyDescent="0.25">
      <c r="A224" s="259" t="s">
        <v>214</v>
      </c>
      <c r="B224" s="260">
        <v>0.48536733000000004</v>
      </c>
      <c r="C224" s="101">
        <v>0.48536733000000004</v>
      </c>
      <c r="D224" s="262">
        <v>0</v>
      </c>
      <c r="E224" s="89"/>
      <c r="F224" s="259" t="s">
        <v>244</v>
      </c>
      <c r="G224" s="260">
        <v>0.57210485999999994</v>
      </c>
      <c r="H224" s="268">
        <v>0.57210485999999994</v>
      </c>
      <c r="I224" s="307">
        <v>0</v>
      </c>
      <c r="J224" s="89"/>
    </row>
    <row r="225" spans="1:10" x14ac:dyDescent="0.25">
      <c r="A225" s="259" t="s">
        <v>215</v>
      </c>
      <c r="B225" s="260">
        <v>70.807578730000003</v>
      </c>
      <c r="C225" s="101">
        <v>70.807578730000003</v>
      </c>
      <c r="D225" s="262">
        <v>0</v>
      </c>
      <c r="E225" s="89"/>
      <c r="F225" s="259" t="s">
        <v>245</v>
      </c>
      <c r="G225" s="260">
        <v>0</v>
      </c>
      <c r="H225" s="268">
        <v>0</v>
      </c>
      <c r="I225" s="307">
        <v>0</v>
      </c>
      <c r="J225" s="89"/>
    </row>
    <row r="226" spans="1:10" x14ac:dyDescent="0.25">
      <c r="A226" s="259" t="s">
        <v>216</v>
      </c>
      <c r="B226" s="260">
        <v>1.1597852900000001</v>
      </c>
      <c r="C226" s="101">
        <v>1.1597852900000001</v>
      </c>
      <c r="D226" s="262">
        <v>0</v>
      </c>
      <c r="E226" s="89"/>
      <c r="F226" s="259" t="s">
        <v>247</v>
      </c>
      <c r="G226" s="260">
        <v>4.8462286399999996</v>
      </c>
      <c r="H226" s="268">
        <v>4.8462286399999996</v>
      </c>
      <c r="I226" s="307">
        <v>0</v>
      </c>
      <c r="J226" s="89"/>
    </row>
    <row r="227" spans="1:10" x14ac:dyDescent="0.25">
      <c r="A227" s="259" t="s">
        <v>217</v>
      </c>
      <c r="B227" s="260">
        <v>13.45884019</v>
      </c>
      <c r="C227" s="101">
        <v>13.45884019</v>
      </c>
      <c r="D227" s="262">
        <v>0</v>
      </c>
      <c r="E227" s="89"/>
      <c r="F227" s="259" t="s">
        <v>251</v>
      </c>
      <c r="G227" s="260">
        <v>29.446340170000003</v>
      </c>
      <c r="H227" s="268">
        <v>29.446340170000003</v>
      </c>
      <c r="I227" s="307">
        <v>0</v>
      </c>
      <c r="J227" s="89"/>
    </row>
    <row r="228" spans="1:10" x14ac:dyDescent="0.25">
      <c r="A228" s="259" t="s">
        <v>218</v>
      </c>
      <c r="B228" s="260">
        <v>38.514567720000002</v>
      </c>
      <c r="C228" s="101">
        <v>38.514567720000002</v>
      </c>
      <c r="D228" s="262">
        <v>0</v>
      </c>
      <c r="E228" s="89"/>
      <c r="F228" s="259" t="s">
        <v>252</v>
      </c>
      <c r="G228" s="260">
        <v>15.781274740000001</v>
      </c>
      <c r="H228" s="268">
        <v>15.781274740000001</v>
      </c>
      <c r="I228" s="307">
        <v>0</v>
      </c>
      <c r="J228" s="89"/>
    </row>
    <row r="229" spans="1:10" x14ac:dyDescent="0.25">
      <c r="A229" s="259" t="s">
        <v>219</v>
      </c>
      <c r="B229" s="260">
        <v>1.1414241299999999</v>
      </c>
      <c r="C229" s="101">
        <v>1.1414241299999999</v>
      </c>
      <c r="D229" s="262">
        <v>0</v>
      </c>
      <c r="E229" s="89"/>
      <c r="F229" s="259" t="s">
        <v>254</v>
      </c>
      <c r="G229" s="260">
        <v>6.5065214899999999</v>
      </c>
      <c r="H229" s="268">
        <v>6.5065214899999999</v>
      </c>
      <c r="I229" s="307">
        <v>0</v>
      </c>
      <c r="J229" s="89"/>
    </row>
    <row r="230" spans="1:10" x14ac:dyDescent="0.25">
      <c r="A230" s="259" t="s">
        <v>220</v>
      </c>
      <c r="B230" s="260">
        <v>14.8673261</v>
      </c>
      <c r="C230" s="101">
        <v>14.8673261</v>
      </c>
      <c r="D230" s="262">
        <v>0</v>
      </c>
      <c r="E230" s="89"/>
      <c r="F230" s="259" t="s">
        <v>255</v>
      </c>
      <c r="G230" s="260">
        <v>10.03940805</v>
      </c>
      <c r="H230" s="268">
        <v>10.03940805</v>
      </c>
      <c r="I230" s="307">
        <v>0</v>
      </c>
      <c r="J230" s="89"/>
    </row>
    <row r="231" spans="1:10" x14ac:dyDescent="0.25">
      <c r="A231" s="259" t="s">
        <v>221</v>
      </c>
      <c r="B231" s="260">
        <v>1.0446840900000001</v>
      </c>
      <c r="C231" s="101">
        <v>1.0446840900000001</v>
      </c>
      <c r="D231" s="262">
        <v>0</v>
      </c>
      <c r="E231" s="89"/>
      <c r="F231" s="259" t="s">
        <v>257</v>
      </c>
      <c r="G231" s="260">
        <v>0</v>
      </c>
      <c r="H231" s="268">
        <v>0</v>
      </c>
      <c r="I231" s="307">
        <v>0</v>
      </c>
      <c r="J231" s="89"/>
    </row>
    <row r="232" spans="1:10" x14ac:dyDescent="0.25">
      <c r="A232" s="259" t="s">
        <v>222</v>
      </c>
      <c r="B232" s="260">
        <v>4.11359882</v>
      </c>
      <c r="C232" s="101">
        <v>4.11359882</v>
      </c>
      <c r="D232" s="262">
        <v>0</v>
      </c>
      <c r="E232" s="89"/>
      <c r="F232" s="259" t="s">
        <v>259</v>
      </c>
      <c r="G232" s="260">
        <v>3.2236299999999999E-3</v>
      </c>
      <c r="H232" s="268">
        <v>3.2236299999999999E-3</v>
      </c>
      <c r="I232" s="307">
        <v>0</v>
      </c>
      <c r="J232" s="89"/>
    </row>
    <row r="233" spans="1:10" x14ac:dyDescent="0.25">
      <c r="A233" s="259" t="s">
        <v>223</v>
      </c>
      <c r="B233" s="260">
        <v>2.6348539999999998</v>
      </c>
      <c r="C233" s="101">
        <v>2.6348539999999998</v>
      </c>
      <c r="D233" s="262">
        <v>0</v>
      </c>
      <c r="E233" s="89"/>
      <c r="F233" s="259" t="s">
        <v>260</v>
      </c>
      <c r="G233" s="260">
        <v>9.5420999999999995E-3</v>
      </c>
      <c r="H233" s="268">
        <v>9.5420999999999995E-3</v>
      </c>
      <c r="I233" s="307">
        <v>0</v>
      </c>
      <c r="J233" s="89"/>
    </row>
    <row r="234" spans="1:10" x14ac:dyDescent="0.25">
      <c r="A234" s="259" t="s">
        <v>224</v>
      </c>
      <c r="B234" s="260">
        <v>49.659111780000003</v>
      </c>
      <c r="C234" s="101">
        <v>49.659111780000003</v>
      </c>
      <c r="D234" s="262">
        <v>0</v>
      </c>
      <c r="E234" s="89"/>
      <c r="F234" s="259" t="s">
        <v>261</v>
      </c>
      <c r="G234" s="260">
        <v>0</v>
      </c>
      <c r="H234" s="268">
        <v>0</v>
      </c>
      <c r="I234" s="307">
        <v>0</v>
      </c>
      <c r="J234" s="89"/>
    </row>
    <row r="235" spans="1:10" x14ac:dyDescent="0.25">
      <c r="A235" s="259" t="s">
        <v>225</v>
      </c>
      <c r="B235" s="260">
        <v>2.7364549300000003</v>
      </c>
      <c r="C235" s="101">
        <v>2.7364549300000003</v>
      </c>
      <c r="D235" s="262">
        <v>0</v>
      </c>
      <c r="E235" s="89"/>
      <c r="F235" s="259" t="s">
        <v>579</v>
      </c>
      <c r="G235" s="260">
        <v>0</v>
      </c>
      <c r="H235" s="268">
        <v>0</v>
      </c>
      <c r="I235" s="307">
        <v>0</v>
      </c>
      <c r="J235" s="89"/>
    </row>
    <row r="236" spans="1:10" x14ac:dyDescent="0.25">
      <c r="A236" s="259" t="s">
        <v>226</v>
      </c>
      <c r="B236" s="260">
        <v>0.04</v>
      </c>
      <c r="C236" s="101">
        <v>0.04</v>
      </c>
      <c r="D236" s="262">
        <v>0</v>
      </c>
      <c r="E236" s="89"/>
      <c r="F236" s="259" t="s">
        <v>168</v>
      </c>
      <c r="G236" s="260">
        <v>57.533835609999997</v>
      </c>
      <c r="H236" s="268">
        <v>57.533835479999993</v>
      </c>
      <c r="I236" s="307">
        <v>-1.3000000365082087E-7</v>
      </c>
      <c r="J236" s="89"/>
    </row>
    <row r="237" spans="1:10" x14ac:dyDescent="0.25">
      <c r="A237" s="259" t="s">
        <v>227</v>
      </c>
      <c r="B237" s="260">
        <v>2.4055049999999998E-2</v>
      </c>
      <c r="C237" s="101">
        <v>2.4055049999999998E-2</v>
      </c>
      <c r="D237" s="262">
        <v>0</v>
      </c>
      <c r="E237" s="89"/>
      <c r="F237" s="259" t="s">
        <v>234</v>
      </c>
      <c r="G237" s="260">
        <v>26.2972903</v>
      </c>
      <c r="H237" s="268">
        <v>26.29728914</v>
      </c>
      <c r="I237" s="307">
        <v>-1.160000000055561E-6</v>
      </c>
      <c r="J237" s="89"/>
    </row>
    <row r="238" spans="1:10" x14ac:dyDescent="0.25">
      <c r="A238" s="259" t="s">
        <v>228</v>
      </c>
      <c r="B238" s="260">
        <v>7.9423770000000005E-2</v>
      </c>
      <c r="C238" s="101">
        <v>7.9423770000000005E-2</v>
      </c>
      <c r="D238" s="262">
        <v>0</v>
      </c>
      <c r="E238" s="89"/>
      <c r="F238" s="259" t="s">
        <v>149</v>
      </c>
      <c r="G238" s="260">
        <v>39.904655959999999</v>
      </c>
      <c r="H238" s="268">
        <v>39.904654590000007</v>
      </c>
      <c r="I238" s="307">
        <v>-1.3699999925620432E-6</v>
      </c>
      <c r="J238" s="89"/>
    </row>
    <row r="239" spans="1:10" x14ac:dyDescent="0.25">
      <c r="A239" s="259" t="s">
        <v>229</v>
      </c>
      <c r="B239" s="260">
        <v>3.3960420099999999</v>
      </c>
      <c r="C239" s="101">
        <v>3.3960420099999999</v>
      </c>
      <c r="D239" s="262">
        <v>0</v>
      </c>
      <c r="E239" s="89"/>
      <c r="F239" s="259" t="s">
        <v>144</v>
      </c>
      <c r="G239" s="260">
        <v>5.26130166</v>
      </c>
      <c r="H239" s="268">
        <v>5.2613000199999993</v>
      </c>
      <c r="I239" s="307">
        <v>-1.6400000006910886E-6</v>
      </c>
      <c r="J239" s="89"/>
    </row>
    <row r="240" spans="1:10" x14ac:dyDescent="0.25">
      <c r="A240" s="259" t="s">
        <v>230</v>
      </c>
      <c r="B240" s="260">
        <v>8.5669640000000005E-2</v>
      </c>
      <c r="C240" s="101">
        <v>8.5669640000000005E-2</v>
      </c>
      <c r="D240" s="262">
        <v>0</v>
      </c>
      <c r="E240" s="89"/>
      <c r="F240" s="259" t="s">
        <v>106</v>
      </c>
      <c r="G240" s="260">
        <v>36.687212420000002</v>
      </c>
      <c r="H240" s="268">
        <v>36.687207840000006</v>
      </c>
      <c r="I240" s="307">
        <v>-4.5799999952578219E-6</v>
      </c>
      <c r="J240" s="89"/>
    </row>
    <row r="241" spans="1:10" x14ac:dyDescent="0.25">
      <c r="A241" s="259" t="s">
        <v>231</v>
      </c>
      <c r="B241" s="260">
        <v>2.4274179999999999E-2</v>
      </c>
      <c r="C241" s="101">
        <v>2.4274179999999999E-2</v>
      </c>
      <c r="D241" s="262">
        <v>0</v>
      </c>
      <c r="E241" s="89"/>
      <c r="F241" s="259" t="s">
        <v>117</v>
      </c>
      <c r="G241" s="260">
        <v>33.316398679999999</v>
      </c>
      <c r="H241" s="268">
        <v>33.316392929999999</v>
      </c>
      <c r="I241" s="307">
        <v>-5.7499999996935003E-6</v>
      </c>
      <c r="J241" s="89"/>
    </row>
    <row r="242" spans="1:10" x14ac:dyDescent="0.25">
      <c r="A242" s="259" t="s">
        <v>232</v>
      </c>
      <c r="B242" s="260">
        <v>0.18914757999999998</v>
      </c>
      <c r="C242" s="101">
        <v>0.18914757999999998</v>
      </c>
      <c r="D242" s="262">
        <v>0</v>
      </c>
      <c r="E242" s="89"/>
      <c r="F242" s="259" t="s">
        <v>256</v>
      </c>
      <c r="G242" s="260">
        <v>38.153152040000002</v>
      </c>
      <c r="H242" s="268">
        <v>38.153146280000001</v>
      </c>
      <c r="I242" s="307">
        <v>-5.760000000520904E-6</v>
      </c>
      <c r="J242" s="89"/>
    </row>
    <row r="243" spans="1:10" x14ac:dyDescent="0.25">
      <c r="A243" s="259" t="s">
        <v>233</v>
      </c>
      <c r="B243" s="260">
        <v>7.0291000000000006E-2</v>
      </c>
      <c r="C243" s="101">
        <v>7.0291000000000006E-2</v>
      </c>
      <c r="D243" s="262">
        <v>0</v>
      </c>
      <c r="E243" s="89"/>
      <c r="F243" s="259" t="s">
        <v>195</v>
      </c>
      <c r="G243" s="260">
        <v>95.123220900000007</v>
      </c>
      <c r="H243" s="268">
        <v>95.123208510000012</v>
      </c>
      <c r="I243" s="307">
        <v>-1.238999999486623E-5</v>
      </c>
      <c r="J243" s="89"/>
    </row>
    <row r="244" spans="1:10" x14ac:dyDescent="0.25">
      <c r="A244" s="259" t="s">
        <v>234</v>
      </c>
      <c r="B244" s="260">
        <v>3.6609320000000001E-2</v>
      </c>
      <c r="C244" s="101">
        <v>3.6609320000000001E-2</v>
      </c>
      <c r="D244" s="262">
        <v>0</v>
      </c>
      <c r="E244" s="89"/>
      <c r="F244" s="259" t="s">
        <v>246</v>
      </c>
      <c r="G244" s="260">
        <v>14.08018287</v>
      </c>
      <c r="H244" s="268">
        <v>14.08017035</v>
      </c>
      <c r="I244" s="307">
        <v>-1.2520000000293408E-5</v>
      </c>
      <c r="J244" s="89"/>
    </row>
    <row r="245" spans="1:10" x14ac:dyDescent="0.25">
      <c r="A245" s="259" t="s">
        <v>235</v>
      </c>
      <c r="B245" s="260">
        <v>0.64348061999999995</v>
      </c>
      <c r="C245" s="101">
        <v>0.64348061999999995</v>
      </c>
      <c r="D245" s="262">
        <v>0</v>
      </c>
      <c r="E245" s="89"/>
      <c r="F245" s="259" t="s">
        <v>175</v>
      </c>
      <c r="G245" s="260">
        <v>121.16615970000001</v>
      </c>
      <c r="H245" s="268">
        <v>121.16613906000001</v>
      </c>
      <c r="I245" s="307">
        <v>-2.0640000002458692E-5</v>
      </c>
      <c r="J245" s="89"/>
    </row>
    <row r="246" spans="1:10" x14ac:dyDescent="0.25">
      <c r="A246" s="259" t="s">
        <v>236</v>
      </c>
      <c r="B246" s="260">
        <v>6.5013899999999999E-2</v>
      </c>
      <c r="C246" s="101">
        <v>6.5013899999999999E-2</v>
      </c>
      <c r="D246" s="262">
        <v>0</v>
      </c>
      <c r="E246" s="89"/>
      <c r="F246" s="259" t="s">
        <v>242</v>
      </c>
      <c r="G246" s="260">
        <v>102.91758801</v>
      </c>
      <c r="H246" s="268">
        <v>102.91756724</v>
      </c>
      <c r="I246" s="307">
        <v>-2.0770000006109512E-5</v>
      </c>
      <c r="J246" s="89"/>
    </row>
    <row r="247" spans="1:10" x14ac:dyDescent="0.25">
      <c r="A247" s="259" t="s">
        <v>237</v>
      </c>
      <c r="B247" s="260">
        <v>0.16898682999999998</v>
      </c>
      <c r="C247" s="101">
        <v>0.16898682999999998</v>
      </c>
      <c r="D247" s="262">
        <v>0</v>
      </c>
      <c r="E247" s="89"/>
      <c r="F247" s="259" t="s">
        <v>116</v>
      </c>
      <c r="G247" s="260">
        <v>28.549212969999999</v>
      </c>
      <c r="H247" s="268">
        <v>28.549177409999999</v>
      </c>
      <c r="I247" s="307">
        <v>-3.5560000000600667E-5</v>
      </c>
      <c r="J247" s="89"/>
    </row>
    <row r="248" spans="1:10" x14ac:dyDescent="0.25">
      <c r="A248" s="259" t="s">
        <v>238</v>
      </c>
      <c r="B248" s="260">
        <v>0.25642839000000001</v>
      </c>
      <c r="C248" s="101">
        <v>0.25642839000000001</v>
      </c>
      <c r="D248" s="262">
        <v>0</v>
      </c>
      <c r="E248" s="89"/>
      <c r="F248" s="259" t="s">
        <v>237</v>
      </c>
      <c r="G248" s="260">
        <v>17.2471338</v>
      </c>
      <c r="H248" s="268">
        <v>17.247095309999999</v>
      </c>
      <c r="I248" s="307">
        <v>-3.8490000001445424E-5</v>
      </c>
      <c r="J248" s="89"/>
    </row>
    <row r="249" spans="1:10" x14ac:dyDescent="0.25">
      <c r="A249" s="259" t="s">
        <v>239</v>
      </c>
      <c r="B249" s="260">
        <v>4.3646860000000003E-2</v>
      </c>
      <c r="C249" s="101">
        <v>4.3646860000000003E-2</v>
      </c>
      <c r="D249" s="262">
        <v>0</v>
      </c>
      <c r="E249" s="89"/>
      <c r="F249" s="259" t="s">
        <v>109</v>
      </c>
      <c r="G249" s="260">
        <v>97.303867409999995</v>
      </c>
      <c r="H249" s="268">
        <v>97.303810130000002</v>
      </c>
      <c r="I249" s="307">
        <v>-5.7279999992942976E-5</v>
      </c>
      <c r="J249" s="89"/>
    </row>
    <row r="250" spans="1:10" x14ac:dyDescent="0.25">
      <c r="A250" s="259" t="s">
        <v>240</v>
      </c>
      <c r="B250" s="260">
        <v>1.2878651200000002</v>
      </c>
      <c r="C250" s="101">
        <v>1.2878651200000002</v>
      </c>
      <c r="D250" s="262">
        <v>0</v>
      </c>
      <c r="E250" s="89"/>
      <c r="F250" s="259" t="s">
        <v>107</v>
      </c>
      <c r="G250" s="260">
        <v>130.66141218000001</v>
      </c>
      <c r="H250" s="268">
        <v>130.66134771</v>
      </c>
      <c r="I250" s="307">
        <v>-6.4470000012306627E-5</v>
      </c>
      <c r="J250" s="89"/>
    </row>
    <row r="251" spans="1:10" x14ac:dyDescent="0.25">
      <c r="A251" s="259" t="s">
        <v>241</v>
      </c>
      <c r="B251" s="260">
        <v>4.0179329999999999E-2</v>
      </c>
      <c r="C251" s="101">
        <v>4.0179329999999999E-2</v>
      </c>
      <c r="D251" s="262">
        <v>0</v>
      </c>
      <c r="E251" s="89"/>
      <c r="F251" s="259" t="s">
        <v>235</v>
      </c>
      <c r="G251" s="260">
        <v>102.45913975000001</v>
      </c>
      <c r="H251" s="268">
        <v>102.45905044</v>
      </c>
      <c r="I251" s="307">
        <v>-8.9310000007003509E-5</v>
      </c>
      <c r="J251" s="89"/>
    </row>
    <row r="252" spans="1:10" x14ac:dyDescent="0.25">
      <c r="A252" s="259" t="s">
        <v>242</v>
      </c>
      <c r="B252" s="260">
        <v>21.26772566</v>
      </c>
      <c r="C252" s="101">
        <v>21.26772566</v>
      </c>
      <c r="D252" s="262">
        <v>0</v>
      </c>
      <c r="E252" s="89"/>
      <c r="F252" s="259" t="s">
        <v>189</v>
      </c>
      <c r="G252" s="260">
        <v>149.81644125</v>
      </c>
      <c r="H252" s="268">
        <v>149.81633991999999</v>
      </c>
      <c r="I252" s="307">
        <v>-1.0133000000678294E-4</v>
      </c>
      <c r="J252" s="89"/>
    </row>
    <row r="253" spans="1:10" x14ac:dyDescent="0.25">
      <c r="A253" s="259" t="s">
        <v>243</v>
      </c>
      <c r="B253" s="260">
        <v>1.556721</v>
      </c>
      <c r="C253" s="101">
        <v>1.556721</v>
      </c>
      <c r="D253" s="262">
        <v>0</v>
      </c>
      <c r="E253" s="89"/>
      <c r="F253" s="259" t="s">
        <v>172</v>
      </c>
      <c r="G253" s="260">
        <v>64.184876930000001</v>
      </c>
      <c r="H253" s="268">
        <v>64.184723700000006</v>
      </c>
      <c r="I253" s="307">
        <v>-1.5322999999511921E-4</v>
      </c>
      <c r="J253" s="89"/>
    </row>
    <row r="254" spans="1:10" x14ac:dyDescent="0.25">
      <c r="A254" s="259" t="s">
        <v>244</v>
      </c>
      <c r="B254" s="260">
        <v>6.5779999999999996E-3</v>
      </c>
      <c r="C254" s="101">
        <v>6.5779999999999996E-3</v>
      </c>
      <c r="D254" s="262">
        <v>0</v>
      </c>
      <c r="E254" s="89"/>
      <c r="F254" s="259" t="s">
        <v>214</v>
      </c>
      <c r="G254" s="260">
        <v>73.43974356999999</v>
      </c>
      <c r="H254" s="268">
        <v>73.439572030000008</v>
      </c>
      <c r="I254" s="307">
        <v>-1.7153999998242853E-4</v>
      </c>
      <c r="J254" s="89"/>
    </row>
    <row r="255" spans="1:10" x14ac:dyDescent="0.25">
      <c r="A255" s="259" t="s">
        <v>245</v>
      </c>
      <c r="B255" s="260">
        <v>0</v>
      </c>
      <c r="C255" s="101">
        <v>0</v>
      </c>
      <c r="D255" s="262">
        <v>0</v>
      </c>
      <c r="E255" s="89"/>
      <c r="F255" s="259" t="s">
        <v>35</v>
      </c>
      <c r="G255" s="260">
        <v>109.24960557</v>
      </c>
      <c r="H255" s="268">
        <v>109.24942181999999</v>
      </c>
      <c r="I255" s="307">
        <v>-1.8375000000503405E-4</v>
      </c>
      <c r="J255" s="89"/>
    </row>
    <row r="256" spans="1:10" x14ac:dyDescent="0.25">
      <c r="A256" s="259" t="s">
        <v>246</v>
      </c>
      <c r="B256" s="260">
        <v>0.11398325999999999</v>
      </c>
      <c r="C256" s="101">
        <v>0.11398325999999999</v>
      </c>
      <c r="D256" s="262">
        <v>0</v>
      </c>
      <c r="E256" s="89"/>
      <c r="F256" s="259" t="s">
        <v>142</v>
      </c>
      <c r="G256" s="260">
        <v>24.459630100000002</v>
      </c>
      <c r="H256" s="268">
        <v>24.459428760000002</v>
      </c>
      <c r="I256" s="307">
        <v>-2.0134000000027186E-4</v>
      </c>
      <c r="J256" s="89"/>
    </row>
    <row r="257" spans="1:10" x14ac:dyDescent="0.25">
      <c r="A257" s="259" t="s">
        <v>247</v>
      </c>
      <c r="B257" s="260">
        <v>5.4000000000000001E-4</v>
      </c>
      <c r="C257" s="101">
        <v>5.4000000000000001E-4</v>
      </c>
      <c r="D257" s="262">
        <v>0</v>
      </c>
      <c r="E257" s="89"/>
      <c r="F257" s="259" t="s">
        <v>99</v>
      </c>
      <c r="G257" s="260">
        <v>39.035077560000005</v>
      </c>
      <c r="H257" s="268">
        <v>39.034782610000001</v>
      </c>
      <c r="I257" s="307">
        <v>-2.9495000000423488E-4</v>
      </c>
      <c r="J257" s="89"/>
    </row>
    <row r="258" spans="1:10" x14ac:dyDescent="0.25">
      <c r="A258" s="259" t="s">
        <v>248</v>
      </c>
      <c r="B258" s="260">
        <v>4.7739999999999998E-2</v>
      </c>
      <c r="C258" s="101">
        <v>4.7739999999999998E-2</v>
      </c>
      <c r="D258" s="262">
        <v>0</v>
      </c>
      <c r="E258" s="89"/>
      <c r="F258" s="259" t="s">
        <v>147</v>
      </c>
      <c r="G258" s="260">
        <v>18.084845949999998</v>
      </c>
      <c r="H258" s="268">
        <v>18.084197270000001</v>
      </c>
      <c r="I258" s="307">
        <v>-6.486799999976256E-4</v>
      </c>
      <c r="J258" s="89"/>
    </row>
    <row r="259" spans="1:10" x14ac:dyDescent="0.25">
      <c r="A259" s="259" t="s">
        <v>249</v>
      </c>
      <c r="B259" s="260">
        <v>48.662672869999994</v>
      </c>
      <c r="C259" s="101">
        <v>48.662672869999994</v>
      </c>
      <c r="D259" s="262">
        <v>0</v>
      </c>
      <c r="E259" s="89"/>
      <c r="F259" s="259" t="s">
        <v>184</v>
      </c>
      <c r="G259" s="260">
        <v>295.74559870000002</v>
      </c>
      <c r="H259" s="268">
        <v>295.74486466000002</v>
      </c>
      <c r="I259" s="307">
        <v>-7.3403999999754888E-4</v>
      </c>
      <c r="J259" s="89"/>
    </row>
    <row r="260" spans="1:10" x14ac:dyDescent="0.25">
      <c r="A260" s="259" t="s">
        <v>251</v>
      </c>
      <c r="B260" s="260">
        <v>0.23087560999999998</v>
      </c>
      <c r="C260" s="101">
        <v>0.23087560999999998</v>
      </c>
      <c r="D260" s="262">
        <v>0</v>
      </c>
      <c r="E260" s="89"/>
      <c r="F260" s="259" t="s">
        <v>143</v>
      </c>
      <c r="G260" s="260">
        <v>48.579913570000002</v>
      </c>
      <c r="H260" s="268">
        <v>48.579002280000005</v>
      </c>
      <c r="I260" s="307">
        <v>-9.1128999999767757E-4</v>
      </c>
      <c r="J260" s="89"/>
    </row>
    <row r="261" spans="1:10" x14ac:dyDescent="0.25">
      <c r="A261" s="259" t="s">
        <v>252</v>
      </c>
      <c r="B261" s="260">
        <v>0.33716702000000004</v>
      </c>
      <c r="C261" s="101">
        <v>0.33716702000000004</v>
      </c>
      <c r="D261" s="262">
        <v>0</v>
      </c>
      <c r="E261" s="89"/>
      <c r="F261" s="259" t="s">
        <v>216</v>
      </c>
      <c r="G261" s="260">
        <v>91.657148790000008</v>
      </c>
      <c r="H261" s="268">
        <v>91.655904800000002</v>
      </c>
      <c r="I261" s="307">
        <v>-1.2439900000060788E-3</v>
      </c>
      <c r="J261" s="89"/>
    </row>
    <row r="262" spans="1:10" x14ac:dyDescent="0.25">
      <c r="A262" s="259" t="s">
        <v>253</v>
      </c>
      <c r="B262" s="260">
        <v>6.1669646299999998</v>
      </c>
      <c r="C262" s="101">
        <v>6.1669646299999998</v>
      </c>
      <c r="D262" s="262">
        <v>0</v>
      </c>
      <c r="E262" s="89"/>
      <c r="F262" s="259" t="s">
        <v>249</v>
      </c>
      <c r="G262" s="260">
        <v>33.268790109999998</v>
      </c>
      <c r="H262" s="268">
        <v>33.266546420000005</v>
      </c>
      <c r="I262" s="307">
        <v>-2.243689999993137E-3</v>
      </c>
      <c r="J262" s="89"/>
    </row>
    <row r="263" spans="1:10" x14ac:dyDescent="0.25">
      <c r="A263" s="259" t="s">
        <v>254</v>
      </c>
      <c r="B263" s="260">
        <v>3.8094320000000001E-2</v>
      </c>
      <c r="C263" s="101">
        <v>3.8094320000000001E-2</v>
      </c>
      <c r="D263" s="262">
        <v>0</v>
      </c>
      <c r="E263" s="89"/>
      <c r="F263" s="259" t="s">
        <v>211</v>
      </c>
      <c r="G263" s="260">
        <v>61.431364209999998</v>
      </c>
      <c r="H263" s="268">
        <v>61.423378590000006</v>
      </c>
      <c r="I263" s="307">
        <v>-7.985619999992366E-3</v>
      </c>
      <c r="J263" s="89"/>
    </row>
    <row r="264" spans="1:10" x14ac:dyDescent="0.25">
      <c r="A264" s="259" t="s">
        <v>255</v>
      </c>
      <c r="B264" s="260">
        <v>0.20900326999999999</v>
      </c>
      <c r="C264" s="101">
        <v>0.20900326999999999</v>
      </c>
      <c r="D264" s="262">
        <v>0</v>
      </c>
      <c r="E264" s="89"/>
      <c r="F264" s="259" t="s">
        <v>196</v>
      </c>
      <c r="G264" s="260">
        <v>77.274615999999995</v>
      </c>
      <c r="H264" s="268">
        <v>77.261832220000002</v>
      </c>
      <c r="I264" s="307">
        <v>-1.2783779999992362E-2</v>
      </c>
      <c r="J264" s="89"/>
    </row>
    <row r="265" spans="1:10" x14ac:dyDescent="0.25">
      <c r="A265" s="259" t="s">
        <v>256</v>
      </c>
      <c r="B265" s="260">
        <v>1.90580869</v>
      </c>
      <c r="C265" s="101">
        <v>1.90580869</v>
      </c>
      <c r="D265" s="262">
        <v>0</v>
      </c>
      <c r="E265" s="89"/>
      <c r="F265" s="259" t="s">
        <v>183</v>
      </c>
      <c r="G265" s="260">
        <v>223.83504411999999</v>
      </c>
      <c r="H265" s="268">
        <v>223.81513187000002</v>
      </c>
      <c r="I265" s="307">
        <v>-1.9912249999975984E-2</v>
      </c>
      <c r="J265" s="89"/>
    </row>
    <row r="266" spans="1:10" x14ac:dyDescent="0.25">
      <c r="A266" s="259" t="s">
        <v>257</v>
      </c>
      <c r="B266" s="260">
        <v>0</v>
      </c>
      <c r="C266" s="101">
        <v>0</v>
      </c>
      <c r="D266" s="262">
        <v>0</v>
      </c>
      <c r="E266" s="89"/>
      <c r="F266" s="259" t="s">
        <v>23</v>
      </c>
      <c r="G266" s="260">
        <v>37.110087729999996</v>
      </c>
      <c r="H266" s="268">
        <v>37.086135259999999</v>
      </c>
      <c r="I266" s="307">
        <v>-2.3952469999997561E-2</v>
      </c>
      <c r="J266" s="89"/>
    </row>
    <row r="267" spans="1:10" x14ac:dyDescent="0.25">
      <c r="A267" s="259" t="s">
        <v>258</v>
      </c>
      <c r="B267" s="260">
        <v>16.04008984</v>
      </c>
      <c r="C267" s="101">
        <v>16.04008984</v>
      </c>
      <c r="D267" s="262">
        <v>0</v>
      </c>
      <c r="E267" s="89"/>
      <c r="F267" s="259" t="s">
        <v>9</v>
      </c>
      <c r="G267" s="260">
        <v>22.78217635</v>
      </c>
      <c r="H267" s="268">
        <v>22.73708813</v>
      </c>
      <c r="I267" s="307">
        <v>-4.5088220000000234E-2</v>
      </c>
      <c r="J267" s="89"/>
    </row>
    <row r="268" spans="1:10" x14ac:dyDescent="0.25">
      <c r="A268" s="259" t="s">
        <v>259</v>
      </c>
      <c r="B268" s="260">
        <v>0</v>
      </c>
      <c r="C268" s="101">
        <v>0</v>
      </c>
      <c r="D268" s="262">
        <v>0</v>
      </c>
      <c r="E268" s="89"/>
      <c r="F268" s="259" t="s">
        <v>248</v>
      </c>
      <c r="G268" s="260">
        <v>101.47412725</v>
      </c>
      <c r="H268" s="268">
        <v>101.40784025000001</v>
      </c>
      <c r="I268" s="307">
        <v>-6.6286999999988439E-2</v>
      </c>
      <c r="J268" s="89"/>
    </row>
    <row r="269" spans="1:10" x14ac:dyDescent="0.25">
      <c r="A269" s="259" t="s">
        <v>260</v>
      </c>
      <c r="B269" s="260">
        <v>1006.65584935</v>
      </c>
      <c r="C269" s="101">
        <v>1006.65584935</v>
      </c>
      <c r="D269" s="262">
        <v>0</v>
      </c>
      <c r="E269" s="89"/>
      <c r="F269" s="259" t="s">
        <v>171</v>
      </c>
      <c r="G269" s="260">
        <v>31.237231949999998</v>
      </c>
      <c r="H269" s="268">
        <v>31.156896249999999</v>
      </c>
      <c r="I269" s="307">
        <v>-8.0335699999999122E-2</v>
      </c>
      <c r="J269" s="89"/>
    </row>
    <row r="270" spans="1:10" x14ac:dyDescent="0.25">
      <c r="A270" s="259" t="s">
        <v>261</v>
      </c>
      <c r="B270" s="260">
        <v>0</v>
      </c>
      <c r="C270" s="101">
        <v>0</v>
      </c>
      <c r="D270" s="262">
        <v>0</v>
      </c>
      <c r="E270" s="89"/>
      <c r="F270" s="259" t="s">
        <v>157</v>
      </c>
      <c r="G270" s="260">
        <v>49.431270659999996</v>
      </c>
      <c r="H270" s="268">
        <v>49.342637659999994</v>
      </c>
      <c r="I270" s="307">
        <v>-8.8633000000001516E-2</v>
      </c>
      <c r="J270" s="89"/>
    </row>
    <row r="271" spans="1:10" x14ac:dyDescent="0.25">
      <c r="A271" s="259" t="s">
        <v>579</v>
      </c>
      <c r="B271" s="260">
        <v>0</v>
      </c>
      <c r="C271" s="101">
        <v>0</v>
      </c>
      <c r="D271" s="262">
        <v>0</v>
      </c>
      <c r="E271" s="89"/>
      <c r="F271" s="259" t="s">
        <v>135</v>
      </c>
      <c r="G271" s="260">
        <v>96.494407040000013</v>
      </c>
      <c r="H271" s="268">
        <v>96.368909520000003</v>
      </c>
      <c r="I271" s="307">
        <v>-0.12549752000001035</v>
      </c>
      <c r="J271" s="89"/>
    </row>
    <row r="272" spans="1:10" x14ac:dyDescent="0.25">
      <c r="A272" s="259" t="s">
        <v>23</v>
      </c>
      <c r="B272" s="260">
        <v>13.166216949999999</v>
      </c>
      <c r="C272" s="101">
        <v>13.164967689999999</v>
      </c>
      <c r="D272" s="262">
        <v>-1.2492599999998077E-3</v>
      </c>
      <c r="E272" s="89"/>
      <c r="F272" s="259" t="s">
        <v>250</v>
      </c>
      <c r="G272" s="260">
        <v>184.60186714</v>
      </c>
      <c r="H272" s="268">
        <v>184.41499816000001</v>
      </c>
      <c r="I272" s="307">
        <v>-0.18686897999998564</v>
      </c>
      <c r="J272" s="89"/>
    </row>
    <row r="273" spans="1:10" s="92" customFormat="1" ht="13" x14ac:dyDescent="0.3">
      <c r="A273" s="259" t="s">
        <v>168</v>
      </c>
      <c r="B273" s="260">
        <v>6.9333391900000008</v>
      </c>
      <c r="C273" s="101">
        <v>6.8958271900000003</v>
      </c>
      <c r="D273" s="262">
        <v>-3.7512000000000434E-2</v>
      </c>
      <c r="E273" s="99"/>
      <c r="F273" s="259" t="s">
        <v>204</v>
      </c>
      <c r="G273" s="260">
        <v>68.787970139999999</v>
      </c>
      <c r="H273" s="268">
        <v>68.581574790000005</v>
      </c>
      <c r="I273" s="307">
        <v>-0.20639534999999398</v>
      </c>
      <c r="J273" s="99"/>
    </row>
    <row r="274" spans="1:10" ht="13" thickBot="1" x14ac:dyDescent="0.3">
      <c r="A274" s="269" t="s">
        <v>47</v>
      </c>
      <c r="B274" s="270">
        <v>107.62453916</v>
      </c>
      <c r="C274" s="101">
        <v>107.49234250000001</v>
      </c>
      <c r="D274" s="262">
        <v>-0.13219665999999108</v>
      </c>
      <c r="E274" s="271"/>
      <c r="F274" s="265" t="s">
        <v>33</v>
      </c>
      <c r="G274" s="264">
        <v>131.65802868</v>
      </c>
      <c r="H274" s="268">
        <v>130.70153048</v>
      </c>
      <c r="I274" s="308">
        <v>-0.95649819999999863</v>
      </c>
    </row>
    <row r="275" spans="1:10" ht="13" x14ac:dyDescent="0.3">
      <c r="A275" s="272" t="s">
        <v>262</v>
      </c>
      <c r="B275" s="273">
        <f>SUM(B11:B274)</f>
        <v>6827.8692745800035</v>
      </c>
      <c r="C275" s="273">
        <f>SUM(C11:C274)</f>
        <v>6829.0608122600033</v>
      </c>
      <c r="D275" s="273">
        <f>C275-B275</f>
        <v>1.191537679999783</v>
      </c>
      <c r="F275" s="274" t="s">
        <v>262</v>
      </c>
      <c r="G275" s="275">
        <f>SUM(G11:G274)</f>
        <v>11338.035760119992</v>
      </c>
      <c r="H275" s="305">
        <f>SUM(H11:H274)</f>
        <v>11341.15269013</v>
      </c>
      <c r="I275" s="305">
        <f t="shared" ref="I275" si="0">H275-G275</f>
        <v>3.1169300100082182</v>
      </c>
    </row>
    <row r="276" spans="1:10" x14ac:dyDescent="0.25">
      <c r="B276" s="100"/>
      <c r="C276" s="100"/>
      <c r="G276" s="276"/>
      <c r="H276" s="101"/>
    </row>
  </sheetData>
  <sortState xmlns:xlrd2="http://schemas.microsoft.com/office/spreadsheetml/2017/richdata2" ref="F11:I274">
    <sortCondition descending="1" ref="I11:I274"/>
  </sortState>
  <mergeCells count="3">
    <mergeCell ref="A2:E2"/>
    <mergeCell ref="A9:D9"/>
    <mergeCell ref="F9:I9"/>
  </mergeCells>
  <pageMargins left="0.7" right="0.7" top="0.75" bottom="0.75" header="0.3" footer="0.3"/>
  <pageSetup orientation="portrait" r:id="rId1"/>
  <tableParts count="2">
    <tablePart r:id="rId2"/>
    <tablePart r:id="rId3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M258"/>
  <sheetViews>
    <sheetView zoomScaleNormal="100" workbookViewId="0">
      <selection activeCell="M6" sqref="M6"/>
    </sheetView>
  </sheetViews>
  <sheetFormatPr defaultColWidth="9.1796875" defaultRowHeight="11.5" x14ac:dyDescent="0.25"/>
  <cols>
    <col min="1" max="1" width="46.81640625" style="6" customWidth="1"/>
    <col min="2" max="2" width="19.1796875" style="6" bestFit="1" customWidth="1"/>
    <col min="3" max="3" width="8.08984375" style="6" customWidth="1"/>
    <col min="4" max="4" width="6.1796875" style="6" bestFit="1" customWidth="1"/>
    <col min="5" max="5" width="8.08984375" style="6" customWidth="1"/>
    <col min="6" max="6" width="16.26953125" style="6" bestFit="1" customWidth="1"/>
    <col min="7" max="7" width="10.54296875" style="6" customWidth="1"/>
    <col min="8" max="8" width="11.54296875" style="6" bestFit="1" customWidth="1"/>
    <col min="9" max="9" width="7.08984375" style="6" bestFit="1" customWidth="1"/>
    <col min="10" max="10" width="10.6328125" style="6" customWidth="1"/>
    <col min="11" max="16384" width="9.1796875" style="6"/>
  </cols>
  <sheetData>
    <row r="1" spans="1:13" x14ac:dyDescent="0.25">
      <c r="A1" s="51" t="s">
        <v>511</v>
      </c>
      <c r="L1" s="376" t="s">
        <v>313</v>
      </c>
      <c r="M1" s="376"/>
    </row>
    <row r="2" spans="1:13" ht="13" x14ac:dyDescent="0.3">
      <c r="A2" s="139" t="s">
        <v>319</v>
      </c>
      <c r="B2" s="139" t="s">
        <v>624</v>
      </c>
      <c r="C2" s="139" t="s">
        <v>316</v>
      </c>
      <c r="D2" s="139" t="s">
        <v>598</v>
      </c>
      <c r="E2" s="139" t="s">
        <v>318</v>
      </c>
      <c r="F2" s="139" t="s">
        <v>623</v>
      </c>
      <c r="G2" s="139" t="s">
        <v>315</v>
      </c>
      <c r="H2" s="139" t="s">
        <v>586</v>
      </c>
      <c r="I2" s="139" t="s">
        <v>317</v>
      </c>
      <c r="J2" s="139" t="s">
        <v>634</v>
      </c>
    </row>
    <row r="3" spans="1:13" ht="12.5" x14ac:dyDescent="0.25">
      <c r="A3" s="142" t="s">
        <v>575</v>
      </c>
      <c r="B3" s="212">
        <v>0</v>
      </c>
      <c r="C3" s="212">
        <v>612.78217086000006</v>
      </c>
      <c r="D3" s="212">
        <v>612.78217086000006</v>
      </c>
      <c r="E3" s="212">
        <v>0</v>
      </c>
      <c r="F3" s="212">
        <v>2.2937249999999999E-2</v>
      </c>
      <c r="G3" s="212">
        <v>0</v>
      </c>
      <c r="H3" s="212">
        <v>0</v>
      </c>
      <c r="I3" s="212">
        <v>0</v>
      </c>
      <c r="J3" s="212">
        <v>0</v>
      </c>
    </row>
    <row r="4" spans="1:13" ht="12.5" x14ac:dyDescent="0.25">
      <c r="A4" s="142" t="s">
        <v>23</v>
      </c>
      <c r="B4" s="212">
        <v>0</v>
      </c>
      <c r="C4" s="212">
        <v>291.40080306999999</v>
      </c>
      <c r="D4" s="212">
        <v>409.99930406999999</v>
      </c>
      <c r="E4" s="212">
        <v>19.9071088</v>
      </c>
      <c r="F4" s="212">
        <v>0.23507</v>
      </c>
      <c r="G4" s="212">
        <v>3.0902500000000002</v>
      </c>
      <c r="H4" s="212">
        <v>0</v>
      </c>
      <c r="I4" s="212">
        <v>0.62607199999999996</v>
      </c>
      <c r="J4" s="212">
        <v>0</v>
      </c>
    </row>
    <row r="5" spans="1:13" ht="12.5" x14ac:dyDescent="0.25">
      <c r="A5" s="142" t="s">
        <v>9</v>
      </c>
      <c r="B5" s="212">
        <v>0</v>
      </c>
      <c r="C5" s="212">
        <v>284.55603131999999</v>
      </c>
      <c r="D5" s="212">
        <v>288.07262123999999</v>
      </c>
      <c r="E5" s="212">
        <v>56.023651619999995</v>
      </c>
      <c r="F5" s="212">
        <v>298.26729437</v>
      </c>
      <c r="G5" s="212">
        <v>0</v>
      </c>
      <c r="H5" s="212">
        <v>0</v>
      </c>
      <c r="I5" s="212">
        <v>0</v>
      </c>
      <c r="J5" s="212">
        <v>215.673485</v>
      </c>
    </row>
    <row r="6" spans="1:13" ht="12.5" x14ac:dyDescent="0.25">
      <c r="A6" s="142" t="s">
        <v>68</v>
      </c>
      <c r="B6" s="212">
        <v>0</v>
      </c>
      <c r="C6" s="212">
        <v>0</v>
      </c>
      <c r="D6" s="212">
        <v>248.21632344999998</v>
      </c>
      <c r="E6" s="212">
        <v>0</v>
      </c>
      <c r="F6" s="212">
        <v>0</v>
      </c>
      <c r="G6" s="212">
        <v>0</v>
      </c>
      <c r="H6" s="212">
        <v>0</v>
      </c>
      <c r="I6" s="212">
        <v>0</v>
      </c>
      <c r="J6" s="212">
        <v>0</v>
      </c>
    </row>
    <row r="7" spans="1:13" ht="12.5" x14ac:dyDescent="0.25">
      <c r="A7" s="142" t="s">
        <v>151</v>
      </c>
      <c r="B7" s="212">
        <v>0</v>
      </c>
      <c r="C7" s="212">
        <v>74.653476310000002</v>
      </c>
      <c r="D7" s="212">
        <v>145.23406197999998</v>
      </c>
      <c r="E7" s="212">
        <v>2108.1437841500001</v>
      </c>
      <c r="F7" s="212">
        <v>0</v>
      </c>
      <c r="G7" s="212">
        <v>0</v>
      </c>
      <c r="H7" s="212">
        <v>0</v>
      </c>
      <c r="I7" s="212">
        <v>3.3747907700000002</v>
      </c>
      <c r="J7" s="212">
        <v>0</v>
      </c>
    </row>
    <row r="8" spans="1:13" ht="12.5" x14ac:dyDescent="0.25">
      <c r="A8" s="142" t="s">
        <v>71</v>
      </c>
      <c r="B8" s="212">
        <v>0</v>
      </c>
      <c r="C8" s="212">
        <v>0</v>
      </c>
      <c r="D8" s="212">
        <v>119.15230200000001</v>
      </c>
      <c r="E8" s="212">
        <v>3.4699999999999998E-4</v>
      </c>
      <c r="F8" s="212">
        <v>4.2977006200000005</v>
      </c>
      <c r="G8" s="212">
        <v>0</v>
      </c>
      <c r="H8" s="212">
        <v>0</v>
      </c>
      <c r="I8" s="212">
        <v>0</v>
      </c>
      <c r="J8" s="212">
        <v>4.26020062</v>
      </c>
    </row>
    <row r="9" spans="1:13" ht="12.5" x14ac:dyDescent="0.25">
      <c r="A9" s="142" t="s">
        <v>47</v>
      </c>
      <c r="B9" s="212">
        <v>0</v>
      </c>
      <c r="C9" s="212">
        <v>62.1406876</v>
      </c>
      <c r="D9" s="212">
        <v>74.196541449999998</v>
      </c>
      <c r="E9" s="212">
        <v>33.396044359999998</v>
      </c>
      <c r="F9" s="212">
        <v>0.19776852</v>
      </c>
      <c r="G9" s="212">
        <v>0</v>
      </c>
      <c r="H9" s="212">
        <v>0</v>
      </c>
      <c r="I9" s="212">
        <v>0</v>
      </c>
      <c r="J9" s="212">
        <v>0.19776852</v>
      </c>
    </row>
    <row r="10" spans="1:13" ht="12.5" x14ac:dyDescent="0.25">
      <c r="A10" s="142" t="s">
        <v>1</v>
      </c>
      <c r="B10" s="212">
        <v>0</v>
      </c>
      <c r="C10" s="212">
        <v>59.371544790000002</v>
      </c>
      <c r="D10" s="212">
        <v>62.76147417</v>
      </c>
      <c r="E10" s="212">
        <v>8.5759664600000001</v>
      </c>
      <c r="F10" s="212">
        <v>2.0135586499999998</v>
      </c>
      <c r="G10" s="212">
        <v>3.3899293799999999</v>
      </c>
      <c r="H10" s="212">
        <v>0</v>
      </c>
      <c r="I10" s="212">
        <v>11.814947609999999</v>
      </c>
      <c r="J10" s="212">
        <v>0</v>
      </c>
    </row>
    <row r="11" spans="1:13" ht="12.5" x14ac:dyDescent="0.25">
      <c r="A11" s="142" t="s">
        <v>61</v>
      </c>
      <c r="B11" s="212">
        <v>0</v>
      </c>
      <c r="C11" s="212">
        <v>52.481813719999998</v>
      </c>
      <c r="D11" s="212">
        <v>52.485868170000003</v>
      </c>
      <c r="E11" s="212">
        <v>5.2431369199999995</v>
      </c>
      <c r="F11" s="212">
        <v>1.78378E-3</v>
      </c>
      <c r="G11" s="212">
        <v>0</v>
      </c>
      <c r="H11" s="212">
        <v>1.53732548</v>
      </c>
      <c r="I11" s="212">
        <v>27.8784575</v>
      </c>
      <c r="J11" s="212">
        <v>0</v>
      </c>
    </row>
    <row r="12" spans="1:13" ht="12.5" x14ac:dyDescent="0.25">
      <c r="A12" s="142" t="s">
        <v>77</v>
      </c>
      <c r="B12" s="212">
        <v>0</v>
      </c>
      <c r="C12" s="212">
        <v>35.92543482</v>
      </c>
      <c r="D12" s="212">
        <v>36.545496020000002</v>
      </c>
      <c r="E12" s="212">
        <v>0.20084617999999999</v>
      </c>
      <c r="F12" s="212">
        <v>0</v>
      </c>
      <c r="G12" s="212">
        <v>0</v>
      </c>
      <c r="H12" s="212">
        <v>0</v>
      </c>
      <c r="I12" s="212">
        <v>0</v>
      </c>
      <c r="J12" s="212">
        <v>0</v>
      </c>
    </row>
    <row r="13" spans="1:13" ht="12.5" x14ac:dyDescent="0.25">
      <c r="A13" s="142" t="s">
        <v>249</v>
      </c>
      <c r="B13" s="212">
        <v>3.7745700000000001E-3</v>
      </c>
      <c r="C13" s="212">
        <v>1.7880529999999999E-2</v>
      </c>
      <c r="D13" s="212">
        <v>36.543855270000002</v>
      </c>
      <c r="E13" s="212">
        <v>72.035757319999988</v>
      </c>
      <c r="F13" s="212">
        <v>7.1858470000000008E-2</v>
      </c>
      <c r="G13" s="212">
        <v>5.5000000000000003E-4</v>
      </c>
      <c r="H13" s="212">
        <v>0</v>
      </c>
      <c r="I13" s="212">
        <v>1.2459999999999999E-3</v>
      </c>
      <c r="J13" s="212">
        <v>5.2201910000000004E-2</v>
      </c>
    </row>
    <row r="14" spans="1:13" ht="12.5" x14ac:dyDescent="0.25">
      <c r="A14" s="142" t="s">
        <v>11</v>
      </c>
      <c r="B14" s="212">
        <v>8.7641799999999999E-3</v>
      </c>
      <c r="C14" s="212">
        <v>24.75370843</v>
      </c>
      <c r="D14" s="212">
        <v>24.75370843</v>
      </c>
      <c r="E14" s="212">
        <v>15.635151460000001</v>
      </c>
      <c r="F14" s="212">
        <v>1.0361549999999999E-2</v>
      </c>
      <c r="G14" s="212">
        <v>0</v>
      </c>
      <c r="H14" s="212">
        <v>0</v>
      </c>
      <c r="I14" s="212">
        <v>15.19357407</v>
      </c>
      <c r="J14" s="212">
        <v>1.9125730000000001E-2</v>
      </c>
    </row>
    <row r="15" spans="1:13" ht="12.5" x14ac:dyDescent="0.25">
      <c r="A15" s="142" t="s">
        <v>184</v>
      </c>
      <c r="B15" s="212">
        <v>0</v>
      </c>
      <c r="C15" s="212">
        <v>4.4714876700000001</v>
      </c>
      <c r="D15" s="212">
        <v>20.831428070000001</v>
      </c>
      <c r="E15" s="212">
        <v>12.63471111</v>
      </c>
      <c r="F15" s="212">
        <v>40.695433420000001</v>
      </c>
      <c r="G15" s="212">
        <v>20.75210985</v>
      </c>
      <c r="H15" s="212">
        <v>0</v>
      </c>
      <c r="I15" s="212">
        <v>0</v>
      </c>
      <c r="J15" s="212">
        <v>40.695310280000001</v>
      </c>
    </row>
    <row r="16" spans="1:13" ht="12.5" x14ac:dyDescent="0.25">
      <c r="A16" s="142" t="s">
        <v>145</v>
      </c>
      <c r="B16" s="212">
        <v>0</v>
      </c>
      <c r="C16" s="212">
        <v>2.5999999999999998E-4</v>
      </c>
      <c r="D16" s="212">
        <v>15.862345150000001</v>
      </c>
      <c r="E16" s="212">
        <v>41.167856139999998</v>
      </c>
      <c r="F16" s="212">
        <v>0.56541673999999997</v>
      </c>
      <c r="G16" s="212">
        <v>0</v>
      </c>
      <c r="H16" s="212">
        <v>0</v>
      </c>
      <c r="I16" s="212">
        <v>13.863206160000001</v>
      </c>
      <c r="J16" s="212">
        <v>0.27842366999999996</v>
      </c>
    </row>
    <row r="17" spans="1:10" ht="12.5" x14ac:dyDescent="0.25">
      <c r="A17" s="142" t="s">
        <v>22</v>
      </c>
      <c r="B17" s="212">
        <v>0</v>
      </c>
      <c r="C17" s="212">
        <v>12.71700369</v>
      </c>
      <c r="D17" s="212">
        <v>12.71700369</v>
      </c>
      <c r="E17" s="212">
        <v>2.5416599999999998E-3</v>
      </c>
      <c r="F17" s="212">
        <v>0.21925953000000001</v>
      </c>
      <c r="G17" s="212">
        <v>0</v>
      </c>
      <c r="H17" s="212">
        <v>0</v>
      </c>
      <c r="I17" s="212">
        <v>0</v>
      </c>
      <c r="J17" s="212">
        <v>0.16806289999999999</v>
      </c>
    </row>
    <row r="18" spans="1:10" ht="12.5" x14ac:dyDescent="0.25">
      <c r="A18" s="142" t="s">
        <v>32</v>
      </c>
      <c r="B18" s="212">
        <v>0</v>
      </c>
      <c r="C18" s="212">
        <v>11.611997480000001</v>
      </c>
      <c r="D18" s="212">
        <v>11.611997480000001</v>
      </c>
      <c r="E18" s="212">
        <v>0.26696700000000001</v>
      </c>
      <c r="F18" s="212">
        <v>6.3163900000000007E-3</v>
      </c>
      <c r="G18" s="212">
        <v>0</v>
      </c>
      <c r="H18" s="212">
        <v>0</v>
      </c>
      <c r="I18" s="212">
        <v>0</v>
      </c>
      <c r="J18" s="212">
        <v>0</v>
      </c>
    </row>
    <row r="19" spans="1:10" ht="12.5" x14ac:dyDescent="0.25">
      <c r="A19" s="142" t="s">
        <v>80</v>
      </c>
      <c r="B19" s="212">
        <v>0</v>
      </c>
      <c r="C19" s="212">
        <v>7.3527173899999996</v>
      </c>
      <c r="D19" s="212">
        <v>9.3837485300000001</v>
      </c>
      <c r="E19" s="212">
        <v>415.17030953</v>
      </c>
      <c r="F19" s="212">
        <v>32.039945109999998</v>
      </c>
      <c r="G19" s="212">
        <v>0.4275968</v>
      </c>
      <c r="H19" s="212">
        <v>0</v>
      </c>
      <c r="I19" s="212">
        <v>0</v>
      </c>
      <c r="J19" s="212">
        <v>29.815630410000001</v>
      </c>
    </row>
    <row r="20" spans="1:10" ht="12.5" x14ac:dyDescent="0.25">
      <c r="A20" s="142" t="s">
        <v>253</v>
      </c>
      <c r="B20" s="212">
        <v>0</v>
      </c>
      <c r="C20" s="212">
        <v>5.3715393000000002</v>
      </c>
      <c r="D20" s="212">
        <v>8.1685951800000005</v>
      </c>
      <c r="E20" s="212">
        <v>6.0594050000000003E-2</v>
      </c>
      <c r="F20" s="212">
        <v>2.089831E-2</v>
      </c>
      <c r="G20" s="212">
        <v>0.19821649</v>
      </c>
      <c r="H20" s="212">
        <v>0</v>
      </c>
      <c r="I20" s="212">
        <v>4.6689799999999997E-3</v>
      </c>
      <c r="J20" s="212">
        <v>3.2326509999999996E-2</v>
      </c>
    </row>
    <row r="21" spans="1:10" ht="12.5" x14ac:dyDescent="0.25">
      <c r="A21" s="142" t="s">
        <v>33</v>
      </c>
      <c r="B21" s="212">
        <v>0</v>
      </c>
      <c r="C21" s="212">
        <v>0</v>
      </c>
      <c r="D21" s="212">
        <v>7.2968295099999994</v>
      </c>
      <c r="E21" s="212">
        <v>2.509236</v>
      </c>
      <c r="F21" s="212">
        <v>3.7667205899999998</v>
      </c>
      <c r="G21" s="212">
        <v>0</v>
      </c>
      <c r="H21" s="212">
        <v>0</v>
      </c>
      <c r="I21" s="212">
        <v>3.9584169</v>
      </c>
      <c r="J21" s="212">
        <v>1.047782</v>
      </c>
    </row>
    <row r="22" spans="1:10" ht="12.5" x14ac:dyDescent="0.25">
      <c r="A22" s="142" t="s">
        <v>178</v>
      </c>
      <c r="B22" s="212">
        <v>0</v>
      </c>
      <c r="C22" s="212">
        <v>1.2643089599999999</v>
      </c>
      <c r="D22" s="212">
        <v>6.1198587599999996</v>
      </c>
      <c r="E22" s="212">
        <v>7.5220125700000002</v>
      </c>
      <c r="F22" s="212">
        <v>0.7713634399999999</v>
      </c>
      <c r="G22" s="212">
        <v>4.8375497999999997</v>
      </c>
      <c r="H22" s="212">
        <v>0</v>
      </c>
      <c r="I22" s="212">
        <v>0</v>
      </c>
      <c r="J22" s="212">
        <v>0.6776416999999999</v>
      </c>
    </row>
    <row r="23" spans="1:10" ht="12.5" x14ac:dyDescent="0.25">
      <c r="A23" s="142" t="s">
        <v>194</v>
      </c>
      <c r="B23" s="212">
        <v>0</v>
      </c>
      <c r="C23" s="212">
        <v>3.6136244199999998</v>
      </c>
      <c r="D23" s="212">
        <v>3.6136244199999998</v>
      </c>
      <c r="E23" s="212">
        <v>0.31629200000000002</v>
      </c>
      <c r="F23" s="212">
        <v>0.59982889000000006</v>
      </c>
      <c r="G23" s="212">
        <v>0</v>
      </c>
      <c r="H23" s="212">
        <v>0</v>
      </c>
      <c r="I23" s="212">
        <v>0</v>
      </c>
      <c r="J23" s="212">
        <v>5.7518190000000004E-2</v>
      </c>
    </row>
    <row r="24" spans="1:10" ht="12.5" x14ac:dyDescent="0.25">
      <c r="A24" s="142" t="s">
        <v>189</v>
      </c>
      <c r="B24" s="212">
        <v>0</v>
      </c>
      <c r="C24" s="212">
        <v>3.5351499799999999</v>
      </c>
      <c r="D24" s="212">
        <v>3.5649999800000001</v>
      </c>
      <c r="E24" s="212">
        <v>0.49477203999999997</v>
      </c>
      <c r="F24" s="212">
        <v>0.82322229000000002</v>
      </c>
      <c r="G24" s="212">
        <v>2.9850000000000002E-2</v>
      </c>
      <c r="H24" s="212">
        <v>0</v>
      </c>
      <c r="I24" s="212">
        <v>0</v>
      </c>
      <c r="J24" s="212">
        <v>0.28241239000000001</v>
      </c>
    </row>
    <row r="25" spans="1:10" ht="12.5" x14ac:dyDescent="0.25">
      <c r="A25" s="142" t="s">
        <v>152</v>
      </c>
      <c r="B25" s="212">
        <v>0</v>
      </c>
      <c r="C25" s="212">
        <v>3.3530082700000001</v>
      </c>
      <c r="D25" s="212">
        <v>3.3530082700000001</v>
      </c>
      <c r="E25" s="212">
        <v>4.1000000000000003E-3</v>
      </c>
      <c r="F25" s="212">
        <v>0</v>
      </c>
      <c r="G25" s="212">
        <v>0</v>
      </c>
      <c r="H25" s="212">
        <v>0</v>
      </c>
      <c r="I25" s="212">
        <v>0</v>
      </c>
      <c r="J25" s="212">
        <v>0</v>
      </c>
    </row>
    <row r="26" spans="1:10" ht="12.5" x14ac:dyDescent="0.25">
      <c r="A26" s="142" t="s">
        <v>201</v>
      </c>
      <c r="B26" s="212">
        <v>0</v>
      </c>
      <c r="C26" s="212">
        <v>2.6117602400000002</v>
      </c>
      <c r="D26" s="212">
        <v>2.78440778</v>
      </c>
      <c r="E26" s="212">
        <v>0.65218213999999997</v>
      </c>
      <c r="F26" s="212">
        <v>0.1281688</v>
      </c>
      <c r="G26" s="212">
        <v>0.16889754000000001</v>
      </c>
      <c r="H26" s="212">
        <v>0</v>
      </c>
      <c r="I26" s="212">
        <v>5.6176550000000006E-2</v>
      </c>
      <c r="J26" s="212">
        <v>0.12029764</v>
      </c>
    </row>
    <row r="27" spans="1:10" ht="12.5" x14ac:dyDescent="0.25">
      <c r="A27" s="142" t="s">
        <v>200</v>
      </c>
      <c r="B27" s="212">
        <v>0</v>
      </c>
      <c r="C27" s="212">
        <v>0.63013722999999999</v>
      </c>
      <c r="D27" s="212">
        <v>2.5475031699999997</v>
      </c>
      <c r="E27" s="212">
        <v>0.20106199999999999</v>
      </c>
      <c r="F27" s="212">
        <v>0.64030259999999994</v>
      </c>
      <c r="G27" s="212">
        <v>1.97182649</v>
      </c>
      <c r="H27" s="212">
        <v>0</v>
      </c>
      <c r="I27" s="212">
        <v>0</v>
      </c>
      <c r="J27" s="212">
        <v>0.61137838</v>
      </c>
    </row>
    <row r="28" spans="1:10" ht="12.5" x14ac:dyDescent="0.25">
      <c r="A28" s="142" t="s">
        <v>125</v>
      </c>
      <c r="B28" s="212">
        <v>0</v>
      </c>
      <c r="C28" s="212">
        <v>1.3026879499999999</v>
      </c>
      <c r="D28" s="212">
        <v>2.2833980999999999</v>
      </c>
      <c r="E28" s="212">
        <v>9.2838410199999988</v>
      </c>
      <c r="F28" s="212">
        <v>0</v>
      </c>
      <c r="G28" s="212">
        <v>0</v>
      </c>
      <c r="H28" s="212">
        <v>0</v>
      </c>
      <c r="I28" s="212">
        <v>0</v>
      </c>
      <c r="J28" s="212">
        <v>9.0724599999999992E-3</v>
      </c>
    </row>
    <row r="29" spans="1:10" ht="12.5" x14ac:dyDescent="0.25">
      <c r="A29" s="142" t="s">
        <v>64</v>
      </c>
      <c r="B29" s="212">
        <v>0</v>
      </c>
      <c r="C29" s="212">
        <v>0.22792399999999999</v>
      </c>
      <c r="D29" s="212">
        <v>1.92455547</v>
      </c>
      <c r="E29" s="212">
        <v>27.795687999999998</v>
      </c>
      <c r="F29" s="212">
        <v>14.59874754</v>
      </c>
      <c r="G29" s="212">
        <v>3.5000000000000001E-3</v>
      </c>
      <c r="H29" s="212">
        <v>0</v>
      </c>
      <c r="I29" s="212">
        <v>6.2185492499999997</v>
      </c>
      <c r="J29" s="212">
        <v>14.500273539999998</v>
      </c>
    </row>
    <row r="30" spans="1:10" ht="12.5" x14ac:dyDescent="0.25">
      <c r="A30" s="142" t="s">
        <v>258</v>
      </c>
      <c r="B30" s="212">
        <v>0.66698000000000002</v>
      </c>
      <c r="C30" s="212">
        <v>2.0894513300000002</v>
      </c>
      <c r="D30" s="212">
        <v>1.8886605600000002</v>
      </c>
      <c r="E30" s="212">
        <v>1.2504470300000001</v>
      </c>
      <c r="F30" s="212">
        <v>3.84670362</v>
      </c>
      <c r="G30" s="212">
        <v>8.1277970000000005E-2</v>
      </c>
      <c r="H30" s="212">
        <v>0</v>
      </c>
      <c r="I30" s="212">
        <v>0.16744184000000001</v>
      </c>
      <c r="J30" s="212">
        <v>2.2852800299999996</v>
      </c>
    </row>
    <row r="31" spans="1:10" ht="12.5" x14ac:dyDescent="0.25">
      <c r="A31" s="142" t="s">
        <v>106</v>
      </c>
      <c r="B31" s="212">
        <v>0</v>
      </c>
      <c r="C31" s="212">
        <v>1.67424383</v>
      </c>
      <c r="D31" s="212">
        <v>1.6742588300000001</v>
      </c>
      <c r="E31" s="212">
        <v>0.1919438</v>
      </c>
      <c r="F31" s="212">
        <v>1.8307499999999999E-3</v>
      </c>
      <c r="G31" s="212">
        <v>0</v>
      </c>
      <c r="H31" s="212">
        <v>0</v>
      </c>
      <c r="I31" s="212">
        <v>0</v>
      </c>
      <c r="J31" s="212">
        <v>0</v>
      </c>
    </row>
    <row r="32" spans="1:10" ht="12.5" x14ac:dyDescent="0.25">
      <c r="A32" s="142" t="s">
        <v>19</v>
      </c>
      <c r="B32" s="212">
        <v>0</v>
      </c>
      <c r="C32" s="212">
        <v>0</v>
      </c>
      <c r="D32" s="212">
        <v>1.5694261899999999</v>
      </c>
      <c r="E32" s="212">
        <v>0</v>
      </c>
      <c r="F32" s="212">
        <v>2.8800938899999999</v>
      </c>
      <c r="G32" s="212">
        <v>0</v>
      </c>
      <c r="H32" s="212">
        <v>0</v>
      </c>
      <c r="I32" s="212">
        <v>0</v>
      </c>
      <c r="J32" s="212">
        <v>2.8391999999999999</v>
      </c>
    </row>
    <row r="33" spans="1:10" ht="12.5" x14ac:dyDescent="0.25">
      <c r="A33" s="142" t="s">
        <v>40</v>
      </c>
      <c r="B33" s="212">
        <v>0</v>
      </c>
      <c r="C33" s="212">
        <v>0.98100350999999997</v>
      </c>
      <c r="D33" s="212">
        <v>1.3560618899999999</v>
      </c>
      <c r="E33" s="212">
        <v>3.9075989999999998E-2</v>
      </c>
      <c r="F33" s="212">
        <v>0</v>
      </c>
      <c r="G33" s="212">
        <v>7.9000000000000001E-4</v>
      </c>
      <c r="H33" s="212">
        <v>0</v>
      </c>
      <c r="I33" s="212">
        <v>7.43E-3</v>
      </c>
      <c r="J33" s="212">
        <v>2.4466700000000002E-3</v>
      </c>
    </row>
    <row r="34" spans="1:10" ht="12.5" x14ac:dyDescent="0.25">
      <c r="A34" s="142" t="s">
        <v>175</v>
      </c>
      <c r="B34" s="212">
        <v>0</v>
      </c>
      <c r="C34" s="212">
        <v>1.0796750500000001</v>
      </c>
      <c r="D34" s="212">
        <v>1.3239414899999999</v>
      </c>
      <c r="E34" s="212">
        <v>2.4278058700000003</v>
      </c>
      <c r="F34" s="212">
        <v>24.463962930000001</v>
      </c>
      <c r="G34" s="212">
        <v>0.31709544000000001</v>
      </c>
      <c r="H34" s="212">
        <v>0</v>
      </c>
      <c r="I34" s="212">
        <v>0</v>
      </c>
      <c r="J34" s="212">
        <v>23.373314370000003</v>
      </c>
    </row>
    <row r="35" spans="1:10" ht="12.5" x14ac:dyDescent="0.25">
      <c r="A35" s="142" t="s">
        <v>74</v>
      </c>
      <c r="B35" s="212">
        <v>0</v>
      </c>
      <c r="C35" s="212">
        <v>0.88268247999999994</v>
      </c>
      <c r="D35" s="212">
        <v>1.2841448999999998</v>
      </c>
      <c r="E35" s="212">
        <v>0.55204780000000009</v>
      </c>
      <c r="F35" s="212">
        <v>0</v>
      </c>
      <c r="G35" s="212">
        <v>3.2394189999999996E-2</v>
      </c>
      <c r="H35" s="212">
        <v>0</v>
      </c>
      <c r="I35" s="212">
        <v>3.3358539999999999E-2</v>
      </c>
      <c r="J35" s="212">
        <v>0</v>
      </c>
    </row>
    <row r="36" spans="1:10" ht="12.5" x14ac:dyDescent="0.25">
      <c r="A36" s="142" t="s">
        <v>26</v>
      </c>
      <c r="B36" s="212">
        <v>0</v>
      </c>
      <c r="C36" s="212">
        <v>0</v>
      </c>
      <c r="D36" s="212">
        <v>1.1659263700000002</v>
      </c>
      <c r="E36" s="212">
        <v>2.9297700199999999</v>
      </c>
      <c r="F36" s="212">
        <v>7.8482828800000002</v>
      </c>
      <c r="G36" s="212">
        <v>0</v>
      </c>
      <c r="H36" s="212">
        <v>1.0000000000000001E-5</v>
      </c>
      <c r="I36" s="212">
        <v>1.0000000000000001E-5</v>
      </c>
      <c r="J36" s="212">
        <v>2.4130621699999999</v>
      </c>
    </row>
    <row r="37" spans="1:10" ht="12.5" x14ac:dyDescent="0.25">
      <c r="A37" s="142" t="s">
        <v>130</v>
      </c>
      <c r="B37" s="212">
        <v>0</v>
      </c>
      <c r="C37" s="212">
        <v>0.96180259000000001</v>
      </c>
      <c r="D37" s="212">
        <v>1.0584789999999999</v>
      </c>
      <c r="E37" s="212">
        <v>0.42716535999999999</v>
      </c>
      <c r="F37" s="212">
        <v>0.20552081</v>
      </c>
      <c r="G37" s="212">
        <v>9.8742160000000009E-2</v>
      </c>
      <c r="H37" s="212">
        <v>0</v>
      </c>
      <c r="I37" s="212">
        <v>0</v>
      </c>
      <c r="J37" s="212">
        <v>0.10367477</v>
      </c>
    </row>
    <row r="38" spans="1:10" ht="12.5" x14ac:dyDescent="0.25">
      <c r="A38" s="142" t="s">
        <v>199</v>
      </c>
      <c r="B38" s="212">
        <v>0</v>
      </c>
      <c r="C38" s="212">
        <v>1.0114961999999998</v>
      </c>
      <c r="D38" s="212">
        <v>1.05092257</v>
      </c>
      <c r="E38" s="212">
        <v>0.12853000000000001</v>
      </c>
      <c r="F38" s="212">
        <v>7.1485489999999999E-2</v>
      </c>
      <c r="G38" s="212">
        <v>3.9426370000000002E-2</v>
      </c>
      <c r="H38" s="212">
        <v>0</v>
      </c>
      <c r="I38" s="212">
        <v>0</v>
      </c>
      <c r="J38" s="212">
        <v>5.0482000000000001E-4</v>
      </c>
    </row>
    <row r="39" spans="1:10" ht="12.5" x14ac:dyDescent="0.25">
      <c r="A39" s="142" t="s">
        <v>160</v>
      </c>
      <c r="B39" s="212">
        <v>0</v>
      </c>
      <c r="C39" s="212">
        <v>0.11562591999999999</v>
      </c>
      <c r="D39" s="212">
        <v>0.92008285000000001</v>
      </c>
      <c r="E39" s="212">
        <v>0.34478900000000001</v>
      </c>
      <c r="F39" s="212">
        <v>0.51554758000000001</v>
      </c>
      <c r="G39" s="212">
        <v>0.80445693000000007</v>
      </c>
      <c r="H39" s="212">
        <v>0</v>
      </c>
      <c r="I39" s="212">
        <v>0</v>
      </c>
      <c r="J39" s="212">
        <v>4.1253100000000001E-3</v>
      </c>
    </row>
    <row r="40" spans="1:10" ht="12.5" x14ac:dyDescent="0.25">
      <c r="A40" s="142" t="s">
        <v>127</v>
      </c>
      <c r="B40" s="212">
        <v>0</v>
      </c>
      <c r="C40" s="212">
        <v>0.46532882000000003</v>
      </c>
      <c r="D40" s="212">
        <v>0.77297987000000001</v>
      </c>
      <c r="E40" s="212">
        <v>0</v>
      </c>
      <c r="F40" s="212">
        <v>0</v>
      </c>
      <c r="G40" s="212">
        <v>9.4759559999999993E-2</v>
      </c>
      <c r="H40" s="212">
        <v>0</v>
      </c>
      <c r="I40" s="212">
        <v>0.45431725000000001</v>
      </c>
      <c r="J40" s="212">
        <v>0</v>
      </c>
    </row>
    <row r="41" spans="1:10" ht="12.5" x14ac:dyDescent="0.25">
      <c r="A41" s="142" t="s">
        <v>202</v>
      </c>
      <c r="B41" s="212">
        <v>0</v>
      </c>
      <c r="C41" s="212">
        <v>1.7672319999999998E-2</v>
      </c>
      <c r="D41" s="212">
        <v>0.69545929000000006</v>
      </c>
      <c r="E41" s="212">
        <v>0.32853100000000002</v>
      </c>
      <c r="F41" s="212">
        <v>2.2435189999999997E-2</v>
      </c>
      <c r="G41" s="212">
        <v>0.68577353000000008</v>
      </c>
      <c r="H41" s="212">
        <v>0</v>
      </c>
      <c r="I41" s="212">
        <v>0</v>
      </c>
      <c r="J41" s="212">
        <v>2.8065300000000002E-3</v>
      </c>
    </row>
    <row r="42" spans="1:10" ht="12.5" x14ac:dyDescent="0.25">
      <c r="A42" s="142" t="s">
        <v>242</v>
      </c>
      <c r="B42" s="212">
        <v>0</v>
      </c>
      <c r="C42" s="212">
        <v>0.29543661999999998</v>
      </c>
      <c r="D42" s="212">
        <v>0.62347418999999993</v>
      </c>
      <c r="E42" s="212">
        <v>0.49034018000000001</v>
      </c>
      <c r="F42" s="212">
        <v>0.54938439999999999</v>
      </c>
      <c r="G42" s="212">
        <v>0.18185635999999999</v>
      </c>
      <c r="H42" s="212">
        <v>0</v>
      </c>
      <c r="I42" s="212">
        <v>0</v>
      </c>
      <c r="J42" s="212">
        <v>5.7782430000000003E-2</v>
      </c>
    </row>
    <row r="43" spans="1:10" ht="12.5" x14ac:dyDescent="0.25">
      <c r="A43" s="142" t="s">
        <v>250</v>
      </c>
      <c r="B43" s="212">
        <v>0</v>
      </c>
      <c r="C43" s="212">
        <v>5.1619980000000003E-2</v>
      </c>
      <c r="D43" s="212">
        <v>0.52324190999999998</v>
      </c>
      <c r="E43" s="212">
        <v>16.139425460000002</v>
      </c>
      <c r="F43" s="212">
        <v>0.85784561999999998</v>
      </c>
      <c r="G43" s="212">
        <v>0.45746036000000001</v>
      </c>
      <c r="H43" s="212">
        <v>0</v>
      </c>
      <c r="I43" s="212">
        <v>0</v>
      </c>
      <c r="J43" s="212">
        <v>0.29109682000000003</v>
      </c>
    </row>
    <row r="44" spans="1:10" ht="12.5" x14ac:dyDescent="0.25">
      <c r="A44" s="142" t="s">
        <v>103</v>
      </c>
      <c r="B44" s="212">
        <v>0</v>
      </c>
      <c r="C44" s="212">
        <v>0.47931566999999997</v>
      </c>
      <c r="D44" s="212">
        <v>0.49669188000000003</v>
      </c>
      <c r="E44" s="212">
        <v>0.13284495000000002</v>
      </c>
      <c r="F44" s="212">
        <v>0.29180651000000002</v>
      </c>
      <c r="G44" s="212">
        <v>1.737621E-2</v>
      </c>
      <c r="H44" s="212">
        <v>0</v>
      </c>
      <c r="I44" s="212">
        <v>0</v>
      </c>
      <c r="J44" s="212">
        <v>2.6555999999999997E-3</v>
      </c>
    </row>
    <row r="45" spans="1:10" ht="12.5" x14ac:dyDescent="0.25">
      <c r="A45" s="142" t="s">
        <v>180</v>
      </c>
      <c r="B45" s="212">
        <v>0</v>
      </c>
      <c r="C45" s="212">
        <v>0.11639411</v>
      </c>
      <c r="D45" s="212">
        <v>0.44761133000000003</v>
      </c>
      <c r="E45" s="212">
        <v>0.49470199999999998</v>
      </c>
      <c r="F45" s="212">
        <v>0.20376419000000001</v>
      </c>
      <c r="G45" s="212">
        <v>0.33121721999999998</v>
      </c>
      <c r="H45" s="212">
        <v>0</v>
      </c>
      <c r="I45" s="212">
        <v>0</v>
      </c>
      <c r="J45" s="212">
        <v>1.35193E-2</v>
      </c>
    </row>
    <row r="46" spans="1:10" ht="12.5" x14ac:dyDescent="0.25">
      <c r="A46" s="142" t="s">
        <v>171</v>
      </c>
      <c r="B46" s="212">
        <v>0</v>
      </c>
      <c r="C46" s="212">
        <v>0.46106165999999998</v>
      </c>
      <c r="D46" s="212">
        <v>0.44647165999999999</v>
      </c>
      <c r="E46" s="212">
        <v>1.1069279299999999</v>
      </c>
      <c r="F46" s="212">
        <v>0.78212086999999997</v>
      </c>
      <c r="G46" s="212">
        <v>1.3965E-2</v>
      </c>
      <c r="H46" s="212">
        <v>0</v>
      </c>
      <c r="I46" s="212">
        <v>0</v>
      </c>
      <c r="J46" s="212">
        <v>0.30340101000000003</v>
      </c>
    </row>
    <row r="47" spans="1:10" ht="12.5" x14ac:dyDescent="0.25">
      <c r="A47" s="142" t="s">
        <v>136</v>
      </c>
      <c r="B47" s="212">
        <v>0</v>
      </c>
      <c r="C47" s="212">
        <v>0.42421032000000003</v>
      </c>
      <c r="D47" s="212">
        <v>0.42421032000000003</v>
      </c>
      <c r="E47" s="212">
        <v>2.1450000000000002E-3</v>
      </c>
      <c r="F47" s="212">
        <v>0.20084801999999999</v>
      </c>
      <c r="G47" s="212">
        <v>0</v>
      </c>
      <c r="H47" s="212">
        <v>0</v>
      </c>
      <c r="I47" s="212">
        <v>0</v>
      </c>
      <c r="J47" s="212">
        <v>0</v>
      </c>
    </row>
    <row r="48" spans="1:10" ht="12.5" x14ac:dyDescent="0.25">
      <c r="A48" s="142" t="s">
        <v>147</v>
      </c>
      <c r="B48" s="212">
        <v>0</v>
      </c>
      <c r="C48" s="212">
        <v>2.810702E-2</v>
      </c>
      <c r="D48" s="212">
        <v>0.39025843999999998</v>
      </c>
      <c r="E48" s="212">
        <v>0.70770232</v>
      </c>
      <c r="F48" s="212">
        <v>0.63476982999999998</v>
      </c>
      <c r="G48" s="212">
        <v>0.36215142</v>
      </c>
      <c r="H48" s="212">
        <v>0</v>
      </c>
      <c r="I48" s="212">
        <v>0</v>
      </c>
      <c r="J48" s="212">
        <v>1.2015699999999999E-3</v>
      </c>
    </row>
    <row r="49" spans="1:10" ht="12.5" x14ac:dyDescent="0.25">
      <c r="A49" s="142" t="s">
        <v>195</v>
      </c>
      <c r="B49" s="212">
        <v>0</v>
      </c>
      <c r="C49" s="212">
        <v>0.38759881000000002</v>
      </c>
      <c r="D49" s="212">
        <v>0.38941380999999997</v>
      </c>
      <c r="E49" s="212">
        <v>1.2130369999999999</v>
      </c>
      <c r="F49" s="212">
        <v>0.91516841000000004</v>
      </c>
      <c r="G49" s="212">
        <v>0</v>
      </c>
      <c r="H49" s="212">
        <v>0</v>
      </c>
      <c r="I49" s="212">
        <v>0</v>
      </c>
      <c r="J49" s="212">
        <v>0.68628119999999992</v>
      </c>
    </row>
    <row r="50" spans="1:10" ht="12.5" x14ac:dyDescent="0.25">
      <c r="A50" s="142" t="s">
        <v>97</v>
      </c>
      <c r="B50" s="212">
        <v>0</v>
      </c>
      <c r="C50" s="212">
        <v>6.0000000000000001E-3</v>
      </c>
      <c r="D50" s="212">
        <v>0.36195020999999999</v>
      </c>
      <c r="E50" s="212">
        <v>2.5000000000000001E-4</v>
      </c>
      <c r="F50" s="212">
        <v>0.38746221000000003</v>
      </c>
      <c r="G50" s="212">
        <v>0.34724710999999997</v>
      </c>
      <c r="H50" s="212">
        <v>0</v>
      </c>
      <c r="I50" s="212">
        <v>0</v>
      </c>
      <c r="J50" s="212">
        <v>0.37417819000000002</v>
      </c>
    </row>
    <row r="51" spans="1:10" ht="12.5" x14ac:dyDescent="0.25">
      <c r="A51" s="142" t="s">
        <v>209</v>
      </c>
      <c r="B51" s="212">
        <v>0</v>
      </c>
      <c r="C51" s="212">
        <v>0.26492132000000002</v>
      </c>
      <c r="D51" s="212">
        <v>0.32202596999999999</v>
      </c>
      <c r="E51" s="212">
        <v>1.734005</v>
      </c>
      <c r="F51" s="212">
        <v>0.16435411999999999</v>
      </c>
      <c r="G51" s="212">
        <v>2.2599999999999999E-4</v>
      </c>
      <c r="H51" s="212">
        <v>0</v>
      </c>
      <c r="I51" s="212">
        <v>0</v>
      </c>
      <c r="J51" s="212">
        <v>2.0090319999999998E-2</v>
      </c>
    </row>
    <row r="52" spans="1:10" ht="12.5" x14ac:dyDescent="0.25">
      <c r="A52" s="142" t="s">
        <v>212</v>
      </c>
      <c r="B52" s="212">
        <v>3.2749310000000004E-2</v>
      </c>
      <c r="C52" s="212">
        <v>0.11985013</v>
      </c>
      <c r="D52" s="212">
        <v>0.29033671999999999</v>
      </c>
      <c r="E52" s="212">
        <v>1.06206179</v>
      </c>
      <c r="F52" s="212">
        <v>0.29894187999999999</v>
      </c>
      <c r="G52" s="212">
        <v>0.17048658999999999</v>
      </c>
      <c r="H52" s="212">
        <v>0</v>
      </c>
      <c r="I52" s="212">
        <v>0</v>
      </c>
      <c r="J52" s="212">
        <v>0.29409921</v>
      </c>
    </row>
    <row r="53" spans="1:10" ht="12.5" x14ac:dyDescent="0.25">
      <c r="A53" s="142" t="s">
        <v>104</v>
      </c>
      <c r="B53" s="212">
        <v>6.3166280000000005E-2</v>
      </c>
      <c r="C53" s="212">
        <v>4.0522059999999999E-2</v>
      </c>
      <c r="D53" s="212">
        <v>0.2574168</v>
      </c>
      <c r="E53" s="212">
        <v>6.9724983099999998</v>
      </c>
      <c r="F53" s="212">
        <v>0.22752517000000003</v>
      </c>
      <c r="G53" s="212">
        <v>1.16818E-3</v>
      </c>
      <c r="H53" s="212">
        <v>0</v>
      </c>
      <c r="I53" s="212">
        <v>4.3600000000000003E-4</v>
      </c>
      <c r="J53" s="212">
        <v>6.3745599999999999E-2</v>
      </c>
    </row>
    <row r="54" spans="1:10" ht="12.5" x14ac:dyDescent="0.25">
      <c r="A54" s="142" t="s">
        <v>196</v>
      </c>
      <c r="B54" s="212">
        <v>4.0566999999999999E-2</v>
      </c>
      <c r="C54" s="212">
        <v>0.12203483</v>
      </c>
      <c r="D54" s="212">
        <v>0.24975631000000001</v>
      </c>
      <c r="E54" s="212">
        <v>0.18038189999999998</v>
      </c>
      <c r="F54" s="212">
        <v>0.36110201000000003</v>
      </c>
      <c r="G54" s="212">
        <v>0.12772148</v>
      </c>
      <c r="H54" s="212">
        <v>0</v>
      </c>
      <c r="I54" s="212">
        <v>0</v>
      </c>
      <c r="J54" s="212">
        <v>0.13375567000000002</v>
      </c>
    </row>
    <row r="55" spans="1:10" ht="12.5" x14ac:dyDescent="0.25">
      <c r="A55" s="142" t="s">
        <v>94</v>
      </c>
      <c r="B55" s="212">
        <v>0</v>
      </c>
      <c r="C55" s="212">
        <v>0.22718521999999999</v>
      </c>
      <c r="D55" s="212">
        <v>0.22718521999999999</v>
      </c>
      <c r="E55" s="212">
        <v>4.7258199999999997</v>
      </c>
      <c r="F55" s="212">
        <v>5.9374620000000003E-2</v>
      </c>
      <c r="G55" s="212">
        <v>0</v>
      </c>
      <c r="H55" s="212">
        <v>0</v>
      </c>
      <c r="I55" s="212">
        <v>0</v>
      </c>
      <c r="J55" s="212">
        <v>5.9374620000000003E-2</v>
      </c>
    </row>
    <row r="56" spans="1:10" ht="12.5" x14ac:dyDescent="0.25">
      <c r="A56" s="142" t="s">
        <v>150</v>
      </c>
      <c r="B56" s="212">
        <v>0</v>
      </c>
      <c r="C56" s="212">
        <v>0.22444139999999999</v>
      </c>
      <c r="D56" s="212">
        <v>0.22444139999999999</v>
      </c>
      <c r="E56" s="212">
        <v>3.88709E-2</v>
      </c>
      <c r="F56" s="212">
        <v>9.1313190000000002E-2</v>
      </c>
      <c r="G56" s="212">
        <v>0</v>
      </c>
      <c r="H56" s="212">
        <v>0</v>
      </c>
      <c r="I56" s="212">
        <v>0</v>
      </c>
      <c r="J56" s="212">
        <v>2.1262000000000001E-4</v>
      </c>
    </row>
    <row r="57" spans="1:10" ht="12.5" x14ac:dyDescent="0.25">
      <c r="A57" s="142" t="s">
        <v>211</v>
      </c>
      <c r="B57" s="212">
        <v>0</v>
      </c>
      <c r="C57" s="212">
        <v>9.4403420000000002E-2</v>
      </c>
      <c r="D57" s="212">
        <v>0.20580642999999998</v>
      </c>
      <c r="E57" s="212">
        <v>0.49550054999999998</v>
      </c>
      <c r="F57" s="212">
        <v>0.46812282</v>
      </c>
      <c r="G57" s="212">
        <v>0.11140301</v>
      </c>
      <c r="H57" s="212">
        <v>0</v>
      </c>
      <c r="I57" s="212">
        <v>0</v>
      </c>
      <c r="J57" s="212">
        <v>0.18906401</v>
      </c>
    </row>
    <row r="58" spans="1:10" ht="12.5" x14ac:dyDescent="0.25">
      <c r="A58" s="142" t="s">
        <v>222</v>
      </c>
      <c r="B58" s="212">
        <v>0</v>
      </c>
      <c r="C58" s="212">
        <v>0</v>
      </c>
      <c r="D58" s="212">
        <v>0.19915758</v>
      </c>
      <c r="E58" s="212">
        <v>1.79935322</v>
      </c>
      <c r="F58" s="212">
        <v>16.492436739999999</v>
      </c>
      <c r="G58" s="212">
        <v>0</v>
      </c>
      <c r="H58" s="212">
        <v>0</v>
      </c>
      <c r="I58" s="212">
        <v>0</v>
      </c>
      <c r="J58" s="212">
        <v>15.59855123</v>
      </c>
    </row>
    <row r="59" spans="1:10" ht="12.5" x14ac:dyDescent="0.25">
      <c r="A59" s="142" t="s">
        <v>210</v>
      </c>
      <c r="B59" s="212">
        <v>0</v>
      </c>
      <c r="C59" s="212">
        <v>3.0000000000000001E-3</v>
      </c>
      <c r="D59" s="212">
        <v>0.18990191000000001</v>
      </c>
      <c r="E59" s="212">
        <v>0.12970699999999999</v>
      </c>
      <c r="F59" s="212">
        <v>0.20121826000000001</v>
      </c>
      <c r="G59" s="212">
        <v>0.18690191</v>
      </c>
      <c r="H59" s="212">
        <v>0</v>
      </c>
      <c r="I59" s="212">
        <v>0</v>
      </c>
      <c r="J59" s="212">
        <v>8.8343089999999999E-2</v>
      </c>
    </row>
    <row r="60" spans="1:10" ht="12.5" x14ac:dyDescent="0.25">
      <c r="A60" s="142" t="s">
        <v>220</v>
      </c>
      <c r="B60" s="212">
        <v>0</v>
      </c>
      <c r="C60" s="212">
        <v>0.18735827999999999</v>
      </c>
      <c r="D60" s="212">
        <v>0.18792227</v>
      </c>
      <c r="E60" s="212">
        <v>2.9537691400000003</v>
      </c>
      <c r="F60" s="212">
        <v>2.08075082</v>
      </c>
      <c r="G60" s="212">
        <v>0</v>
      </c>
      <c r="H60" s="212">
        <v>0</v>
      </c>
      <c r="I60" s="212">
        <v>0</v>
      </c>
      <c r="J60" s="212">
        <v>1.3252012</v>
      </c>
    </row>
    <row r="61" spans="1:10" ht="12.5" x14ac:dyDescent="0.25">
      <c r="A61" s="142" t="s">
        <v>198</v>
      </c>
      <c r="B61" s="212">
        <v>0</v>
      </c>
      <c r="C61" s="212">
        <v>5.4246999999999997E-2</v>
      </c>
      <c r="D61" s="212">
        <v>0.18586198999999998</v>
      </c>
      <c r="E61" s="212">
        <v>0.37801683000000003</v>
      </c>
      <c r="F61" s="212">
        <v>9.7864110000000004E-2</v>
      </c>
      <c r="G61" s="212">
        <v>0.13161498999999999</v>
      </c>
      <c r="H61" s="212">
        <v>0</v>
      </c>
      <c r="I61" s="212">
        <v>0</v>
      </c>
      <c r="J61" s="212">
        <v>1.7859179999999999E-2</v>
      </c>
    </row>
    <row r="62" spans="1:10" ht="12.5" x14ac:dyDescent="0.25">
      <c r="A62" s="142" t="s">
        <v>142</v>
      </c>
      <c r="B62" s="212">
        <v>0</v>
      </c>
      <c r="C62" s="212">
        <v>0.16750404999999999</v>
      </c>
      <c r="D62" s="212">
        <v>0.18257811999999998</v>
      </c>
      <c r="E62" s="212">
        <v>0.20377704999999999</v>
      </c>
      <c r="F62" s="212">
        <v>0.36504772999999996</v>
      </c>
      <c r="G62" s="212">
        <v>1.502407E-2</v>
      </c>
      <c r="H62" s="212">
        <v>0</v>
      </c>
      <c r="I62" s="212">
        <v>0</v>
      </c>
      <c r="J62" s="212">
        <v>0.24177210999999998</v>
      </c>
    </row>
    <row r="63" spans="1:10" ht="12.5" x14ac:dyDescent="0.25">
      <c r="A63" s="142" t="s">
        <v>216</v>
      </c>
      <c r="B63" s="212">
        <v>7.0491283499999993</v>
      </c>
      <c r="C63" s="212">
        <v>0.17454122</v>
      </c>
      <c r="D63" s="212">
        <v>0.18220676999999999</v>
      </c>
      <c r="E63" s="212">
        <v>2.6389599500000003</v>
      </c>
      <c r="F63" s="212">
        <v>3.8892720299999999</v>
      </c>
      <c r="G63" s="212">
        <v>5.6655500000000001E-3</v>
      </c>
      <c r="H63" s="212">
        <v>0</v>
      </c>
      <c r="I63" s="212">
        <v>1E-4</v>
      </c>
      <c r="J63" s="212">
        <v>8.7571888000000015</v>
      </c>
    </row>
    <row r="64" spans="1:10" ht="12.5" x14ac:dyDescent="0.25">
      <c r="A64" s="142" t="s">
        <v>135</v>
      </c>
      <c r="B64" s="212">
        <v>0</v>
      </c>
      <c r="C64" s="212">
        <v>0.12678228</v>
      </c>
      <c r="D64" s="212">
        <v>0.17509960999999999</v>
      </c>
      <c r="E64" s="212">
        <v>0.33295550000000002</v>
      </c>
      <c r="F64" s="212">
        <v>0.10073868</v>
      </c>
      <c r="G64" s="212">
        <v>0</v>
      </c>
      <c r="H64" s="212">
        <v>0</v>
      </c>
      <c r="I64" s="212">
        <v>0</v>
      </c>
      <c r="J64" s="212">
        <v>2.238528E-2</v>
      </c>
    </row>
    <row r="65" spans="1:10" ht="12.5" x14ac:dyDescent="0.25">
      <c r="A65" s="142" t="s">
        <v>214</v>
      </c>
      <c r="B65" s="212">
        <v>0</v>
      </c>
      <c r="C65" s="212">
        <v>0.14027051999999998</v>
      </c>
      <c r="D65" s="212">
        <v>0.16219523000000002</v>
      </c>
      <c r="E65" s="212">
        <v>0.62984591000000001</v>
      </c>
      <c r="F65" s="212">
        <v>1.1387590700000001</v>
      </c>
      <c r="G65" s="212">
        <v>2.192471E-2</v>
      </c>
      <c r="H65" s="212">
        <v>0</v>
      </c>
      <c r="I65" s="212">
        <v>0</v>
      </c>
      <c r="J65" s="212">
        <v>0.20543994000000002</v>
      </c>
    </row>
    <row r="66" spans="1:10" ht="12.5" x14ac:dyDescent="0.25">
      <c r="A66" s="142" t="s">
        <v>60</v>
      </c>
      <c r="B66" s="212">
        <v>0</v>
      </c>
      <c r="C66" s="212">
        <v>0.16147589000000001</v>
      </c>
      <c r="D66" s="212">
        <v>0.16147589000000001</v>
      </c>
      <c r="E66" s="212">
        <v>0.443554</v>
      </c>
      <c r="F66" s="212">
        <v>0</v>
      </c>
      <c r="G66" s="212">
        <v>0</v>
      </c>
      <c r="H66" s="212">
        <v>0</v>
      </c>
      <c r="I66" s="212">
        <v>0</v>
      </c>
      <c r="J66" s="212">
        <v>0</v>
      </c>
    </row>
    <row r="67" spans="1:10" ht="12.5" x14ac:dyDescent="0.25">
      <c r="A67" s="142" t="s">
        <v>228</v>
      </c>
      <c r="B67" s="212">
        <v>0</v>
      </c>
      <c r="C67" s="212">
        <v>0.16642723000000001</v>
      </c>
      <c r="D67" s="212">
        <v>0.15990242000000002</v>
      </c>
      <c r="E67" s="212">
        <v>0.45574803000000003</v>
      </c>
      <c r="F67" s="212">
        <v>0.90558791000000005</v>
      </c>
      <c r="G67" s="212">
        <v>9.3999999999999994E-5</v>
      </c>
      <c r="H67" s="212">
        <v>0</v>
      </c>
      <c r="I67" s="212">
        <v>0</v>
      </c>
      <c r="J67" s="212">
        <v>0.4696823</v>
      </c>
    </row>
    <row r="68" spans="1:10" ht="12.5" x14ac:dyDescent="0.25">
      <c r="A68" s="142" t="s">
        <v>197</v>
      </c>
      <c r="B68" s="212">
        <v>0</v>
      </c>
      <c r="C68" s="212">
        <v>0.11171094000000001</v>
      </c>
      <c r="D68" s="212">
        <v>0.15648047000000001</v>
      </c>
      <c r="E68" s="212">
        <v>1.3500305400000001</v>
      </c>
      <c r="F68" s="212">
        <v>1.24497627</v>
      </c>
      <c r="G68" s="212">
        <v>4.4769530000000002E-2</v>
      </c>
      <c r="H68" s="212">
        <v>0</v>
      </c>
      <c r="I68" s="212">
        <v>0</v>
      </c>
      <c r="J68" s="212">
        <v>1.21648986</v>
      </c>
    </row>
    <row r="69" spans="1:10" ht="12.5" x14ac:dyDescent="0.25">
      <c r="A69" s="142" t="s">
        <v>205</v>
      </c>
      <c r="B69" s="212">
        <v>0</v>
      </c>
      <c r="C69" s="212">
        <v>0.15257448000000001</v>
      </c>
      <c r="D69" s="212">
        <v>0.15257448000000001</v>
      </c>
      <c r="E69" s="212">
        <v>8.0125000000000002E-2</v>
      </c>
      <c r="F69" s="212">
        <v>3.0000000000000001E-3</v>
      </c>
      <c r="G69" s="212">
        <v>0</v>
      </c>
      <c r="H69" s="212">
        <v>0</v>
      </c>
      <c r="I69" s="212">
        <v>1E-4</v>
      </c>
      <c r="J69" s="212">
        <v>0</v>
      </c>
    </row>
    <row r="70" spans="1:10" ht="12.5" x14ac:dyDescent="0.25">
      <c r="A70" s="142" t="s">
        <v>20</v>
      </c>
      <c r="B70" s="212">
        <v>0</v>
      </c>
      <c r="C70" s="212">
        <v>1.2214999999999999E-3</v>
      </c>
      <c r="D70" s="212">
        <v>0.13703899999999999</v>
      </c>
      <c r="E70" s="212">
        <v>14.88759651</v>
      </c>
      <c r="F70" s="212">
        <v>21.872975570000001</v>
      </c>
      <c r="G70" s="212">
        <v>0</v>
      </c>
      <c r="H70" s="212">
        <v>0</v>
      </c>
      <c r="I70" s="212">
        <v>0</v>
      </c>
      <c r="J70" s="212">
        <v>21.828520179999998</v>
      </c>
    </row>
    <row r="71" spans="1:10" ht="12.5" x14ac:dyDescent="0.25">
      <c r="A71" s="142" t="s">
        <v>237</v>
      </c>
      <c r="B71" s="212">
        <v>0</v>
      </c>
      <c r="C71" s="212">
        <v>0.11881804</v>
      </c>
      <c r="D71" s="212">
        <v>0.13026635</v>
      </c>
      <c r="E71" s="212">
        <v>8.2222000000000007E-3</v>
      </c>
      <c r="F71" s="212">
        <v>4.7852480000000003E-2</v>
      </c>
      <c r="G71" s="212">
        <v>2.87331E-3</v>
      </c>
      <c r="H71" s="212">
        <v>0</v>
      </c>
      <c r="I71" s="212">
        <v>0</v>
      </c>
      <c r="J71" s="212">
        <v>7.15762E-3</v>
      </c>
    </row>
    <row r="72" spans="1:10" ht="12.5" x14ac:dyDescent="0.25">
      <c r="A72" s="142" t="s">
        <v>128</v>
      </c>
      <c r="B72" s="212">
        <v>0</v>
      </c>
      <c r="C72" s="212">
        <v>0.12945818000000001</v>
      </c>
      <c r="D72" s="212">
        <v>0.12945818000000001</v>
      </c>
      <c r="E72" s="212">
        <v>4.4962019999999998E-2</v>
      </c>
      <c r="F72" s="212">
        <v>0.44170534</v>
      </c>
      <c r="G72" s="212">
        <v>0</v>
      </c>
      <c r="H72" s="212">
        <v>0</v>
      </c>
      <c r="I72" s="212">
        <v>0</v>
      </c>
      <c r="J72" s="212">
        <v>0.11341875999999999</v>
      </c>
    </row>
    <row r="73" spans="1:10" ht="12.5" x14ac:dyDescent="0.25">
      <c r="A73" s="142" t="s">
        <v>236</v>
      </c>
      <c r="B73" s="212">
        <v>0</v>
      </c>
      <c r="C73" s="212">
        <v>5.4167629999999994E-2</v>
      </c>
      <c r="D73" s="212">
        <v>0.12149999</v>
      </c>
      <c r="E73" s="212">
        <v>4.13455E-2</v>
      </c>
      <c r="F73" s="212">
        <v>2.6889E-2</v>
      </c>
      <c r="G73" s="212">
        <v>6.432736E-2</v>
      </c>
      <c r="H73" s="212">
        <v>0</v>
      </c>
      <c r="I73" s="212">
        <v>0</v>
      </c>
      <c r="J73" s="212">
        <v>0</v>
      </c>
    </row>
    <row r="74" spans="1:10" ht="12.5" x14ac:dyDescent="0.25">
      <c r="A74" s="142" t="s">
        <v>177</v>
      </c>
      <c r="B74" s="212">
        <v>0</v>
      </c>
      <c r="C74" s="212">
        <v>0.11598325999999999</v>
      </c>
      <c r="D74" s="212">
        <v>0.11598325999999999</v>
      </c>
      <c r="E74" s="212">
        <v>0</v>
      </c>
      <c r="F74" s="212">
        <v>0</v>
      </c>
      <c r="G74" s="212">
        <v>0</v>
      </c>
      <c r="H74" s="212">
        <v>0</v>
      </c>
      <c r="I74" s="212">
        <v>0</v>
      </c>
      <c r="J74" s="212">
        <v>0</v>
      </c>
    </row>
    <row r="75" spans="1:10" ht="12.5" x14ac:dyDescent="0.25">
      <c r="A75" s="142" t="s">
        <v>108</v>
      </c>
      <c r="B75" s="212">
        <v>0</v>
      </c>
      <c r="C75" s="212">
        <v>0.13352296</v>
      </c>
      <c r="D75" s="212">
        <v>0.11549852000000001</v>
      </c>
      <c r="E75" s="212">
        <v>1.4204298700000002</v>
      </c>
      <c r="F75" s="212">
        <v>23.467629909999999</v>
      </c>
      <c r="G75" s="212">
        <v>2.4281000000000001E-4</v>
      </c>
      <c r="H75" s="212">
        <v>0</v>
      </c>
      <c r="I75" s="212">
        <v>0</v>
      </c>
      <c r="J75" s="212">
        <v>23.210192280000001</v>
      </c>
    </row>
    <row r="76" spans="1:10" ht="12.5" x14ac:dyDescent="0.25">
      <c r="A76" s="142" t="s">
        <v>75</v>
      </c>
      <c r="B76" s="212">
        <v>0</v>
      </c>
      <c r="C76" s="212">
        <v>0.1132224</v>
      </c>
      <c r="D76" s="212">
        <v>0.1132224</v>
      </c>
      <c r="E76" s="212">
        <v>0.37764245000000002</v>
      </c>
      <c r="F76" s="212">
        <v>2.6017813700000003</v>
      </c>
      <c r="G76" s="212">
        <v>0</v>
      </c>
      <c r="H76" s="212">
        <v>0</v>
      </c>
      <c r="I76" s="212">
        <v>0</v>
      </c>
      <c r="J76" s="212">
        <v>0</v>
      </c>
    </row>
    <row r="77" spans="1:10" ht="12.5" x14ac:dyDescent="0.25">
      <c r="A77" s="142" t="s">
        <v>256</v>
      </c>
      <c r="B77" s="212">
        <v>0</v>
      </c>
      <c r="C77" s="212">
        <v>5.3126039999999999E-2</v>
      </c>
      <c r="D77" s="212">
        <v>0.10989682000000001</v>
      </c>
      <c r="E77" s="212">
        <v>0.91480793999999999</v>
      </c>
      <c r="F77" s="212">
        <v>0.14364943999999999</v>
      </c>
      <c r="G77" s="212">
        <v>3.2657800000000002E-3</v>
      </c>
      <c r="H77" s="212">
        <v>0</v>
      </c>
      <c r="I77" s="212">
        <v>0</v>
      </c>
      <c r="J77" s="212">
        <v>5.8936099999999996E-3</v>
      </c>
    </row>
    <row r="78" spans="1:10" ht="12.5" x14ac:dyDescent="0.25">
      <c r="A78" s="142" t="s">
        <v>251</v>
      </c>
      <c r="B78" s="212">
        <v>0</v>
      </c>
      <c r="C78" s="212">
        <v>0.10795366000000001</v>
      </c>
      <c r="D78" s="212">
        <v>0.10609366000000001</v>
      </c>
      <c r="E78" s="212">
        <v>2.1082E-2</v>
      </c>
      <c r="F78" s="212">
        <v>9.6870509999999993E-2</v>
      </c>
      <c r="G78" s="212">
        <v>1.1299999999999999E-3</v>
      </c>
      <c r="H78" s="212">
        <v>0</v>
      </c>
      <c r="I78" s="212">
        <v>0</v>
      </c>
      <c r="J78" s="212">
        <v>8.5876000000000008E-3</v>
      </c>
    </row>
    <row r="79" spans="1:10" ht="12.5" x14ac:dyDescent="0.25">
      <c r="A79" s="142" t="s">
        <v>225</v>
      </c>
      <c r="B79" s="212">
        <v>0</v>
      </c>
      <c r="C79" s="212">
        <v>0.10464525999999999</v>
      </c>
      <c r="D79" s="212">
        <v>0.10464525999999999</v>
      </c>
      <c r="E79" s="212">
        <v>0</v>
      </c>
      <c r="F79" s="212">
        <v>1.304348E-2</v>
      </c>
      <c r="G79" s="212">
        <v>0</v>
      </c>
      <c r="H79" s="212">
        <v>0</v>
      </c>
      <c r="I79" s="212">
        <v>0</v>
      </c>
      <c r="J79" s="212">
        <v>0</v>
      </c>
    </row>
    <row r="80" spans="1:10" ht="12.5" x14ac:dyDescent="0.25">
      <c r="A80" s="142" t="s">
        <v>59</v>
      </c>
      <c r="B80" s="212">
        <v>2.5693600000000001E-3</v>
      </c>
      <c r="C80" s="212">
        <v>9.2714060000000001E-2</v>
      </c>
      <c r="D80" s="212">
        <v>9.8251060000000001E-2</v>
      </c>
      <c r="E80" s="212">
        <v>3.5000000000000001E-3</v>
      </c>
      <c r="F80" s="212">
        <v>1.9368E-3</v>
      </c>
      <c r="G80" s="212">
        <v>5.5370000000000003E-3</v>
      </c>
      <c r="H80" s="212">
        <v>0</v>
      </c>
      <c r="I80" s="212">
        <v>0</v>
      </c>
      <c r="J80" s="212">
        <v>2.5693600000000001E-3</v>
      </c>
    </row>
    <row r="81" spans="1:10" ht="12.5" x14ac:dyDescent="0.25">
      <c r="A81" s="142" t="s">
        <v>37</v>
      </c>
      <c r="B81" s="212">
        <v>0.86388500000000001</v>
      </c>
      <c r="C81" s="212">
        <v>8.9303679999999996E-2</v>
      </c>
      <c r="D81" s="212">
        <v>9.4303679999999987E-2</v>
      </c>
      <c r="E81" s="212">
        <v>62.983129490000003</v>
      </c>
      <c r="F81" s="212">
        <v>26.43302808</v>
      </c>
      <c r="G81" s="212">
        <v>5.0000000000000001E-3</v>
      </c>
      <c r="H81" s="212">
        <v>0</v>
      </c>
      <c r="I81" s="212">
        <v>0</v>
      </c>
      <c r="J81" s="212">
        <v>15.930508710000002</v>
      </c>
    </row>
    <row r="82" spans="1:10" ht="12.5" x14ac:dyDescent="0.25">
      <c r="A82" s="142" t="s">
        <v>181</v>
      </c>
      <c r="B82" s="212">
        <v>0</v>
      </c>
      <c r="C82" s="212">
        <v>4.8222010000000003E-2</v>
      </c>
      <c r="D82" s="212">
        <v>9.2718049999999996E-2</v>
      </c>
      <c r="E82" s="212">
        <v>2.6909999999999998E-3</v>
      </c>
      <c r="F82" s="212">
        <v>6.6365570000000013E-2</v>
      </c>
      <c r="G82" s="212">
        <v>4.4496040000000001E-2</v>
      </c>
      <c r="H82" s="212">
        <v>0</v>
      </c>
      <c r="I82" s="212">
        <v>0</v>
      </c>
      <c r="J82" s="212">
        <v>6.6365570000000013E-2</v>
      </c>
    </row>
    <row r="83" spans="1:10" ht="12.5" x14ac:dyDescent="0.25">
      <c r="A83" s="142" t="s">
        <v>144</v>
      </c>
      <c r="B83" s="212">
        <v>0</v>
      </c>
      <c r="C83" s="212">
        <v>2.3699999999999999E-2</v>
      </c>
      <c r="D83" s="212">
        <v>8.5458770000000003E-2</v>
      </c>
      <c r="E83" s="212">
        <v>2.6879999999999999E-3</v>
      </c>
      <c r="F83" s="212">
        <v>8.8844179999999995E-2</v>
      </c>
      <c r="G83" s="212">
        <v>0</v>
      </c>
      <c r="H83" s="212">
        <v>0</v>
      </c>
      <c r="I83" s="212">
        <v>0</v>
      </c>
      <c r="J83" s="212">
        <v>6.6083309999999992E-2</v>
      </c>
    </row>
    <row r="84" spans="1:10" ht="12.5" x14ac:dyDescent="0.25">
      <c r="A84" s="142" t="s">
        <v>238</v>
      </c>
      <c r="B84" s="212">
        <v>0</v>
      </c>
      <c r="C84" s="212">
        <v>5.282804E-2</v>
      </c>
      <c r="D84" s="212">
        <v>8.1010639999999995E-2</v>
      </c>
      <c r="E84" s="212">
        <v>9.4854979999999992E-2</v>
      </c>
      <c r="F84" s="212">
        <v>4.395247E-2</v>
      </c>
      <c r="G84" s="212">
        <v>1.57536E-2</v>
      </c>
      <c r="H84" s="212">
        <v>0</v>
      </c>
      <c r="I84" s="212">
        <v>0</v>
      </c>
      <c r="J84" s="212">
        <v>7.6304700000000003E-3</v>
      </c>
    </row>
    <row r="85" spans="1:10" ht="12.5" x14ac:dyDescent="0.25">
      <c r="A85" s="142" t="s">
        <v>117</v>
      </c>
      <c r="B85" s="212">
        <v>0</v>
      </c>
      <c r="C85" s="212">
        <v>6.9366210000000011E-2</v>
      </c>
      <c r="D85" s="212">
        <v>7.9490190000000002E-2</v>
      </c>
      <c r="E85" s="212">
        <v>1.3625E-2</v>
      </c>
      <c r="F85" s="212">
        <v>7.0371960000000011E-2</v>
      </c>
      <c r="G85" s="212">
        <v>7.6077999999999996E-4</v>
      </c>
      <c r="H85" s="212">
        <v>0</v>
      </c>
      <c r="I85" s="212">
        <v>0</v>
      </c>
      <c r="J85" s="212">
        <v>6.4225400000000002E-2</v>
      </c>
    </row>
    <row r="86" spans="1:10" ht="12.5" x14ac:dyDescent="0.25">
      <c r="A86" s="142" t="s">
        <v>172</v>
      </c>
      <c r="B86" s="212">
        <v>0</v>
      </c>
      <c r="C86" s="212">
        <v>5.3166440000000002E-2</v>
      </c>
      <c r="D86" s="212">
        <v>7.6691419999999996E-2</v>
      </c>
      <c r="E86" s="212">
        <v>1.9868153700000002</v>
      </c>
      <c r="F86" s="212">
        <v>1.0274677400000001</v>
      </c>
      <c r="G86" s="212">
        <v>3.4815279999999997E-2</v>
      </c>
      <c r="H86" s="212">
        <v>0</v>
      </c>
      <c r="I86" s="212">
        <v>0</v>
      </c>
      <c r="J86" s="212">
        <v>0.86568143000000009</v>
      </c>
    </row>
    <row r="87" spans="1:10" ht="12.5" x14ac:dyDescent="0.25">
      <c r="A87" s="142" t="s">
        <v>170</v>
      </c>
      <c r="B87" s="212">
        <v>0</v>
      </c>
      <c r="C87" s="212">
        <v>0.40025117999999998</v>
      </c>
      <c r="D87" s="212">
        <v>6.2443470000000001E-2</v>
      </c>
      <c r="E87" s="212">
        <v>1.9155599999999999</v>
      </c>
      <c r="F87" s="212">
        <v>0.23707192000000002</v>
      </c>
      <c r="G87" s="212">
        <v>3.7120999999999999E-3</v>
      </c>
      <c r="H87" s="212">
        <v>0</v>
      </c>
      <c r="I87" s="212">
        <v>0.16502498000000002</v>
      </c>
      <c r="J87" s="212">
        <v>2.8500000000000001E-3</v>
      </c>
    </row>
    <row r="88" spans="1:10" ht="12.5" x14ac:dyDescent="0.25">
      <c r="A88" s="142" t="s">
        <v>224</v>
      </c>
      <c r="B88" s="212">
        <v>0</v>
      </c>
      <c r="C88" s="212">
        <v>5.185E-2</v>
      </c>
      <c r="D88" s="212">
        <v>5.9900000000000002E-2</v>
      </c>
      <c r="E88" s="212">
        <v>37.308973180000002</v>
      </c>
      <c r="F88" s="212">
        <v>1.3554999999999999E-2</v>
      </c>
      <c r="G88" s="212">
        <v>0</v>
      </c>
      <c r="H88" s="212">
        <v>0</v>
      </c>
      <c r="I88" s="212">
        <v>0</v>
      </c>
      <c r="J88" s="212">
        <v>0</v>
      </c>
    </row>
    <row r="89" spans="1:10" ht="12.5" x14ac:dyDescent="0.25">
      <c r="A89" s="142" t="s">
        <v>206</v>
      </c>
      <c r="B89" s="212">
        <v>0</v>
      </c>
      <c r="C89" s="212">
        <v>5.9753150000000005E-2</v>
      </c>
      <c r="D89" s="212">
        <v>5.9753150000000005E-2</v>
      </c>
      <c r="E89" s="212">
        <v>4.7736000000000001E-2</v>
      </c>
      <c r="F89" s="212">
        <v>0.45762136999999997</v>
      </c>
      <c r="G89" s="212">
        <v>0</v>
      </c>
      <c r="H89" s="212">
        <v>0</v>
      </c>
      <c r="I89" s="212">
        <v>0</v>
      </c>
      <c r="J89" s="212">
        <v>2.3725009999999998E-2</v>
      </c>
    </row>
    <row r="90" spans="1:10" ht="12.5" x14ac:dyDescent="0.25">
      <c r="A90" s="142" t="s">
        <v>132</v>
      </c>
      <c r="B90" s="212">
        <v>0</v>
      </c>
      <c r="C90" s="212">
        <v>4.9871930000000002E-2</v>
      </c>
      <c r="D90" s="212">
        <v>5.7519430000000003E-2</v>
      </c>
      <c r="E90" s="212">
        <v>3.1643469999999998</v>
      </c>
      <c r="F90" s="212">
        <v>0.56685321999999994</v>
      </c>
      <c r="G90" s="212">
        <v>7.6474999999999998E-3</v>
      </c>
      <c r="H90" s="212">
        <v>0</v>
      </c>
      <c r="I90" s="212">
        <v>0</v>
      </c>
      <c r="J90" s="212">
        <v>2.8824000000000002E-3</v>
      </c>
    </row>
    <row r="91" spans="1:10" ht="12.5" x14ac:dyDescent="0.25">
      <c r="A91" s="142" t="s">
        <v>122</v>
      </c>
      <c r="B91" s="212">
        <v>0</v>
      </c>
      <c r="C91" s="212">
        <v>0</v>
      </c>
      <c r="D91" s="212">
        <v>5.6913350000000001E-2</v>
      </c>
      <c r="E91" s="212">
        <v>3.5863000000000002E-3</v>
      </c>
      <c r="F91" s="212">
        <v>0.80231034999999995</v>
      </c>
      <c r="G91" s="212">
        <v>5.6913350000000001E-2</v>
      </c>
      <c r="H91" s="212">
        <v>0</v>
      </c>
      <c r="I91" s="212">
        <v>0</v>
      </c>
      <c r="J91" s="212">
        <v>1.02199E-3</v>
      </c>
    </row>
    <row r="92" spans="1:10" ht="12.5" x14ac:dyDescent="0.25">
      <c r="A92" s="142" t="s">
        <v>235</v>
      </c>
      <c r="B92" s="212">
        <v>3.6594899999999996E-3</v>
      </c>
      <c r="C92" s="212">
        <v>9.6290500000000001E-3</v>
      </c>
      <c r="D92" s="212">
        <v>5.6563050000000004E-2</v>
      </c>
      <c r="E92" s="212">
        <v>7.5717449999999992E-2</v>
      </c>
      <c r="F92" s="212">
        <v>0.44656539000000001</v>
      </c>
      <c r="G92" s="212">
        <v>3.5711E-2</v>
      </c>
      <c r="H92" s="212">
        <v>0</v>
      </c>
      <c r="I92" s="212">
        <v>0</v>
      </c>
      <c r="J92" s="212">
        <v>3.055428E-2</v>
      </c>
    </row>
    <row r="93" spans="1:10" ht="12.5" x14ac:dyDescent="0.25">
      <c r="A93" s="142" t="s">
        <v>230</v>
      </c>
      <c r="B93" s="212">
        <v>0</v>
      </c>
      <c r="C93" s="212">
        <v>4.8016870000000003E-2</v>
      </c>
      <c r="D93" s="212">
        <v>4.8633870000000003E-2</v>
      </c>
      <c r="E93" s="212">
        <v>3.0368200000000001E-2</v>
      </c>
      <c r="F93" s="212">
        <v>1.875978E-2</v>
      </c>
      <c r="G93" s="212">
        <v>1.9000000000000001E-5</v>
      </c>
      <c r="H93" s="212">
        <v>0</v>
      </c>
      <c r="I93" s="212">
        <v>0</v>
      </c>
      <c r="J93" s="212">
        <v>1.1815699999999998E-3</v>
      </c>
    </row>
    <row r="94" spans="1:10" ht="12.5" x14ac:dyDescent="0.25">
      <c r="A94" s="142" t="s">
        <v>143</v>
      </c>
      <c r="B94" s="212">
        <v>0</v>
      </c>
      <c r="C94" s="212">
        <v>4.8012400000000004E-2</v>
      </c>
      <c r="D94" s="212">
        <v>4.3167400000000002E-2</v>
      </c>
      <c r="E94" s="212">
        <v>1.0499597899999999</v>
      </c>
      <c r="F94" s="212">
        <v>6.2663046700000002</v>
      </c>
      <c r="G94" s="212">
        <v>5.1776999999999995E-3</v>
      </c>
      <c r="H94" s="212">
        <v>0</v>
      </c>
      <c r="I94" s="212">
        <v>0</v>
      </c>
      <c r="J94" s="212">
        <v>5.6116859100000003</v>
      </c>
    </row>
    <row r="95" spans="1:10" ht="12.5" x14ac:dyDescent="0.25">
      <c r="A95" s="142" t="s">
        <v>221</v>
      </c>
      <c r="B95" s="212">
        <v>0</v>
      </c>
      <c r="C95" s="212">
        <v>4.3007519999999994E-2</v>
      </c>
      <c r="D95" s="212">
        <v>4.3007519999999994E-2</v>
      </c>
      <c r="E95" s="212">
        <v>1.1551000000000001E-2</v>
      </c>
      <c r="F95" s="212">
        <v>0.42332669000000001</v>
      </c>
      <c r="G95" s="212">
        <v>0</v>
      </c>
      <c r="H95" s="212">
        <v>0</v>
      </c>
      <c r="I95" s="212">
        <v>0</v>
      </c>
      <c r="J95" s="212">
        <v>0.12273031</v>
      </c>
    </row>
    <row r="96" spans="1:10" ht="12.5" x14ac:dyDescent="0.25">
      <c r="A96" s="142" t="s">
        <v>233</v>
      </c>
      <c r="B96" s="212">
        <v>0</v>
      </c>
      <c r="C96" s="212">
        <v>4.0774330000000004E-2</v>
      </c>
      <c r="D96" s="212">
        <v>3.9834330000000001E-2</v>
      </c>
      <c r="E96" s="212">
        <v>1.4499999999999999E-3</v>
      </c>
      <c r="F96" s="212">
        <v>1.6514890000000001E-2</v>
      </c>
      <c r="G96" s="212">
        <v>0</v>
      </c>
      <c r="H96" s="212">
        <v>0</v>
      </c>
      <c r="I96" s="212">
        <v>0</v>
      </c>
      <c r="J96" s="212">
        <v>0</v>
      </c>
    </row>
    <row r="97" spans="1:10" ht="12.5" x14ac:dyDescent="0.25">
      <c r="A97" s="142" t="s">
        <v>215</v>
      </c>
      <c r="B97" s="212">
        <v>0</v>
      </c>
      <c r="C97" s="212">
        <v>0</v>
      </c>
      <c r="D97" s="212">
        <v>3.7379999999999997E-2</v>
      </c>
      <c r="E97" s="212">
        <v>27.659943569999999</v>
      </c>
      <c r="F97" s="212">
        <v>19.324598089999999</v>
      </c>
      <c r="G97" s="212">
        <v>0</v>
      </c>
      <c r="H97" s="212">
        <v>0</v>
      </c>
      <c r="I97" s="212">
        <v>0</v>
      </c>
      <c r="J97" s="212">
        <v>17.08345418</v>
      </c>
    </row>
    <row r="98" spans="1:10" ht="12.5" x14ac:dyDescent="0.25">
      <c r="A98" s="142" t="s">
        <v>192</v>
      </c>
      <c r="B98" s="212">
        <v>0</v>
      </c>
      <c r="C98" s="212">
        <v>0</v>
      </c>
      <c r="D98" s="212">
        <v>3.4041769999999999E-2</v>
      </c>
      <c r="E98" s="212">
        <v>0</v>
      </c>
      <c r="F98" s="212">
        <v>1.9053900000000001E-3</v>
      </c>
      <c r="G98" s="212">
        <v>3.4041769999999999E-2</v>
      </c>
      <c r="H98" s="212">
        <v>0</v>
      </c>
      <c r="I98" s="212">
        <v>0</v>
      </c>
      <c r="J98" s="212">
        <v>1.9053900000000001E-3</v>
      </c>
    </row>
    <row r="99" spans="1:10" ht="12.5" x14ac:dyDescent="0.25">
      <c r="A99" s="142" t="s">
        <v>254</v>
      </c>
      <c r="B99" s="212">
        <v>0</v>
      </c>
      <c r="C99" s="212">
        <v>1.47466E-2</v>
      </c>
      <c r="D99" s="212">
        <v>3.1863599999999999E-2</v>
      </c>
      <c r="E99" s="212">
        <v>0.106878</v>
      </c>
      <c r="F99" s="212">
        <v>0</v>
      </c>
      <c r="G99" s="212">
        <v>1.08E-3</v>
      </c>
      <c r="H99" s="212">
        <v>0</v>
      </c>
      <c r="I99" s="212">
        <v>0</v>
      </c>
      <c r="J99" s="212">
        <v>0</v>
      </c>
    </row>
    <row r="100" spans="1:10" ht="12.5" x14ac:dyDescent="0.25">
      <c r="A100" s="142" t="s">
        <v>204</v>
      </c>
      <c r="B100" s="212">
        <v>0</v>
      </c>
      <c r="C100" s="212">
        <v>5.5845440000000003E-2</v>
      </c>
      <c r="D100" s="212">
        <v>3.0845439999999998E-2</v>
      </c>
      <c r="E100" s="212">
        <v>2.5641029999999998</v>
      </c>
      <c r="F100" s="212">
        <v>9.5125429999999997E-2</v>
      </c>
      <c r="G100" s="212">
        <v>0</v>
      </c>
      <c r="H100" s="212">
        <v>0</v>
      </c>
      <c r="I100" s="212">
        <v>0</v>
      </c>
      <c r="J100" s="212">
        <v>2.2309600000000001E-3</v>
      </c>
    </row>
    <row r="101" spans="1:10" ht="12.5" x14ac:dyDescent="0.25">
      <c r="A101" s="142" t="s">
        <v>231</v>
      </c>
      <c r="B101" s="212">
        <v>0</v>
      </c>
      <c r="C101" s="212">
        <v>2.96773E-2</v>
      </c>
      <c r="D101" s="212">
        <v>3.0157299999999998E-2</v>
      </c>
      <c r="E101" s="212">
        <v>0</v>
      </c>
      <c r="F101" s="212">
        <v>0.16981250000000001</v>
      </c>
      <c r="G101" s="212">
        <v>0</v>
      </c>
      <c r="H101" s="212">
        <v>0</v>
      </c>
      <c r="I101" s="212">
        <v>0</v>
      </c>
      <c r="J101" s="212">
        <v>0</v>
      </c>
    </row>
    <row r="102" spans="1:10" ht="12.5" x14ac:dyDescent="0.25">
      <c r="A102" s="142" t="s">
        <v>240</v>
      </c>
      <c r="B102" s="212">
        <v>0</v>
      </c>
      <c r="C102" s="212">
        <v>2.2230779999999999E-2</v>
      </c>
      <c r="D102" s="212">
        <v>2.8296680000000001E-2</v>
      </c>
      <c r="E102" s="212">
        <v>4.2393165999999995</v>
      </c>
      <c r="F102" s="212">
        <v>5.3936410000000004E-2</v>
      </c>
      <c r="G102" s="212">
        <v>3.9039000000000001E-3</v>
      </c>
      <c r="H102" s="212">
        <v>0</v>
      </c>
      <c r="I102" s="212">
        <v>0</v>
      </c>
      <c r="J102" s="212">
        <v>8.9340999999999997E-4</v>
      </c>
    </row>
    <row r="103" spans="1:10" ht="12.5" x14ac:dyDescent="0.25">
      <c r="A103" s="142" t="s">
        <v>131</v>
      </c>
      <c r="B103" s="212">
        <v>0</v>
      </c>
      <c r="C103" s="212">
        <v>2.8049999999999999E-2</v>
      </c>
      <c r="D103" s="212">
        <v>2.8049999999999999E-2</v>
      </c>
      <c r="E103" s="212">
        <v>0</v>
      </c>
      <c r="F103" s="212">
        <v>0</v>
      </c>
      <c r="G103" s="212">
        <v>0</v>
      </c>
      <c r="H103" s="212">
        <v>0</v>
      </c>
      <c r="I103" s="212">
        <v>0</v>
      </c>
      <c r="J103" s="212">
        <v>0</v>
      </c>
    </row>
    <row r="104" spans="1:10" ht="12.5" x14ac:dyDescent="0.25">
      <c r="A104" s="142" t="s">
        <v>157</v>
      </c>
      <c r="B104" s="212">
        <v>0</v>
      </c>
      <c r="C104" s="212">
        <v>8.6698999999999999E-4</v>
      </c>
      <c r="D104" s="212">
        <v>2.7983089999999999E-2</v>
      </c>
      <c r="E104" s="212">
        <v>2.52731E-2</v>
      </c>
      <c r="F104" s="212">
        <v>46.569054520000002</v>
      </c>
      <c r="G104" s="212">
        <v>2.7116099999999997E-2</v>
      </c>
      <c r="H104" s="212">
        <v>0</v>
      </c>
      <c r="I104" s="212">
        <v>0</v>
      </c>
      <c r="J104" s="212">
        <v>46.395255079999998</v>
      </c>
    </row>
    <row r="105" spans="1:10" ht="12.5" x14ac:dyDescent="0.25">
      <c r="A105" s="142" t="s">
        <v>120</v>
      </c>
      <c r="B105" s="212">
        <v>0</v>
      </c>
      <c r="C105" s="212">
        <v>0</v>
      </c>
      <c r="D105" s="212">
        <v>2.6536880000000002E-2</v>
      </c>
      <c r="E105" s="212">
        <v>2.7200000000000002E-3</v>
      </c>
      <c r="F105" s="212">
        <v>8.2386630000000002E-2</v>
      </c>
      <c r="G105" s="212">
        <v>2.6536880000000002E-2</v>
      </c>
      <c r="H105" s="212">
        <v>0</v>
      </c>
      <c r="I105" s="212">
        <v>0</v>
      </c>
      <c r="J105" s="212">
        <v>2.328618E-2</v>
      </c>
    </row>
    <row r="106" spans="1:10" ht="12.5" x14ac:dyDescent="0.25">
      <c r="A106" s="142" t="s">
        <v>203</v>
      </c>
      <c r="B106" s="212">
        <v>0</v>
      </c>
      <c r="C106" s="212">
        <v>2.505512E-2</v>
      </c>
      <c r="D106" s="212">
        <v>2.505512E-2</v>
      </c>
      <c r="E106" s="212">
        <v>1.5893000000000001E-2</v>
      </c>
      <c r="F106" s="212">
        <v>1.79215E-2</v>
      </c>
      <c r="G106" s="212">
        <v>0</v>
      </c>
      <c r="H106" s="212">
        <v>0</v>
      </c>
      <c r="I106" s="212">
        <v>0</v>
      </c>
      <c r="J106" s="212">
        <v>4.2224999999999997E-3</v>
      </c>
    </row>
    <row r="107" spans="1:10" ht="12.5" x14ac:dyDescent="0.25">
      <c r="A107" s="142" t="s">
        <v>123</v>
      </c>
      <c r="B107" s="212">
        <v>0</v>
      </c>
      <c r="C107" s="212">
        <v>2.3421880000000003E-2</v>
      </c>
      <c r="D107" s="212">
        <v>2.4950529999999999E-2</v>
      </c>
      <c r="E107" s="212">
        <v>1.98040101</v>
      </c>
      <c r="F107" s="212">
        <v>82.875842090000006</v>
      </c>
      <c r="G107" s="212">
        <v>1.2086500000000001E-3</v>
      </c>
      <c r="H107" s="212">
        <v>0</v>
      </c>
      <c r="I107" s="212">
        <v>0</v>
      </c>
      <c r="J107" s="212">
        <v>82.774081459999991</v>
      </c>
    </row>
    <row r="108" spans="1:10" ht="12.5" x14ac:dyDescent="0.25">
      <c r="A108" s="142" t="s">
        <v>133</v>
      </c>
      <c r="B108" s="212">
        <v>0</v>
      </c>
      <c r="C108" s="212">
        <v>1.562149E-2</v>
      </c>
      <c r="D108" s="212">
        <v>2.039349E-2</v>
      </c>
      <c r="E108" s="212">
        <v>4.8561331500000007</v>
      </c>
      <c r="F108" s="212">
        <v>0.30528901000000003</v>
      </c>
      <c r="G108" s="212">
        <v>3.2200000000000002E-4</v>
      </c>
      <c r="H108" s="212">
        <v>0</v>
      </c>
      <c r="I108" s="212">
        <v>0</v>
      </c>
      <c r="J108" s="212">
        <v>2.2501919999999998E-2</v>
      </c>
    </row>
    <row r="109" spans="1:10" ht="12.5" x14ac:dyDescent="0.25">
      <c r="A109" s="142" t="s">
        <v>252</v>
      </c>
      <c r="B109" s="212">
        <v>0</v>
      </c>
      <c r="C109" s="212">
        <v>1.9723750000000002E-2</v>
      </c>
      <c r="D109" s="212">
        <v>1.9945089999999999E-2</v>
      </c>
      <c r="E109" s="212">
        <v>1.1259069999999999E-2</v>
      </c>
      <c r="F109" s="212">
        <v>4.3380250000000002E-2</v>
      </c>
      <c r="G109" s="212">
        <v>2.2133999999999999E-4</v>
      </c>
      <c r="H109" s="212">
        <v>0</v>
      </c>
      <c r="I109" s="212">
        <v>0</v>
      </c>
      <c r="J109" s="212">
        <v>3.5707999999999996E-4</v>
      </c>
    </row>
    <row r="110" spans="1:10" ht="12.5" x14ac:dyDescent="0.25">
      <c r="A110" s="142" t="s">
        <v>173</v>
      </c>
      <c r="B110" s="212">
        <v>0</v>
      </c>
      <c r="C110" s="212">
        <v>1.080675E-2</v>
      </c>
      <c r="D110" s="212">
        <v>1.9796089999999999E-2</v>
      </c>
      <c r="E110" s="212">
        <v>1.9604099999999999E-2</v>
      </c>
      <c r="F110" s="212">
        <v>6.1617600000000002E-2</v>
      </c>
      <c r="G110" s="212">
        <v>8.9893400000000002E-3</v>
      </c>
      <c r="H110" s="212">
        <v>0</v>
      </c>
      <c r="I110" s="212">
        <v>0</v>
      </c>
      <c r="J110" s="212">
        <v>3.0038999999999999E-4</v>
      </c>
    </row>
    <row r="111" spans="1:10" ht="12.5" x14ac:dyDescent="0.25">
      <c r="A111" s="142" t="s">
        <v>105</v>
      </c>
      <c r="B111" s="212">
        <v>1.2149999999999999E-3</v>
      </c>
      <c r="C111" s="212">
        <v>0.63692094999999993</v>
      </c>
      <c r="D111" s="212">
        <v>1.956635E-2</v>
      </c>
      <c r="E111" s="212">
        <v>0.44358674999999997</v>
      </c>
      <c r="F111" s="212">
        <v>1.2979666599999999</v>
      </c>
      <c r="G111" s="212">
        <v>0</v>
      </c>
      <c r="H111" s="212">
        <v>0</v>
      </c>
      <c r="I111" s="212">
        <v>0</v>
      </c>
      <c r="J111" s="212">
        <v>1.2964996000000002</v>
      </c>
    </row>
    <row r="112" spans="1:10" ht="12.5" x14ac:dyDescent="0.25">
      <c r="A112" s="142" t="s">
        <v>229</v>
      </c>
      <c r="B112" s="212">
        <v>0</v>
      </c>
      <c r="C112" s="212">
        <v>0.48823458000000003</v>
      </c>
      <c r="D112" s="212">
        <v>1.8290000000000001E-2</v>
      </c>
      <c r="E112" s="212">
        <v>1.04515438</v>
      </c>
      <c r="F112" s="212">
        <v>4.6615504300000001</v>
      </c>
      <c r="G112" s="212">
        <v>1.5599999999999999E-2</v>
      </c>
      <c r="H112" s="212">
        <v>0</v>
      </c>
      <c r="I112" s="212">
        <v>1.9999999999999999E-6</v>
      </c>
      <c r="J112" s="212">
        <v>0.12554857</v>
      </c>
    </row>
    <row r="113" spans="1:10" ht="12.5" x14ac:dyDescent="0.25">
      <c r="A113" s="142" t="s">
        <v>239</v>
      </c>
      <c r="B113" s="212">
        <v>0</v>
      </c>
      <c r="C113" s="212">
        <v>1.6041670000000001E-2</v>
      </c>
      <c r="D113" s="212">
        <v>1.6041670000000001E-2</v>
      </c>
      <c r="E113" s="212">
        <v>0</v>
      </c>
      <c r="F113" s="212">
        <v>2.057604E-2</v>
      </c>
      <c r="G113" s="212">
        <v>0</v>
      </c>
      <c r="H113" s="212">
        <v>0</v>
      </c>
      <c r="I113" s="212">
        <v>0</v>
      </c>
      <c r="J113" s="212">
        <v>5.4973399999999999E-3</v>
      </c>
    </row>
    <row r="114" spans="1:10" ht="12.5" x14ac:dyDescent="0.25">
      <c r="A114" s="142" t="s">
        <v>246</v>
      </c>
      <c r="B114" s="212">
        <v>0</v>
      </c>
      <c r="C114" s="212">
        <v>1.348328E-2</v>
      </c>
      <c r="D114" s="212">
        <v>1.447064E-2</v>
      </c>
      <c r="E114" s="212">
        <v>7.28935E-2</v>
      </c>
      <c r="F114" s="212">
        <v>2.52689E-2</v>
      </c>
      <c r="G114" s="212">
        <v>8.4736000000000002E-4</v>
      </c>
      <c r="H114" s="212">
        <v>0</v>
      </c>
      <c r="I114" s="212">
        <v>0</v>
      </c>
      <c r="J114" s="212">
        <v>1.62582E-3</v>
      </c>
    </row>
    <row r="115" spans="1:10" ht="12.5" x14ac:dyDescent="0.25">
      <c r="A115" s="142" t="s">
        <v>113</v>
      </c>
      <c r="B115" s="212">
        <v>0</v>
      </c>
      <c r="C115" s="212">
        <v>1.3144020000000001E-2</v>
      </c>
      <c r="D115" s="212">
        <v>1.3144020000000001E-2</v>
      </c>
      <c r="E115" s="212">
        <v>5.1599999999999997E-4</v>
      </c>
      <c r="F115" s="212">
        <v>0.48935590000000001</v>
      </c>
      <c r="G115" s="212">
        <v>0</v>
      </c>
      <c r="H115" s="212">
        <v>0</v>
      </c>
      <c r="I115" s="212">
        <v>0</v>
      </c>
      <c r="J115" s="212">
        <v>0.1285385</v>
      </c>
    </row>
    <row r="116" spans="1:10" ht="12.5" x14ac:dyDescent="0.25">
      <c r="A116" s="142" t="s">
        <v>116</v>
      </c>
      <c r="B116" s="212">
        <v>0</v>
      </c>
      <c r="C116" s="212">
        <v>1.4691540000000001E-2</v>
      </c>
      <c r="D116" s="212">
        <v>1.2175139999999999E-2</v>
      </c>
      <c r="E116" s="212">
        <v>0.31217800000000001</v>
      </c>
      <c r="F116" s="212">
        <v>0.75739334999999997</v>
      </c>
      <c r="G116" s="212">
        <v>0</v>
      </c>
      <c r="H116" s="212">
        <v>0</v>
      </c>
      <c r="I116" s="212">
        <v>0</v>
      </c>
      <c r="J116" s="212">
        <v>0.35629234999999998</v>
      </c>
    </row>
    <row r="117" spans="1:10" ht="12.5" x14ac:dyDescent="0.25">
      <c r="A117" s="142" t="s">
        <v>168</v>
      </c>
      <c r="B117" s="212">
        <v>0</v>
      </c>
      <c r="C117" s="212">
        <v>1.2097709999999999E-2</v>
      </c>
      <c r="D117" s="212">
        <v>1.2097709999999999E-2</v>
      </c>
      <c r="E117" s="212">
        <v>2.8022245499999996</v>
      </c>
      <c r="F117" s="212">
        <v>7.4294326900000005</v>
      </c>
      <c r="G117" s="212">
        <v>0</v>
      </c>
      <c r="H117" s="212">
        <v>0</v>
      </c>
      <c r="I117" s="212">
        <v>0</v>
      </c>
      <c r="J117" s="212">
        <v>7.4048027200000002</v>
      </c>
    </row>
    <row r="118" spans="1:10" ht="12.5" x14ac:dyDescent="0.25">
      <c r="A118" s="142" t="s">
        <v>119</v>
      </c>
      <c r="B118" s="212">
        <v>0</v>
      </c>
      <c r="C118" s="212">
        <v>1.1888639999999999E-2</v>
      </c>
      <c r="D118" s="212">
        <v>1.1888639999999999E-2</v>
      </c>
      <c r="E118" s="212">
        <v>0.12497835</v>
      </c>
      <c r="F118" s="212">
        <v>4.623787E-2</v>
      </c>
      <c r="G118" s="212">
        <v>0</v>
      </c>
      <c r="H118" s="212">
        <v>0</v>
      </c>
      <c r="I118" s="212">
        <v>0</v>
      </c>
      <c r="J118" s="212">
        <v>0</v>
      </c>
    </row>
    <row r="119" spans="1:10" ht="12.5" x14ac:dyDescent="0.25">
      <c r="A119" s="142" t="s">
        <v>193</v>
      </c>
      <c r="B119" s="212">
        <v>0</v>
      </c>
      <c r="C119" s="212">
        <v>0</v>
      </c>
      <c r="D119" s="212">
        <v>1.1328410000000001E-2</v>
      </c>
      <c r="E119" s="212">
        <v>1.9494999999999998E-2</v>
      </c>
      <c r="F119" s="212">
        <v>9.5403899999999993E-3</v>
      </c>
      <c r="G119" s="212">
        <v>1.1328410000000001E-2</v>
      </c>
      <c r="H119" s="212">
        <v>0</v>
      </c>
      <c r="I119" s="212">
        <v>0</v>
      </c>
      <c r="J119" s="212">
        <v>1.63291E-3</v>
      </c>
    </row>
    <row r="120" spans="1:10" ht="12.5" x14ac:dyDescent="0.25">
      <c r="A120" s="142" t="s">
        <v>149</v>
      </c>
      <c r="B120" s="212">
        <v>0</v>
      </c>
      <c r="C120" s="212">
        <v>1.09972E-2</v>
      </c>
      <c r="D120" s="212">
        <v>1.1057200000000001E-2</v>
      </c>
      <c r="E120" s="212">
        <v>2.4207253300000002</v>
      </c>
      <c r="F120" s="212">
        <v>2.3904979999999999E-2</v>
      </c>
      <c r="G120" s="212">
        <v>0</v>
      </c>
      <c r="H120" s="212">
        <v>0</v>
      </c>
      <c r="I120" s="212">
        <v>0</v>
      </c>
      <c r="J120" s="212">
        <v>0</v>
      </c>
    </row>
    <row r="121" spans="1:10" ht="12.5" x14ac:dyDescent="0.25">
      <c r="A121" s="142" t="s">
        <v>188</v>
      </c>
      <c r="B121" s="212">
        <v>0</v>
      </c>
      <c r="C121" s="212">
        <v>1.0449999999999999E-2</v>
      </c>
      <c r="D121" s="212">
        <v>1.0449999999999999E-2</v>
      </c>
      <c r="E121" s="212">
        <v>0</v>
      </c>
      <c r="F121" s="212">
        <v>7.286666E-2</v>
      </c>
      <c r="G121" s="212">
        <v>0</v>
      </c>
      <c r="H121" s="212">
        <v>0</v>
      </c>
      <c r="I121" s="212">
        <v>0</v>
      </c>
      <c r="J121" s="212">
        <v>0</v>
      </c>
    </row>
    <row r="122" spans="1:10" ht="12.5" x14ac:dyDescent="0.25">
      <c r="A122" s="142" t="s">
        <v>141</v>
      </c>
      <c r="B122" s="212">
        <v>0</v>
      </c>
      <c r="C122" s="212">
        <v>9.0200000000000002E-3</v>
      </c>
      <c r="D122" s="212">
        <v>9.7050000000000001E-3</v>
      </c>
      <c r="E122" s="212">
        <v>6.1799999999999995E-4</v>
      </c>
      <c r="F122" s="212">
        <v>0</v>
      </c>
      <c r="G122" s="212">
        <v>0</v>
      </c>
      <c r="H122" s="212">
        <v>0</v>
      </c>
      <c r="I122" s="212">
        <v>0</v>
      </c>
      <c r="J122" s="212">
        <v>0</v>
      </c>
    </row>
    <row r="123" spans="1:10" ht="12.5" x14ac:dyDescent="0.25">
      <c r="A123" s="142" t="s">
        <v>148</v>
      </c>
      <c r="B123" s="212">
        <v>0</v>
      </c>
      <c r="C123" s="212">
        <v>0</v>
      </c>
      <c r="D123" s="212">
        <v>8.3634399999999998E-3</v>
      </c>
      <c r="E123" s="212">
        <v>0.5515384499999999</v>
      </c>
      <c r="F123" s="212">
        <v>0.31510909000000004</v>
      </c>
      <c r="G123" s="212">
        <v>8.3634399999999998E-3</v>
      </c>
      <c r="H123" s="212">
        <v>0</v>
      </c>
      <c r="I123" s="212">
        <v>0</v>
      </c>
      <c r="J123" s="212">
        <v>0.22094178</v>
      </c>
    </row>
    <row r="124" spans="1:10" ht="12.5" x14ac:dyDescent="0.25">
      <c r="A124" s="142" t="s">
        <v>114</v>
      </c>
      <c r="B124" s="212">
        <v>0</v>
      </c>
      <c r="C124" s="212">
        <v>8.0160000000000006E-3</v>
      </c>
      <c r="D124" s="212">
        <v>8.0160000000000006E-3</v>
      </c>
      <c r="E124" s="212">
        <v>1.2999999999999999E-4</v>
      </c>
      <c r="F124" s="212">
        <v>33.124536559999996</v>
      </c>
      <c r="G124" s="212">
        <v>0</v>
      </c>
      <c r="H124" s="212">
        <v>0</v>
      </c>
      <c r="I124" s="212">
        <v>0</v>
      </c>
      <c r="J124" s="212">
        <v>32.946333179999996</v>
      </c>
    </row>
    <row r="125" spans="1:10" ht="12.5" x14ac:dyDescent="0.25">
      <c r="A125" s="142" t="s">
        <v>98</v>
      </c>
      <c r="B125" s="212">
        <v>0</v>
      </c>
      <c r="C125" s="212">
        <v>0</v>
      </c>
      <c r="D125" s="212">
        <v>7.8803999999999992E-3</v>
      </c>
      <c r="E125" s="212">
        <v>0</v>
      </c>
      <c r="F125" s="212">
        <v>7.6188369999999991E-2</v>
      </c>
      <c r="G125" s="212">
        <v>7.8803999999999992E-3</v>
      </c>
      <c r="H125" s="212">
        <v>0</v>
      </c>
      <c r="I125" s="212">
        <v>0</v>
      </c>
      <c r="J125" s="212">
        <v>6.0919569999999999E-2</v>
      </c>
    </row>
    <row r="126" spans="1:10" ht="12.5" x14ac:dyDescent="0.25">
      <c r="A126" s="142" t="s">
        <v>134</v>
      </c>
      <c r="B126" s="212">
        <v>0</v>
      </c>
      <c r="C126" s="212">
        <v>7.0559899999999998E-3</v>
      </c>
      <c r="D126" s="212">
        <v>7.0559899999999998E-3</v>
      </c>
      <c r="E126" s="212">
        <v>0.16334499999999999</v>
      </c>
      <c r="F126" s="212">
        <v>9.0073219999999996E-2</v>
      </c>
      <c r="G126" s="212">
        <v>0</v>
      </c>
      <c r="H126" s="212">
        <v>0</v>
      </c>
      <c r="I126" s="212">
        <v>0</v>
      </c>
      <c r="J126" s="212">
        <v>7.3610910000000002E-2</v>
      </c>
    </row>
    <row r="127" spans="1:10" ht="12.5" x14ac:dyDescent="0.25">
      <c r="A127" s="142" t="s">
        <v>36</v>
      </c>
      <c r="B127" s="212">
        <v>3.6000000000000002E-4</v>
      </c>
      <c r="C127" s="212">
        <v>6.8997600000000004E-3</v>
      </c>
      <c r="D127" s="212">
        <v>6.5146600000000002E-3</v>
      </c>
      <c r="E127" s="212">
        <v>1.4768979999999999E-2</v>
      </c>
      <c r="F127" s="212">
        <v>0.63375292000000005</v>
      </c>
      <c r="G127" s="212">
        <v>0</v>
      </c>
      <c r="H127" s="212">
        <v>0</v>
      </c>
      <c r="I127" s="212">
        <v>0</v>
      </c>
      <c r="J127" s="212">
        <v>0.61701938000000001</v>
      </c>
    </row>
    <row r="128" spans="1:10" ht="12.5" x14ac:dyDescent="0.25">
      <c r="A128" s="142" t="s">
        <v>99</v>
      </c>
      <c r="B128" s="212">
        <v>0</v>
      </c>
      <c r="C128" s="212">
        <v>3.3514199999999999E-3</v>
      </c>
      <c r="D128" s="212">
        <v>6.0749200000000001E-3</v>
      </c>
      <c r="E128" s="212">
        <v>5.3388279999999996E-2</v>
      </c>
      <c r="F128" s="212">
        <v>0.39256761000000001</v>
      </c>
      <c r="G128" s="212">
        <v>2.7234999999999998E-3</v>
      </c>
      <c r="H128" s="212">
        <v>0</v>
      </c>
      <c r="I128" s="212">
        <v>0</v>
      </c>
      <c r="J128" s="212">
        <v>3.12792E-2</v>
      </c>
    </row>
    <row r="129" spans="1:10" ht="12.5" x14ac:dyDescent="0.25">
      <c r="A129" s="142" t="s">
        <v>174</v>
      </c>
      <c r="B129" s="212">
        <v>0</v>
      </c>
      <c r="C129" s="212">
        <v>4.21515E-3</v>
      </c>
      <c r="D129" s="212">
        <v>6.0051899999999997E-3</v>
      </c>
      <c r="E129" s="212">
        <v>8.7420539999999991E-2</v>
      </c>
      <c r="F129" s="212">
        <v>0.56317410999999995</v>
      </c>
      <c r="G129" s="212">
        <v>4.8561899999999998E-3</v>
      </c>
      <c r="H129" s="212">
        <v>0</v>
      </c>
      <c r="I129" s="212">
        <v>0</v>
      </c>
      <c r="J129" s="212">
        <v>2.990452E-2</v>
      </c>
    </row>
    <row r="130" spans="1:10" ht="12.5" x14ac:dyDescent="0.25">
      <c r="A130" s="142" t="s">
        <v>234</v>
      </c>
      <c r="B130" s="212">
        <v>0</v>
      </c>
      <c r="C130" s="212">
        <v>1.0499999999999999E-3</v>
      </c>
      <c r="D130" s="212">
        <v>5.6699999999999997E-3</v>
      </c>
      <c r="E130" s="212">
        <v>3.4359999999999998E-3</v>
      </c>
      <c r="F130" s="212">
        <v>5.4999999999999997E-3</v>
      </c>
      <c r="G130" s="212">
        <v>0</v>
      </c>
      <c r="H130" s="212">
        <v>0</v>
      </c>
      <c r="I130" s="212">
        <v>0</v>
      </c>
      <c r="J130" s="212">
        <v>5.4999999999999997E-3</v>
      </c>
    </row>
    <row r="131" spans="1:10" ht="12.5" x14ac:dyDescent="0.25">
      <c r="A131" s="142" t="s">
        <v>107</v>
      </c>
      <c r="B131" s="212">
        <v>4.5880999999999998E-4</v>
      </c>
      <c r="C131" s="212">
        <v>3.6819999999999999E-3</v>
      </c>
      <c r="D131" s="212">
        <v>5.6535999999999999E-3</v>
      </c>
      <c r="E131" s="212">
        <v>0.39760029999999996</v>
      </c>
      <c r="F131" s="212">
        <v>0.38541427</v>
      </c>
      <c r="G131" s="212">
        <v>0</v>
      </c>
      <c r="H131" s="212">
        <v>0</v>
      </c>
      <c r="I131" s="212">
        <v>0</v>
      </c>
      <c r="J131" s="212">
        <v>4.5443650000000002E-2</v>
      </c>
    </row>
    <row r="132" spans="1:10" ht="12.5" x14ac:dyDescent="0.25">
      <c r="A132" s="142" t="s">
        <v>121</v>
      </c>
      <c r="B132" s="212">
        <v>0</v>
      </c>
      <c r="C132" s="212">
        <v>5.3440800000000002E-3</v>
      </c>
      <c r="D132" s="212">
        <v>5.3440800000000002E-3</v>
      </c>
      <c r="E132" s="212">
        <v>0</v>
      </c>
      <c r="F132" s="212">
        <v>1.6533300000000001E-2</v>
      </c>
      <c r="G132" s="212">
        <v>0</v>
      </c>
      <c r="H132" s="212">
        <v>0</v>
      </c>
      <c r="I132" s="212">
        <v>0</v>
      </c>
      <c r="J132" s="212">
        <v>0</v>
      </c>
    </row>
    <row r="133" spans="1:10" ht="12.5" x14ac:dyDescent="0.25">
      <c r="A133" s="142" t="s">
        <v>67</v>
      </c>
      <c r="B133" s="212">
        <v>0</v>
      </c>
      <c r="C133" s="212">
        <v>3.055E-3</v>
      </c>
      <c r="D133" s="212">
        <v>5.0699999999999999E-3</v>
      </c>
      <c r="E133" s="212">
        <v>4.89632E-3</v>
      </c>
      <c r="F133" s="212">
        <v>0</v>
      </c>
      <c r="G133" s="212">
        <v>0</v>
      </c>
      <c r="H133" s="212">
        <v>0</v>
      </c>
      <c r="I133" s="212">
        <v>3.4960443300000001</v>
      </c>
      <c r="J133" s="212">
        <v>0</v>
      </c>
    </row>
    <row r="134" spans="1:10" ht="12.5" x14ac:dyDescent="0.25">
      <c r="A134" s="142" t="s">
        <v>232</v>
      </c>
      <c r="B134" s="212">
        <v>1.4999999999999999E-4</v>
      </c>
      <c r="C134" s="212">
        <v>5.0489999999999997E-3</v>
      </c>
      <c r="D134" s="212">
        <v>4.8939999999999999E-3</v>
      </c>
      <c r="E134" s="212">
        <v>3.8809999999999999E-3</v>
      </c>
      <c r="F134" s="212">
        <v>3.2361000000000001E-2</v>
      </c>
      <c r="G134" s="212">
        <v>0</v>
      </c>
      <c r="H134" s="212">
        <v>0</v>
      </c>
      <c r="I134" s="212">
        <v>0</v>
      </c>
      <c r="J134" s="212">
        <v>1.4999999999999999E-4</v>
      </c>
    </row>
    <row r="135" spans="1:10" ht="12.5" x14ac:dyDescent="0.25">
      <c r="A135" s="142" t="s">
        <v>126</v>
      </c>
      <c r="B135" s="212">
        <v>0</v>
      </c>
      <c r="C135" s="212">
        <v>0</v>
      </c>
      <c r="D135" s="212">
        <v>3.9500000000000004E-3</v>
      </c>
      <c r="E135" s="212">
        <v>0</v>
      </c>
      <c r="F135" s="212">
        <v>1.55832E-3</v>
      </c>
      <c r="G135" s="212">
        <v>0</v>
      </c>
      <c r="H135" s="212">
        <v>0</v>
      </c>
      <c r="I135" s="212">
        <v>0</v>
      </c>
      <c r="J135" s="212">
        <v>1.55832E-3</v>
      </c>
    </row>
    <row r="136" spans="1:10" ht="12.5" x14ac:dyDescent="0.25">
      <c r="A136" s="142" t="s">
        <v>185</v>
      </c>
      <c r="B136" s="212">
        <v>0</v>
      </c>
      <c r="C136" s="212">
        <v>0</v>
      </c>
      <c r="D136" s="212">
        <v>3.9119300000000001E-3</v>
      </c>
      <c r="E136" s="212">
        <v>6.1840000000000003E-3</v>
      </c>
      <c r="F136" s="212">
        <v>0.38612001000000001</v>
      </c>
      <c r="G136" s="212">
        <v>3.9119300000000001E-3</v>
      </c>
      <c r="H136" s="212">
        <v>0</v>
      </c>
      <c r="I136" s="212">
        <v>0</v>
      </c>
      <c r="J136" s="212">
        <v>0.33418558000000004</v>
      </c>
    </row>
    <row r="137" spans="1:10" ht="12.5" x14ac:dyDescent="0.25">
      <c r="A137" s="142" t="s">
        <v>35</v>
      </c>
      <c r="B137" s="212">
        <v>2.2077099999999999E-3</v>
      </c>
      <c r="C137" s="212">
        <v>2.32E-3</v>
      </c>
      <c r="D137" s="212">
        <v>3.8300000000000001E-3</v>
      </c>
      <c r="E137" s="212">
        <v>37.858944389999998</v>
      </c>
      <c r="F137" s="212">
        <v>3.0677909999999999E-2</v>
      </c>
      <c r="G137" s="212">
        <v>2.9999999999999997E-4</v>
      </c>
      <c r="H137" s="212">
        <v>0</v>
      </c>
      <c r="I137" s="212">
        <v>1.4416700000000001E-3</v>
      </c>
      <c r="J137" s="212">
        <v>3.3188200000000001E-3</v>
      </c>
    </row>
    <row r="138" spans="1:10" ht="12.5" x14ac:dyDescent="0.25">
      <c r="A138" s="142" t="s">
        <v>259</v>
      </c>
      <c r="B138" s="212">
        <v>0</v>
      </c>
      <c r="C138" s="212">
        <v>3.4271599999999998E-3</v>
      </c>
      <c r="D138" s="212">
        <v>3.4271599999999998E-3</v>
      </c>
      <c r="E138" s="212">
        <v>0</v>
      </c>
      <c r="F138" s="212">
        <v>0</v>
      </c>
      <c r="G138" s="212">
        <v>0</v>
      </c>
      <c r="H138" s="212">
        <v>0</v>
      </c>
      <c r="I138" s="212">
        <v>0</v>
      </c>
      <c r="J138" s="212">
        <v>0</v>
      </c>
    </row>
    <row r="139" spans="1:10" ht="12.5" x14ac:dyDescent="0.25">
      <c r="A139" s="142" t="s">
        <v>243</v>
      </c>
      <c r="B139" s="212">
        <v>0</v>
      </c>
      <c r="C139" s="212">
        <v>0</v>
      </c>
      <c r="D139" s="212">
        <v>3.3999999999999998E-3</v>
      </c>
      <c r="E139" s="212">
        <v>9.1999999999999998E-3</v>
      </c>
      <c r="F139" s="212">
        <v>1.36706E-2</v>
      </c>
      <c r="G139" s="212">
        <v>0</v>
      </c>
      <c r="H139" s="212">
        <v>0</v>
      </c>
      <c r="I139" s="212">
        <v>0</v>
      </c>
      <c r="J139" s="212">
        <v>1.36706E-2</v>
      </c>
    </row>
    <row r="140" spans="1:10" ht="12.5" x14ac:dyDescent="0.25">
      <c r="A140" s="142" t="s">
        <v>255</v>
      </c>
      <c r="B140" s="212">
        <v>0</v>
      </c>
      <c r="C140" s="212">
        <v>1.294E-3</v>
      </c>
      <c r="D140" s="212">
        <v>3.1939999999999998E-3</v>
      </c>
      <c r="E140" s="212">
        <v>1.0219000000000001E-2</v>
      </c>
      <c r="F140" s="212">
        <v>1.382385E-2</v>
      </c>
      <c r="G140" s="212">
        <v>0</v>
      </c>
      <c r="H140" s="212">
        <v>0</v>
      </c>
      <c r="I140" s="212">
        <v>0</v>
      </c>
      <c r="J140" s="212">
        <v>3.9888E-4</v>
      </c>
    </row>
    <row r="141" spans="1:10" ht="12.5" x14ac:dyDescent="0.25">
      <c r="A141" s="142" t="s">
        <v>169</v>
      </c>
      <c r="B141" s="212">
        <v>0</v>
      </c>
      <c r="C141" s="212">
        <v>1.5E-3</v>
      </c>
      <c r="D141" s="212">
        <v>3.0000000000000001E-3</v>
      </c>
      <c r="E141" s="212">
        <v>1.9778674999999999</v>
      </c>
      <c r="F141" s="212">
        <v>0.10224801</v>
      </c>
      <c r="G141" s="212">
        <v>1.5E-3</v>
      </c>
      <c r="H141" s="212">
        <v>0</v>
      </c>
      <c r="I141" s="212">
        <v>0</v>
      </c>
      <c r="J141" s="212">
        <v>3.6675120000000005E-2</v>
      </c>
    </row>
    <row r="142" spans="1:10" ht="12.5" x14ac:dyDescent="0.25">
      <c r="A142" s="142" t="s">
        <v>81</v>
      </c>
      <c r="B142" s="212">
        <v>0</v>
      </c>
      <c r="C142" s="212">
        <v>1.0499999999999999E-3</v>
      </c>
      <c r="D142" s="212">
        <v>1.0499999999999999E-3</v>
      </c>
      <c r="E142" s="212">
        <v>0</v>
      </c>
      <c r="F142" s="212">
        <v>5.3844836900000006</v>
      </c>
      <c r="G142" s="212">
        <v>0</v>
      </c>
      <c r="H142" s="212">
        <v>0</v>
      </c>
      <c r="I142" s="212">
        <v>0</v>
      </c>
      <c r="J142" s="212">
        <v>5.3844836900000006</v>
      </c>
    </row>
    <row r="143" spans="1:10" ht="12.5" x14ac:dyDescent="0.25">
      <c r="A143" s="142" t="s">
        <v>96</v>
      </c>
      <c r="B143" s="212">
        <v>0</v>
      </c>
      <c r="C143" s="212">
        <v>8.9789000000000004E-4</v>
      </c>
      <c r="D143" s="212">
        <v>8.9789000000000004E-4</v>
      </c>
      <c r="E143" s="212">
        <v>1.3259999999999999E-3</v>
      </c>
      <c r="F143" s="212">
        <v>23.00527091</v>
      </c>
      <c r="G143" s="212">
        <v>0</v>
      </c>
      <c r="H143" s="212">
        <v>0</v>
      </c>
      <c r="I143" s="212">
        <v>0</v>
      </c>
      <c r="J143" s="212">
        <v>0</v>
      </c>
    </row>
    <row r="144" spans="1:10" ht="12.5" x14ac:dyDescent="0.25">
      <c r="A144" s="142" t="s">
        <v>137</v>
      </c>
      <c r="B144" s="212">
        <v>0</v>
      </c>
      <c r="C144" s="212">
        <v>0</v>
      </c>
      <c r="D144" s="212">
        <v>6.7000000000000002E-4</v>
      </c>
      <c r="E144" s="212">
        <v>0</v>
      </c>
      <c r="F144" s="212">
        <v>0</v>
      </c>
      <c r="G144" s="212">
        <v>0</v>
      </c>
      <c r="H144" s="212">
        <v>0</v>
      </c>
      <c r="I144" s="212">
        <v>0</v>
      </c>
      <c r="J144" s="212">
        <v>0</v>
      </c>
    </row>
    <row r="145" spans="1:10" ht="12.5" x14ac:dyDescent="0.25">
      <c r="A145" s="142" t="s">
        <v>50</v>
      </c>
      <c r="B145" s="212">
        <v>0</v>
      </c>
      <c r="C145" s="212">
        <v>0</v>
      </c>
      <c r="D145" s="212">
        <v>6.550499999999999E-4</v>
      </c>
      <c r="E145" s="212">
        <v>0.95668058</v>
      </c>
      <c r="F145" s="212">
        <v>0</v>
      </c>
      <c r="G145" s="212">
        <v>6.550499999999999E-4</v>
      </c>
      <c r="H145" s="212">
        <v>0</v>
      </c>
      <c r="I145" s="212">
        <v>2.5930556299999998</v>
      </c>
      <c r="J145" s="212">
        <v>0</v>
      </c>
    </row>
    <row r="146" spans="1:10" ht="12.5" x14ac:dyDescent="0.25">
      <c r="A146" s="142" t="s">
        <v>25</v>
      </c>
      <c r="B146" s="212">
        <v>0</v>
      </c>
      <c r="C146" s="212">
        <v>5.2999999999999998E-4</v>
      </c>
      <c r="D146" s="212">
        <v>5.2999999999999998E-4</v>
      </c>
      <c r="E146" s="212">
        <v>0.75402685999999997</v>
      </c>
      <c r="F146" s="212">
        <v>0.28833713999999999</v>
      </c>
      <c r="G146" s="212">
        <v>0</v>
      </c>
      <c r="H146" s="212">
        <v>0</v>
      </c>
      <c r="I146" s="212">
        <v>0</v>
      </c>
      <c r="J146" s="212">
        <v>0.27567791999999997</v>
      </c>
    </row>
    <row r="147" spans="1:10" ht="12.5" x14ac:dyDescent="0.25">
      <c r="A147" s="142" t="s">
        <v>146</v>
      </c>
      <c r="B147" s="212">
        <v>0</v>
      </c>
      <c r="C147" s="212">
        <v>0</v>
      </c>
      <c r="D147" s="212">
        <v>5.0000000000000001E-4</v>
      </c>
      <c r="E147" s="212">
        <v>4.1215000000000002E-2</v>
      </c>
      <c r="F147" s="212">
        <v>8.0089320000000006E-2</v>
      </c>
      <c r="G147" s="212">
        <v>0</v>
      </c>
      <c r="H147" s="212">
        <v>0</v>
      </c>
      <c r="I147" s="212">
        <v>0</v>
      </c>
      <c r="J147" s="212">
        <v>3.41727E-3</v>
      </c>
    </row>
    <row r="148" spans="1:10" ht="12.5" x14ac:dyDescent="0.25">
      <c r="A148" s="142" t="s">
        <v>12</v>
      </c>
      <c r="B148" s="212">
        <v>0</v>
      </c>
      <c r="C148" s="212">
        <v>0</v>
      </c>
      <c r="D148" s="212">
        <v>2.9999999999999997E-4</v>
      </c>
      <c r="E148" s="212">
        <v>13.345803949999999</v>
      </c>
      <c r="F148" s="212">
        <v>0</v>
      </c>
      <c r="G148" s="212">
        <v>2.9999999999999997E-4</v>
      </c>
      <c r="H148" s="212">
        <v>0</v>
      </c>
      <c r="I148" s="212">
        <v>0</v>
      </c>
      <c r="J148" s="212">
        <v>0</v>
      </c>
    </row>
    <row r="149" spans="1:10" ht="12.5" x14ac:dyDescent="0.25">
      <c r="A149" s="142" t="s">
        <v>48</v>
      </c>
      <c r="B149" s="212">
        <v>0</v>
      </c>
      <c r="C149" s="212">
        <v>0</v>
      </c>
      <c r="D149" s="212">
        <v>2.4000000000000001E-4</v>
      </c>
      <c r="E149" s="212">
        <v>0.1251236</v>
      </c>
      <c r="F149" s="212">
        <v>0</v>
      </c>
      <c r="G149" s="212">
        <v>0</v>
      </c>
      <c r="H149" s="212">
        <v>0</v>
      </c>
      <c r="I149" s="212">
        <v>0</v>
      </c>
      <c r="J149" s="212">
        <v>0</v>
      </c>
    </row>
    <row r="150" spans="1:10" ht="12.5" x14ac:dyDescent="0.25">
      <c r="A150" s="142" t="s">
        <v>89</v>
      </c>
      <c r="B150" s="212">
        <v>0</v>
      </c>
      <c r="C150" s="212">
        <v>0</v>
      </c>
      <c r="D150" s="212">
        <v>1.7000000000000001E-4</v>
      </c>
      <c r="E150" s="212">
        <v>0</v>
      </c>
      <c r="F150" s="212">
        <v>4.3799999999999999E-2</v>
      </c>
      <c r="G150" s="212">
        <v>0</v>
      </c>
      <c r="H150" s="212">
        <v>0</v>
      </c>
      <c r="I150" s="212">
        <v>0</v>
      </c>
      <c r="J150" s="212">
        <v>0</v>
      </c>
    </row>
    <row r="151" spans="1:10" ht="12.5" x14ac:dyDescent="0.25">
      <c r="A151" s="142" t="s">
        <v>31</v>
      </c>
      <c r="B151" s="212">
        <v>0</v>
      </c>
      <c r="C151" s="212">
        <v>0</v>
      </c>
      <c r="D151" s="212">
        <v>1.7000000000000001E-4</v>
      </c>
      <c r="E151" s="212">
        <v>5.8250000000000001E-4</v>
      </c>
      <c r="F151" s="212">
        <v>0</v>
      </c>
      <c r="G151" s="212">
        <v>0</v>
      </c>
      <c r="H151" s="212">
        <v>0</v>
      </c>
      <c r="I151" s="212">
        <v>0</v>
      </c>
      <c r="J151" s="212">
        <v>0</v>
      </c>
    </row>
    <row r="152" spans="1:10" ht="12.5" x14ac:dyDescent="0.25">
      <c r="A152" s="142" t="s">
        <v>30</v>
      </c>
      <c r="B152" s="212">
        <v>0</v>
      </c>
      <c r="C152" s="212">
        <v>1.44E-4</v>
      </c>
      <c r="D152" s="212">
        <v>1.539E-4</v>
      </c>
      <c r="E152" s="212">
        <v>7.6499999999999995E-4</v>
      </c>
      <c r="F152" s="212">
        <v>2.3593740000000002E-2</v>
      </c>
      <c r="G152" s="212">
        <v>0</v>
      </c>
      <c r="H152" s="212">
        <v>0</v>
      </c>
      <c r="I152" s="212">
        <v>0</v>
      </c>
      <c r="J152" s="212">
        <v>1.058249E-2</v>
      </c>
    </row>
    <row r="153" spans="1:10" ht="12.5" x14ac:dyDescent="0.25">
      <c r="A153" s="142" t="s">
        <v>27</v>
      </c>
      <c r="B153" s="212">
        <v>0</v>
      </c>
      <c r="C153" s="212">
        <v>6.0000000000000002E-5</v>
      </c>
      <c r="D153" s="212">
        <v>6.4800000000000003E-5</v>
      </c>
      <c r="E153" s="212">
        <v>3.2499999999999999E-4</v>
      </c>
      <c r="F153" s="212">
        <v>0.25080681999999999</v>
      </c>
      <c r="G153" s="212">
        <v>0</v>
      </c>
      <c r="H153" s="212">
        <v>0</v>
      </c>
      <c r="I153" s="212">
        <v>0</v>
      </c>
      <c r="J153" s="212">
        <v>0</v>
      </c>
    </row>
    <row r="154" spans="1:10" ht="12.5" x14ac:dyDescent="0.25">
      <c r="A154" s="142" t="s">
        <v>24</v>
      </c>
      <c r="B154" s="212">
        <v>0</v>
      </c>
      <c r="C154" s="212">
        <v>3.4999999999999997E-5</v>
      </c>
      <c r="D154" s="212">
        <v>5.5000000000000002E-5</v>
      </c>
      <c r="E154" s="212">
        <v>5.5000000000000002E-5</v>
      </c>
      <c r="F154" s="212">
        <v>1.0224209999999999E-2</v>
      </c>
      <c r="G154" s="212">
        <v>0</v>
      </c>
      <c r="H154" s="212">
        <v>0</v>
      </c>
      <c r="I154" s="212">
        <v>0</v>
      </c>
      <c r="J154" s="212">
        <v>1.0224209999999999E-2</v>
      </c>
    </row>
    <row r="155" spans="1:10" ht="12.5" x14ac:dyDescent="0.25">
      <c r="A155" s="142" t="s">
        <v>138</v>
      </c>
      <c r="B155" s="212">
        <v>0</v>
      </c>
      <c r="C155" s="212">
        <v>0</v>
      </c>
      <c r="D155" s="212">
        <v>1.5E-5</v>
      </c>
      <c r="E155" s="212">
        <v>5.3699999999999998E-3</v>
      </c>
      <c r="F155" s="212">
        <v>5.1168000000000003E-4</v>
      </c>
      <c r="G155" s="212">
        <v>0</v>
      </c>
      <c r="H155" s="212">
        <v>0</v>
      </c>
      <c r="I155" s="212">
        <v>7.9999999999999996E-6</v>
      </c>
      <c r="J155" s="212">
        <v>0</v>
      </c>
    </row>
    <row r="156" spans="1:10" ht="12.5" x14ac:dyDescent="0.25">
      <c r="A156" s="142" t="s">
        <v>8</v>
      </c>
      <c r="B156" s="212">
        <v>0</v>
      </c>
      <c r="C156" s="212">
        <v>7.1622000000000005E-2</v>
      </c>
      <c r="D156" s="212">
        <v>0</v>
      </c>
      <c r="E156" s="212">
        <v>1.3246199999999999</v>
      </c>
      <c r="F156" s="212">
        <v>0</v>
      </c>
      <c r="G156" s="212">
        <v>0</v>
      </c>
      <c r="H156" s="212">
        <v>0</v>
      </c>
      <c r="I156" s="212">
        <v>0</v>
      </c>
      <c r="J156" s="212">
        <v>0</v>
      </c>
    </row>
    <row r="157" spans="1:10" ht="12.5" x14ac:dyDescent="0.25">
      <c r="A157" s="142" t="s">
        <v>129</v>
      </c>
      <c r="B157" s="212">
        <v>0</v>
      </c>
      <c r="C157" s="212">
        <v>0</v>
      </c>
      <c r="D157" s="212">
        <v>0</v>
      </c>
      <c r="E157" s="212">
        <v>0.37654853999999999</v>
      </c>
      <c r="F157" s="212">
        <v>152.60539765000001</v>
      </c>
      <c r="G157" s="212">
        <v>0</v>
      </c>
      <c r="H157" s="212">
        <v>0</v>
      </c>
      <c r="I157" s="212">
        <v>0</v>
      </c>
      <c r="J157" s="212">
        <v>152.36059731</v>
      </c>
    </row>
    <row r="158" spans="1:10" ht="12.5" x14ac:dyDescent="0.25">
      <c r="A158" s="142" t="s">
        <v>109</v>
      </c>
      <c r="B158" s="212">
        <v>0</v>
      </c>
      <c r="C158" s="212">
        <v>0</v>
      </c>
      <c r="D158" s="212">
        <v>0</v>
      </c>
      <c r="E158" s="212">
        <v>6.7091999999999999E-2</v>
      </c>
      <c r="F158" s="212">
        <v>73.739587680000014</v>
      </c>
      <c r="G158" s="212">
        <v>0</v>
      </c>
      <c r="H158" s="212">
        <v>0</v>
      </c>
      <c r="I158" s="212">
        <v>0</v>
      </c>
      <c r="J158" s="212">
        <v>73.681587680000007</v>
      </c>
    </row>
    <row r="159" spans="1:10" ht="12.5" x14ac:dyDescent="0.25">
      <c r="A159" s="142" t="s">
        <v>183</v>
      </c>
      <c r="B159" s="212">
        <v>0</v>
      </c>
      <c r="C159" s="212">
        <v>0</v>
      </c>
      <c r="D159" s="212">
        <v>0</v>
      </c>
      <c r="E159" s="212">
        <v>15.7625238</v>
      </c>
      <c r="F159" s="212">
        <v>51.93286535</v>
      </c>
      <c r="G159" s="212">
        <v>0</v>
      </c>
      <c r="H159" s="212">
        <v>0</v>
      </c>
      <c r="I159" s="212">
        <v>0</v>
      </c>
      <c r="J159" s="212">
        <v>51.93286535</v>
      </c>
    </row>
    <row r="160" spans="1:10" ht="12.5" x14ac:dyDescent="0.25">
      <c r="A160" s="142" t="s">
        <v>62</v>
      </c>
      <c r="B160" s="212">
        <v>0</v>
      </c>
      <c r="C160" s="212">
        <v>0</v>
      </c>
      <c r="D160" s="212">
        <v>0</v>
      </c>
      <c r="E160" s="212">
        <v>0</v>
      </c>
      <c r="F160" s="212">
        <v>42.83072568</v>
      </c>
      <c r="G160" s="212">
        <v>0</v>
      </c>
      <c r="H160" s="212">
        <v>0</v>
      </c>
      <c r="I160" s="212">
        <v>0</v>
      </c>
      <c r="J160" s="212">
        <v>42.83072568</v>
      </c>
    </row>
    <row r="161" spans="1:10" ht="12.5" x14ac:dyDescent="0.25">
      <c r="A161" s="142" t="s">
        <v>218</v>
      </c>
      <c r="B161" s="212">
        <v>0</v>
      </c>
      <c r="C161" s="212">
        <v>0</v>
      </c>
      <c r="D161" s="212">
        <v>0</v>
      </c>
      <c r="E161" s="212">
        <v>1.68635391</v>
      </c>
      <c r="F161" s="212">
        <v>28.757810399999997</v>
      </c>
      <c r="G161" s="212">
        <v>0</v>
      </c>
      <c r="H161" s="212">
        <v>0</v>
      </c>
      <c r="I161" s="212">
        <v>0</v>
      </c>
      <c r="J161" s="212">
        <v>28.757810399999997</v>
      </c>
    </row>
    <row r="162" spans="1:10" ht="12.5" x14ac:dyDescent="0.25">
      <c r="A162" s="142" t="s">
        <v>2</v>
      </c>
      <c r="B162" s="212">
        <v>0</v>
      </c>
      <c r="C162" s="212">
        <v>0</v>
      </c>
      <c r="D162" s="212">
        <v>0</v>
      </c>
      <c r="E162" s="212">
        <v>8.7798488100000007</v>
      </c>
      <c r="F162" s="212">
        <v>16.62794542</v>
      </c>
      <c r="G162" s="212">
        <v>0</v>
      </c>
      <c r="H162" s="212">
        <v>0</v>
      </c>
      <c r="I162" s="212">
        <v>0</v>
      </c>
      <c r="J162" s="212">
        <v>16.62794542</v>
      </c>
    </row>
    <row r="163" spans="1:10" ht="12.5" x14ac:dyDescent="0.25">
      <c r="A163" s="142" t="s">
        <v>155</v>
      </c>
      <c r="B163" s="212">
        <v>0</v>
      </c>
      <c r="C163" s="212">
        <v>0</v>
      </c>
      <c r="D163" s="212">
        <v>0</v>
      </c>
      <c r="E163" s="212">
        <v>0</v>
      </c>
      <c r="F163" s="212">
        <v>8.0017887900000009</v>
      </c>
      <c r="G163" s="212">
        <v>0</v>
      </c>
      <c r="H163" s="212">
        <v>0</v>
      </c>
      <c r="I163" s="212">
        <v>0</v>
      </c>
      <c r="J163" s="212">
        <v>7.7719099600000003</v>
      </c>
    </row>
    <row r="164" spans="1:10" ht="12.5" x14ac:dyDescent="0.25">
      <c r="A164" s="142" t="s">
        <v>0</v>
      </c>
      <c r="B164" s="212">
        <v>0</v>
      </c>
      <c r="C164" s="212">
        <v>0</v>
      </c>
      <c r="D164" s="212">
        <v>0</v>
      </c>
      <c r="E164" s="212">
        <v>166.99141059999999</v>
      </c>
      <c r="F164" s="212">
        <v>6.0433500000000002</v>
      </c>
      <c r="G164" s="212">
        <v>0</v>
      </c>
      <c r="H164" s="212">
        <v>0</v>
      </c>
      <c r="I164" s="212">
        <v>0</v>
      </c>
      <c r="J164" s="212">
        <v>0.316</v>
      </c>
    </row>
    <row r="165" spans="1:10" ht="12.5" x14ac:dyDescent="0.25">
      <c r="A165" s="142" t="s">
        <v>217</v>
      </c>
      <c r="B165" s="212">
        <v>0</v>
      </c>
      <c r="C165" s="212">
        <v>0</v>
      </c>
      <c r="D165" s="212">
        <v>0</v>
      </c>
      <c r="E165" s="212">
        <v>0.34956855999999997</v>
      </c>
      <c r="F165" s="212">
        <v>5.9226655499999996</v>
      </c>
      <c r="G165" s="212">
        <v>0</v>
      </c>
      <c r="H165" s="212">
        <v>0</v>
      </c>
      <c r="I165" s="212">
        <v>0</v>
      </c>
      <c r="J165" s="212">
        <v>5.9226655499999996</v>
      </c>
    </row>
    <row r="166" spans="1:10" ht="12.5" x14ac:dyDescent="0.25">
      <c r="A166" s="142" t="s">
        <v>112</v>
      </c>
      <c r="B166" s="212">
        <v>0</v>
      </c>
      <c r="C166" s="212">
        <v>0</v>
      </c>
      <c r="D166" s="212">
        <v>0</v>
      </c>
      <c r="E166" s="212">
        <v>2.2260000000000001E-3</v>
      </c>
      <c r="F166" s="212">
        <v>2.92875365</v>
      </c>
      <c r="G166" s="212">
        <v>0</v>
      </c>
      <c r="H166" s="212">
        <v>0</v>
      </c>
      <c r="I166" s="212">
        <v>0</v>
      </c>
      <c r="J166" s="212">
        <v>2.92875365</v>
      </c>
    </row>
    <row r="167" spans="1:10" ht="12.5" x14ac:dyDescent="0.25">
      <c r="A167" s="142" t="s">
        <v>10</v>
      </c>
      <c r="B167" s="212">
        <v>0</v>
      </c>
      <c r="C167" s="212">
        <v>0</v>
      </c>
      <c r="D167" s="212">
        <v>0</v>
      </c>
      <c r="E167" s="212">
        <v>1.1171754599999999</v>
      </c>
      <c r="F167" s="212">
        <v>1.1077908600000002</v>
      </c>
      <c r="G167" s="212">
        <v>0</v>
      </c>
      <c r="H167" s="212">
        <v>0</v>
      </c>
      <c r="I167" s="212">
        <v>0</v>
      </c>
      <c r="J167" s="212">
        <v>1.1077908600000002</v>
      </c>
    </row>
    <row r="168" spans="1:10" ht="12.5" x14ac:dyDescent="0.25">
      <c r="A168" s="142" t="s">
        <v>219</v>
      </c>
      <c r="B168" s="212">
        <v>0</v>
      </c>
      <c r="C168" s="212">
        <v>0</v>
      </c>
      <c r="D168" s="212">
        <v>0</v>
      </c>
      <c r="E168" s="212">
        <v>0.17</v>
      </c>
      <c r="F168" s="212">
        <v>1.0636842799999999</v>
      </c>
      <c r="G168" s="212">
        <v>0</v>
      </c>
      <c r="H168" s="212">
        <v>0</v>
      </c>
      <c r="I168" s="212">
        <v>0</v>
      </c>
      <c r="J168" s="212">
        <v>1.0636842799999999</v>
      </c>
    </row>
    <row r="169" spans="1:10" ht="12.5" x14ac:dyDescent="0.25">
      <c r="A169" s="142" t="s">
        <v>21</v>
      </c>
      <c r="B169" s="212">
        <v>0</v>
      </c>
      <c r="C169" s="212">
        <v>0</v>
      </c>
      <c r="D169" s="212">
        <v>0</v>
      </c>
      <c r="E169" s="212">
        <v>28.897311379999998</v>
      </c>
      <c r="F169" s="212">
        <v>0.58547552000000003</v>
      </c>
      <c r="G169" s="212">
        <v>0</v>
      </c>
      <c r="H169" s="212">
        <v>0</v>
      </c>
      <c r="I169" s="212">
        <v>0</v>
      </c>
      <c r="J169" s="212">
        <v>0</v>
      </c>
    </row>
    <row r="170" spans="1:10" ht="12.5" x14ac:dyDescent="0.25">
      <c r="A170" s="142" t="s">
        <v>16</v>
      </c>
      <c r="B170" s="212">
        <v>0</v>
      </c>
      <c r="C170" s="212">
        <v>0</v>
      </c>
      <c r="D170" s="212">
        <v>0</v>
      </c>
      <c r="E170" s="212">
        <v>4.1455000000000002E-4</v>
      </c>
      <c r="F170" s="212">
        <v>0.58289950999999995</v>
      </c>
      <c r="G170" s="212">
        <v>0</v>
      </c>
      <c r="H170" s="212">
        <v>1.0000000000000001E-5</v>
      </c>
      <c r="I170" s="212">
        <v>1.0000000000000001E-5</v>
      </c>
      <c r="J170" s="212">
        <v>0</v>
      </c>
    </row>
    <row r="171" spans="1:10" ht="12.5" x14ac:dyDescent="0.25">
      <c r="A171" s="142" t="s">
        <v>7</v>
      </c>
      <c r="B171" s="212">
        <v>0</v>
      </c>
      <c r="C171" s="212">
        <v>0</v>
      </c>
      <c r="D171" s="212">
        <v>0</v>
      </c>
      <c r="E171" s="212">
        <v>0</v>
      </c>
      <c r="F171" s="212">
        <v>0.24691283</v>
      </c>
      <c r="G171" s="212">
        <v>0</v>
      </c>
      <c r="H171" s="212">
        <v>0</v>
      </c>
      <c r="I171" s="212">
        <v>0</v>
      </c>
      <c r="J171" s="212">
        <v>0.21287829999999999</v>
      </c>
    </row>
    <row r="172" spans="1:10" ht="12.5" x14ac:dyDescent="0.25">
      <c r="A172" s="142" t="s">
        <v>159</v>
      </c>
      <c r="B172" s="212">
        <v>0</v>
      </c>
      <c r="C172" s="212">
        <v>0</v>
      </c>
      <c r="D172" s="212">
        <v>0</v>
      </c>
      <c r="E172" s="212">
        <v>3.1300000000000002E-4</v>
      </c>
      <c r="F172" s="212">
        <v>0.23946601000000001</v>
      </c>
      <c r="G172" s="212">
        <v>0</v>
      </c>
      <c r="H172" s="212">
        <v>0</v>
      </c>
      <c r="I172" s="212">
        <v>0</v>
      </c>
      <c r="J172" s="212">
        <v>1.6417930000000001E-2</v>
      </c>
    </row>
    <row r="173" spans="1:10" ht="12.5" x14ac:dyDescent="0.25">
      <c r="A173" s="142" t="s">
        <v>187</v>
      </c>
      <c r="B173" s="212">
        <v>0</v>
      </c>
      <c r="C173" s="212">
        <v>0</v>
      </c>
      <c r="D173" s="212">
        <v>0</v>
      </c>
      <c r="E173" s="212">
        <v>1.9990000000000001E-2</v>
      </c>
      <c r="F173" s="212">
        <v>0.18703238</v>
      </c>
      <c r="G173" s="212">
        <v>0</v>
      </c>
      <c r="H173" s="212">
        <v>0</v>
      </c>
      <c r="I173" s="212">
        <v>0</v>
      </c>
      <c r="J173" s="212">
        <v>0.13756101999999998</v>
      </c>
    </row>
    <row r="174" spans="1:10" ht="12.5" x14ac:dyDescent="0.25">
      <c r="A174" s="142" t="s">
        <v>6</v>
      </c>
      <c r="B174" s="212">
        <v>0</v>
      </c>
      <c r="C174" s="212">
        <v>0</v>
      </c>
      <c r="D174" s="212">
        <v>0</v>
      </c>
      <c r="E174" s="212">
        <v>0</v>
      </c>
      <c r="F174" s="212">
        <v>0.1372159</v>
      </c>
      <c r="G174" s="212">
        <v>0</v>
      </c>
      <c r="H174" s="212">
        <v>0</v>
      </c>
      <c r="I174" s="212">
        <v>0</v>
      </c>
      <c r="J174" s="212">
        <v>3.7179719999999999E-2</v>
      </c>
    </row>
    <row r="175" spans="1:10" ht="12.5" x14ac:dyDescent="0.25">
      <c r="A175" s="142" t="s">
        <v>191</v>
      </c>
      <c r="B175" s="212">
        <v>0</v>
      </c>
      <c r="C175" s="212">
        <v>0</v>
      </c>
      <c r="D175" s="212">
        <v>0</v>
      </c>
      <c r="E175" s="212">
        <v>0</v>
      </c>
      <c r="F175" s="212">
        <v>0.13510329000000001</v>
      </c>
      <c r="G175" s="212">
        <v>0</v>
      </c>
      <c r="H175" s="212">
        <v>0</v>
      </c>
      <c r="I175" s="212">
        <v>0</v>
      </c>
      <c r="J175" s="212">
        <v>0.13510329000000001</v>
      </c>
    </row>
    <row r="176" spans="1:10" ht="12.5" x14ac:dyDescent="0.25">
      <c r="A176" s="142" t="s">
        <v>190</v>
      </c>
      <c r="B176" s="212">
        <v>0</v>
      </c>
      <c r="C176" s="212">
        <v>0</v>
      </c>
      <c r="D176" s="212">
        <v>0</v>
      </c>
      <c r="E176" s="212">
        <v>3.6509999999999998</v>
      </c>
      <c r="F176" s="212">
        <v>0.12645767999999999</v>
      </c>
      <c r="G176" s="212">
        <v>0</v>
      </c>
      <c r="H176" s="212">
        <v>0</v>
      </c>
      <c r="I176" s="212">
        <v>0</v>
      </c>
      <c r="J176" s="212">
        <v>0.12209684</v>
      </c>
    </row>
    <row r="177" spans="1:10" ht="12.5" x14ac:dyDescent="0.25">
      <c r="A177" s="142" t="s">
        <v>5</v>
      </c>
      <c r="B177" s="212">
        <v>0</v>
      </c>
      <c r="C177" s="212">
        <v>0</v>
      </c>
      <c r="D177" s="212">
        <v>0</v>
      </c>
      <c r="E177" s="212">
        <v>2.5890000000000001E-5</v>
      </c>
      <c r="F177" s="212">
        <v>0.11976879</v>
      </c>
      <c r="G177" s="212">
        <v>0</v>
      </c>
      <c r="H177" s="212">
        <v>0</v>
      </c>
      <c r="I177" s="212">
        <v>0</v>
      </c>
      <c r="J177" s="212">
        <v>7.9542350000000012E-2</v>
      </c>
    </row>
    <row r="178" spans="1:10" ht="12.5" x14ac:dyDescent="0.25">
      <c r="A178" s="142" t="s">
        <v>66</v>
      </c>
      <c r="B178" s="212">
        <v>0</v>
      </c>
      <c r="C178" s="212">
        <v>0</v>
      </c>
      <c r="D178" s="212">
        <v>0</v>
      </c>
      <c r="E178" s="212">
        <v>3.0641597200000001</v>
      </c>
      <c r="F178" s="212">
        <v>0.109</v>
      </c>
      <c r="G178" s="212">
        <v>0</v>
      </c>
      <c r="H178" s="212">
        <v>0</v>
      </c>
      <c r="I178" s="212">
        <v>5.8247049200000003</v>
      </c>
      <c r="J178" s="212">
        <v>0.109</v>
      </c>
    </row>
    <row r="179" spans="1:10" ht="12.5" x14ac:dyDescent="0.25">
      <c r="A179" s="142" t="s">
        <v>93</v>
      </c>
      <c r="B179" s="212">
        <v>0</v>
      </c>
      <c r="C179" s="212">
        <v>0</v>
      </c>
      <c r="D179" s="212">
        <v>0</v>
      </c>
      <c r="E179" s="212">
        <v>2.6879999999999999E-3</v>
      </c>
      <c r="F179" s="212">
        <v>0.10394624000000001</v>
      </c>
      <c r="G179" s="212">
        <v>0</v>
      </c>
      <c r="H179" s="212">
        <v>0</v>
      </c>
      <c r="I179" s="212">
        <v>0</v>
      </c>
      <c r="J179" s="212">
        <v>0.10394624000000001</v>
      </c>
    </row>
    <row r="180" spans="1:10" ht="12.5" x14ac:dyDescent="0.25">
      <c r="A180" s="142" t="s">
        <v>182</v>
      </c>
      <c r="B180" s="212">
        <v>0</v>
      </c>
      <c r="C180" s="212">
        <v>0</v>
      </c>
      <c r="D180" s="212">
        <v>0</v>
      </c>
      <c r="E180" s="212">
        <v>0</v>
      </c>
      <c r="F180" s="212">
        <v>0.10139112</v>
      </c>
      <c r="G180" s="212">
        <v>0</v>
      </c>
      <c r="H180" s="212">
        <v>0</v>
      </c>
      <c r="I180" s="212">
        <v>0</v>
      </c>
      <c r="J180" s="212">
        <v>2.661022E-2</v>
      </c>
    </row>
    <row r="181" spans="1:10" ht="12.5" x14ac:dyDescent="0.25">
      <c r="A181" s="142" t="s">
        <v>92</v>
      </c>
      <c r="B181" s="212">
        <v>0</v>
      </c>
      <c r="C181" s="212">
        <v>0</v>
      </c>
      <c r="D181" s="212">
        <v>0</v>
      </c>
      <c r="E181" s="212">
        <v>0</v>
      </c>
      <c r="F181" s="212">
        <v>0.10126677000000001</v>
      </c>
      <c r="G181" s="212">
        <v>0</v>
      </c>
      <c r="H181" s="212">
        <v>0</v>
      </c>
      <c r="I181" s="212">
        <v>0</v>
      </c>
      <c r="J181" s="212">
        <v>0.10126677000000001</v>
      </c>
    </row>
    <row r="182" spans="1:10" ht="12.5" x14ac:dyDescent="0.25">
      <c r="A182" s="142" t="s">
        <v>227</v>
      </c>
      <c r="B182" s="212">
        <v>0</v>
      </c>
      <c r="C182" s="212">
        <v>0</v>
      </c>
      <c r="D182" s="212">
        <v>0</v>
      </c>
      <c r="E182" s="212">
        <v>0</v>
      </c>
      <c r="F182" s="212">
        <v>9.7240259999999995E-2</v>
      </c>
      <c r="G182" s="212">
        <v>0</v>
      </c>
      <c r="H182" s="212">
        <v>0</v>
      </c>
      <c r="I182" s="212">
        <v>0</v>
      </c>
      <c r="J182" s="212">
        <v>8.9435990000000007E-2</v>
      </c>
    </row>
    <row r="183" spans="1:10" ht="12.5" x14ac:dyDescent="0.25">
      <c r="A183" s="142" t="s">
        <v>88</v>
      </c>
      <c r="B183" s="212">
        <v>0</v>
      </c>
      <c r="C183" s="212">
        <v>0</v>
      </c>
      <c r="D183" s="212">
        <v>0</v>
      </c>
      <c r="E183" s="212">
        <v>2.1000000000000001E-2</v>
      </c>
      <c r="F183" s="212">
        <v>8.3594699999999994E-2</v>
      </c>
      <c r="G183" s="212">
        <v>0</v>
      </c>
      <c r="H183" s="212">
        <v>0</v>
      </c>
      <c r="I183" s="212">
        <v>0</v>
      </c>
      <c r="J183" s="212">
        <v>0</v>
      </c>
    </row>
    <row r="184" spans="1:10" ht="12.5" x14ac:dyDescent="0.25">
      <c r="A184" s="142" t="s">
        <v>49</v>
      </c>
      <c r="B184" s="212">
        <v>0</v>
      </c>
      <c r="C184" s="212">
        <v>0</v>
      </c>
      <c r="D184" s="212">
        <v>0</v>
      </c>
      <c r="E184" s="212">
        <v>3.0770800899999999</v>
      </c>
      <c r="F184" s="212">
        <v>8.2569719999999999E-2</v>
      </c>
      <c r="G184" s="212">
        <v>0</v>
      </c>
      <c r="H184" s="212">
        <v>0</v>
      </c>
      <c r="I184" s="212">
        <v>0</v>
      </c>
      <c r="J184" s="212">
        <v>0</v>
      </c>
    </row>
    <row r="185" spans="1:10" ht="12.5" x14ac:dyDescent="0.25">
      <c r="A185" s="142" t="s">
        <v>34</v>
      </c>
      <c r="B185" s="212">
        <v>0</v>
      </c>
      <c r="C185" s="212">
        <v>0</v>
      </c>
      <c r="D185" s="212">
        <v>0</v>
      </c>
      <c r="E185" s="212">
        <v>0</v>
      </c>
      <c r="F185" s="212">
        <v>7.0882639999999997E-2</v>
      </c>
      <c r="G185" s="212">
        <v>0</v>
      </c>
      <c r="H185" s="212">
        <v>0</v>
      </c>
      <c r="I185" s="212">
        <v>0</v>
      </c>
      <c r="J185" s="212">
        <v>0</v>
      </c>
    </row>
    <row r="186" spans="1:10" ht="12.5" x14ac:dyDescent="0.25">
      <c r="A186" s="142" t="s">
        <v>163</v>
      </c>
      <c r="B186" s="212">
        <v>0</v>
      </c>
      <c r="C186" s="212">
        <v>0</v>
      </c>
      <c r="D186" s="212">
        <v>0</v>
      </c>
      <c r="E186" s="212">
        <v>0</v>
      </c>
      <c r="F186" s="212">
        <v>6.9863549999999996E-2</v>
      </c>
      <c r="G186" s="212">
        <v>0</v>
      </c>
      <c r="H186" s="212">
        <v>0</v>
      </c>
      <c r="I186" s="212">
        <v>0</v>
      </c>
      <c r="J186" s="212">
        <v>6.9541550000000008E-2</v>
      </c>
    </row>
    <row r="187" spans="1:10" ht="12.5" x14ac:dyDescent="0.25">
      <c r="A187" s="142" t="s">
        <v>39</v>
      </c>
      <c r="B187" s="212">
        <v>0</v>
      </c>
      <c r="C187" s="212">
        <v>0</v>
      </c>
      <c r="D187" s="212">
        <v>0</v>
      </c>
      <c r="E187" s="212">
        <v>0</v>
      </c>
      <c r="F187" s="212">
        <v>4.6173480000000003E-2</v>
      </c>
      <c r="G187" s="212">
        <v>0</v>
      </c>
      <c r="H187" s="212">
        <v>0</v>
      </c>
      <c r="I187" s="212">
        <v>0</v>
      </c>
      <c r="J187" s="212">
        <v>0</v>
      </c>
    </row>
    <row r="188" spans="1:10" ht="12.5" x14ac:dyDescent="0.25">
      <c r="A188" s="142" t="s">
        <v>28</v>
      </c>
      <c r="B188" s="212">
        <v>0</v>
      </c>
      <c r="C188" s="212">
        <v>0</v>
      </c>
      <c r="D188" s="212">
        <v>0</v>
      </c>
      <c r="E188" s="212">
        <v>3.4499999999999999E-3</v>
      </c>
      <c r="F188" s="212">
        <v>4.2848620000000004E-2</v>
      </c>
      <c r="G188" s="212">
        <v>0</v>
      </c>
      <c r="H188" s="212">
        <v>0</v>
      </c>
      <c r="I188" s="212">
        <v>0</v>
      </c>
      <c r="J188" s="212">
        <v>2.6769110000000002E-2</v>
      </c>
    </row>
    <row r="189" spans="1:10" ht="12.5" x14ac:dyDescent="0.25">
      <c r="A189" s="142" t="s">
        <v>179</v>
      </c>
      <c r="B189" s="212">
        <v>0</v>
      </c>
      <c r="C189" s="212">
        <v>0</v>
      </c>
      <c r="D189" s="212">
        <v>0</v>
      </c>
      <c r="E189" s="212">
        <v>3.2499999999999999E-3</v>
      </c>
      <c r="F189" s="212">
        <v>3.5170970000000003E-2</v>
      </c>
      <c r="G189" s="212">
        <v>0</v>
      </c>
      <c r="H189" s="212">
        <v>0</v>
      </c>
      <c r="I189" s="212">
        <v>0</v>
      </c>
      <c r="J189" s="212">
        <v>0</v>
      </c>
    </row>
    <row r="190" spans="1:10" ht="12.5" x14ac:dyDescent="0.25">
      <c r="A190" s="142" t="s">
        <v>165</v>
      </c>
      <c r="B190" s="212">
        <v>0</v>
      </c>
      <c r="C190" s="212">
        <v>0</v>
      </c>
      <c r="D190" s="212">
        <v>0</v>
      </c>
      <c r="E190" s="212">
        <v>0</v>
      </c>
      <c r="F190" s="212">
        <v>3.5056509999999999E-2</v>
      </c>
      <c r="G190" s="212">
        <v>0</v>
      </c>
      <c r="H190" s="212">
        <v>0</v>
      </c>
      <c r="I190" s="212">
        <v>1.0000000000000001E-5</v>
      </c>
      <c r="J190" s="212">
        <v>0</v>
      </c>
    </row>
    <row r="191" spans="1:10" ht="12.5" x14ac:dyDescent="0.25">
      <c r="A191" s="142" t="s">
        <v>207</v>
      </c>
      <c r="B191" s="212">
        <v>0</v>
      </c>
      <c r="C191" s="212">
        <v>0</v>
      </c>
      <c r="D191" s="212">
        <v>0</v>
      </c>
      <c r="E191" s="212">
        <v>9.7999999999999997E-3</v>
      </c>
      <c r="F191" s="212">
        <v>2.1885680000000001E-2</v>
      </c>
      <c r="G191" s="212">
        <v>0</v>
      </c>
      <c r="H191" s="212">
        <v>0</v>
      </c>
      <c r="I191" s="212">
        <v>0</v>
      </c>
      <c r="J191" s="212">
        <v>2.3630000000000002E-4</v>
      </c>
    </row>
    <row r="192" spans="1:10" ht="12.5" x14ac:dyDescent="0.25">
      <c r="A192" s="142" t="s">
        <v>208</v>
      </c>
      <c r="B192" s="212">
        <v>0</v>
      </c>
      <c r="C192" s="212">
        <v>0</v>
      </c>
      <c r="D192" s="212">
        <v>0</v>
      </c>
      <c r="E192" s="212">
        <v>1.1417999999999999E-2</v>
      </c>
      <c r="F192" s="212">
        <v>1.3791719999999999E-2</v>
      </c>
      <c r="G192" s="212">
        <v>0</v>
      </c>
      <c r="H192" s="212">
        <v>0</v>
      </c>
      <c r="I192" s="212">
        <v>0</v>
      </c>
      <c r="J192" s="212">
        <v>1.2073399999999999E-3</v>
      </c>
    </row>
    <row r="193" spans="1:10" ht="12.5" x14ac:dyDescent="0.25">
      <c r="A193" s="142" t="s">
        <v>241</v>
      </c>
      <c r="B193" s="212">
        <v>0</v>
      </c>
      <c r="C193" s="212">
        <v>0</v>
      </c>
      <c r="D193" s="212">
        <v>0</v>
      </c>
      <c r="E193" s="212">
        <v>2.3297999999999999E-2</v>
      </c>
      <c r="F193" s="212">
        <v>1.3213049999999999E-2</v>
      </c>
      <c r="G193" s="212">
        <v>0</v>
      </c>
      <c r="H193" s="212">
        <v>0</v>
      </c>
      <c r="I193" s="212">
        <v>0</v>
      </c>
      <c r="J193" s="212">
        <v>4.10005E-3</v>
      </c>
    </row>
    <row r="194" spans="1:10" ht="12.5" x14ac:dyDescent="0.25">
      <c r="A194" s="142" t="s">
        <v>154</v>
      </c>
      <c r="B194" s="212">
        <v>0</v>
      </c>
      <c r="C194" s="212">
        <v>0</v>
      </c>
      <c r="D194" s="212">
        <v>0</v>
      </c>
      <c r="E194" s="212">
        <v>4.3324000000000001E-2</v>
      </c>
      <c r="F194" s="212">
        <v>1.1423049999999999E-2</v>
      </c>
      <c r="G194" s="212">
        <v>0</v>
      </c>
      <c r="H194" s="212">
        <v>0</v>
      </c>
      <c r="I194" s="212">
        <v>0</v>
      </c>
      <c r="J194" s="212">
        <v>0</v>
      </c>
    </row>
    <row r="195" spans="1:10" ht="12.5" x14ac:dyDescent="0.25">
      <c r="A195" s="142" t="s">
        <v>100</v>
      </c>
      <c r="B195" s="212">
        <v>0</v>
      </c>
      <c r="C195" s="212">
        <v>0</v>
      </c>
      <c r="D195" s="212">
        <v>0</v>
      </c>
      <c r="E195" s="212">
        <v>0</v>
      </c>
      <c r="F195" s="212">
        <v>1.1260350000000001E-2</v>
      </c>
      <c r="G195" s="212">
        <v>0</v>
      </c>
      <c r="H195" s="212">
        <v>0</v>
      </c>
      <c r="I195" s="212">
        <v>0</v>
      </c>
      <c r="J195" s="212">
        <v>1.1260350000000001E-2</v>
      </c>
    </row>
    <row r="196" spans="1:10" ht="12.5" x14ac:dyDescent="0.25">
      <c r="A196" s="142" t="s">
        <v>101</v>
      </c>
      <c r="B196" s="212">
        <v>0</v>
      </c>
      <c r="C196" s="212">
        <v>0</v>
      </c>
      <c r="D196" s="212">
        <v>0</v>
      </c>
      <c r="E196" s="212">
        <v>0</v>
      </c>
      <c r="F196" s="212">
        <v>7.3637700000000004E-3</v>
      </c>
      <c r="G196" s="212">
        <v>0</v>
      </c>
      <c r="H196" s="212">
        <v>0</v>
      </c>
      <c r="I196" s="212">
        <v>0</v>
      </c>
      <c r="J196" s="212">
        <v>7.3637700000000004E-3</v>
      </c>
    </row>
    <row r="197" spans="1:10" ht="12.5" x14ac:dyDescent="0.25">
      <c r="A197" s="142" t="s">
        <v>15</v>
      </c>
      <c r="B197" s="212">
        <v>0</v>
      </c>
      <c r="C197" s="212">
        <v>0</v>
      </c>
      <c r="D197" s="212">
        <v>0</v>
      </c>
      <c r="E197" s="212">
        <v>0</v>
      </c>
      <c r="F197" s="212">
        <v>6.3800000000000003E-3</v>
      </c>
      <c r="G197" s="212">
        <v>0</v>
      </c>
      <c r="H197" s="212">
        <v>0</v>
      </c>
      <c r="I197" s="212">
        <v>0</v>
      </c>
      <c r="J197" s="212">
        <v>0</v>
      </c>
    </row>
    <row r="198" spans="1:10" ht="12.5" x14ac:dyDescent="0.25">
      <c r="A198" s="142" t="s">
        <v>44</v>
      </c>
      <c r="B198" s="212">
        <v>0</v>
      </c>
      <c r="C198" s="212">
        <v>0</v>
      </c>
      <c r="D198" s="212">
        <v>0</v>
      </c>
      <c r="E198" s="212">
        <v>0</v>
      </c>
      <c r="F198" s="212">
        <v>5.3393999999999994E-3</v>
      </c>
      <c r="G198" s="212">
        <v>0</v>
      </c>
      <c r="H198" s="212">
        <v>0</v>
      </c>
      <c r="I198" s="212">
        <v>0</v>
      </c>
      <c r="J198" s="212">
        <v>0</v>
      </c>
    </row>
    <row r="199" spans="1:10" ht="12.5" x14ac:dyDescent="0.25">
      <c r="A199" s="142" t="s">
        <v>260</v>
      </c>
      <c r="B199" s="212">
        <v>0</v>
      </c>
      <c r="C199" s="212">
        <v>0</v>
      </c>
      <c r="D199" s="212">
        <v>0</v>
      </c>
      <c r="E199" s="212">
        <v>1450.9756507300001</v>
      </c>
      <c r="F199" s="212">
        <v>4.1999999999999997E-3</v>
      </c>
      <c r="G199" s="212">
        <v>0</v>
      </c>
      <c r="H199" s="212">
        <v>0</v>
      </c>
      <c r="I199" s="212">
        <v>0</v>
      </c>
      <c r="J199" s="212">
        <v>0</v>
      </c>
    </row>
    <row r="200" spans="1:10" ht="12.5" x14ac:dyDescent="0.25">
      <c r="A200" s="142" t="s">
        <v>139</v>
      </c>
      <c r="B200" s="212">
        <v>0</v>
      </c>
      <c r="C200" s="212">
        <v>0</v>
      </c>
      <c r="D200" s="212">
        <v>0</v>
      </c>
      <c r="E200" s="212">
        <v>0</v>
      </c>
      <c r="F200" s="212">
        <v>1.8162999999999999E-3</v>
      </c>
      <c r="G200" s="212">
        <v>0</v>
      </c>
      <c r="H200" s="212">
        <v>0</v>
      </c>
      <c r="I200" s="212">
        <v>0</v>
      </c>
      <c r="J200" s="212">
        <v>0</v>
      </c>
    </row>
    <row r="201" spans="1:10" ht="12.5" x14ac:dyDescent="0.25">
      <c r="A201" s="142" t="s">
        <v>140</v>
      </c>
      <c r="B201" s="212">
        <v>0</v>
      </c>
      <c r="C201" s="212">
        <v>0</v>
      </c>
      <c r="D201" s="212">
        <v>0</v>
      </c>
      <c r="E201" s="212">
        <v>3.0000000000000001E-3</v>
      </c>
      <c r="F201" s="212">
        <v>1.8E-3</v>
      </c>
      <c r="G201" s="212">
        <v>0</v>
      </c>
      <c r="H201" s="212">
        <v>0</v>
      </c>
      <c r="I201" s="212">
        <v>0</v>
      </c>
      <c r="J201" s="212">
        <v>0</v>
      </c>
    </row>
    <row r="202" spans="1:10" ht="12.5" x14ac:dyDescent="0.25">
      <c r="A202" s="142" t="s">
        <v>73</v>
      </c>
      <c r="B202" s="212">
        <v>0</v>
      </c>
      <c r="C202" s="212">
        <v>0</v>
      </c>
      <c r="D202" s="212">
        <v>0</v>
      </c>
      <c r="E202" s="212">
        <v>0</v>
      </c>
      <c r="F202" s="212">
        <v>1.6999999999999999E-3</v>
      </c>
      <c r="G202" s="212">
        <v>0</v>
      </c>
      <c r="H202" s="212">
        <v>0</v>
      </c>
      <c r="I202" s="212">
        <v>0</v>
      </c>
      <c r="J202" s="212">
        <v>1.6999999999999999E-3</v>
      </c>
    </row>
    <row r="203" spans="1:10" ht="12.5" x14ac:dyDescent="0.25">
      <c r="A203" s="142" t="s">
        <v>244</v>
      </c>
      <c r="B203" s="212">
        <v>0</v>
      </c>
      <c r="C203" s="212">
        <v>0</v>
      </c>
      <c r="D203" s="212">
        <v>0</v>
      </c>
      <c r="E203" s="212">
        <v>0</v>
      </c>
      <c r="F203" s="212">
        <v>1.6359E-3</v>
      </c>
      <c r="G203" s="212">
        <v>0</v>
      </c>
      <c r="H203" s="212">
        <v>0</v>
      </c>
      <c r="I203" s="212">
        <v>0</v>
      </c>
      <c r="J203" s="212">
        <v>0</v>
      </c>
    </row>
    <row r="204" spans="1:10" ht="12.5" x14ac:dyDescent="0.25">
      <c r="A204" s="142" t="s">
        <v>87</v>
      </c>
      <c r="B204" s="212">
        <v>0</v>
      </c>
      <c r="C204" s="212">
        <v>0</v>
      </c>
      <c r="D204" s="212">
        <v>0</v>
      </c>
      <c r="E204" s="212">
        <v>0.286026</v>
      </c>
      <c r="F204" s="212">
        <v>1.1999999999999999E-3</v>
      </c>
      <c r="G204" s="212">
        <v>0</v>
      </c>
      <c r="H204" s="212">
        <v>0</v>
      </c>
      <c r="I204" s="212">
        <v>0</v>
      </c>
      <c r="J204" s="212">
        <v>1.1999999999999999E-3</v>
      </c>
    </row>
    <row r="205" spans="1:10" ht="12.5" x14ac:dyDescent="0.25">
      <c r="A205" s="142" t="s">
        <v>247</v>
      </c>
      <c r="B205" s="212">
        <v>0</v>
      </c>
      <c r="C205" s="212">
        <v>0</v>
      </c>
      <c r="D205" s="212">
        <v>0</v>
      </c>
      <c r="E205" s="212">
        <v>1.459915E-2</v>
      </c>
      <c r="F205" s="212">
        <v>9.7895000000000013E-4</v>
      </c>
      <c r="G205" s="212">
        <v>0</v>
      </c>
      <c r="H205" s="212">
        <v>0</v>
      </c>
      <c r="I205" s="212">
        <v>0</v>
      </c>
      <c r="J205" s="212">
        <v>0</v>
      </c>
    </row>
    <row r="206" spans="1:10" ht="12.5" x14ac:dyDescent="0.25">
      <c r="A206" s="142" t="s">
        <v>90</v>
      </c>
      <c r="B206" s="212">
        <v>0</v>
      </c>
      <c r="C206" s="212">
        <v>0</v>
      </c>
      <c r="D206" s="212">
        <v>0</v>
      </c>
      <c r="E206" s="212">
        <v>0</v>
      </c>
      <c r="F206" s="212">
        <v>9.6758E-4</v>
      </c>
      <c r="G206" s="212">
        <v>0</v>
      </c>
      <c r="H206" s="212">
        <v>0</v>
      </c>
      <c r="I206" s="212">
        <v>0</v>
      </c>
      <c r="J206" s="212">
        <v>0</v>
      </c>
    </row>
    <row r="207" spans="1:10" ht="12.5" x14ac:dyDescent="0.25">
      <c r="A207" s="142" t="s">
        <v>176</v>
      </c>
      <c r="B207" s="212">
        <v>0</v>
      </c>
      <c r="C207" s="212">
        <v>0</v>
      </c>
      <c r="D207" s="212">
        <v>0</v>
      </c>
      <c r="E207" s="212">
        <v>0</v>
      </c>
      <c r="F207" s="212">
        <v>6.3650999999999996E-4</v>
      </c>
      <c r="G207" s="212">
        <v>0</v>
      </c>
      <c r="H207" s="212">
        <v>0</v>
      </c>
      <c r="I207" s="212">
        <v>0</v>
      </c>
      <c r="J207" s="212">
        <v>0</v>
      </c>
    </row>
    <row r="208" spans="1:10" ht="12.5" x14ac:dyDescent="0.25">
      <c r="A208" s="142" t="s">
        <v>186</v>
      </c>
      <c r="B208" s="212">
        <v>0</v>
      </c>
      <c r="C208" s="212">
        <v>0</v>
      </c>
      <c r="D208" s="212">
        <v>0</v>
      </c>
      <c r="E208" s="212">
        <v>0</v>
      </c>
      <c r="F208" s="212">
        <v>3.4595999999999997E-4</v>
      </c>
      <c r="G208" s="212">
        <v>0</v>
      </c>
      <c r="H208" s="212">
        <v>0</v>
      </c>
      <c r="I208" s="212">
        <v>0</v>
      </c>
      <c r="J208" s="212">
        <v>3.4595999999999997E-4</v>
      </c>
    </row>
    <row r="209" spans="1:10" ht="12.5" x14ac:dyDescent="0.25">
      <c r="A209" s="142" t="s">
        <v>17</v>
      </c>
      <c r="B209" s="212">
        <v>0</v>
      </c>
      <c r="C209" s="212">
        <v>0</v>
      </c>
      <c r="D209" s="212">
        <v>0</v>
      </c>
      <c r="E209" s="212">
        <v>1E-4</v>
      </c>
      <c r="F209" s="212">
        <v>2.3989999999999999E-5</v>
      </c>
      <c r="G209" s="212">
        <v>0</v>
      </c>
      <c r="H209" s="212">
        <v>0</v>
      </c>
      <c r="I209" s="212">
        <v>0</v>
      </c>
      <c r="J209" s="212">
        <v>0</v>
      </c>
    </row>
    <row r="210" spans="1:10" ht="12.5" x14ac:dyDescent="0.25">
      <c r="A210" s="142" t="s">
        <v>248</v>
      </c>
      <c r="B210" s="212">
        <v>0</v>
      </c>
      <c r="C210" s="212">
        <v>0</v>
      </c>
      <c r="D210" s="212">
        <v>0</v>
      </c>
      <c r="E210" s="212">
        <v>89.017601260000006</v>
      </c>
      <c r="F210" s="212">
        <v>0</v>
      </c>
      <c r="G210" s="212">
        <v>0</v>
      </c>
      <c r="H210" s="212">
        <v>0</v>
      </c>
      <c r="I210" s="212">
        <v>0</v>
      </c>
      <c r="J210" s="212">
        <v>0</v>
      </c>
    </row>
    <row r="211" spans="1:10" ht="12.5" x14ac:dyDescent="0.25">
      <c r="A211" s="142" t="s">
        <v>72</v>
      </c>
      <c r="B211" s="212">
        <v>0</v>
      </c>
      <c r="C211" s="212">
        <v>0</v>
      </c>
      <c r="D211" s="212">
        <v>0</v>
      </c>
      <c r="E211" s="212">
        <v>19.76684328</v>
      </c>
      <c r="F211" s="212">
        <v>0</v>
      </c>
      <c r="G211" s="212">
        <v>0</v>
      </c>
      <c r="H211" s="212">
        <v>0</v>
      </c>
      <c r="I211" s="212">
        <v>0.44952725999999998</v>
      </c>
      <c r="J211" s="212">
        <v>0</v>
      </c>
    </row>
    <row r="212" spans="1:10" ht="12.5" x14ac:dyDescent="0.25">
      <c r="A212" s="142" t="s">
        <v>51</v>
      </c>
      <c r="B212" s="212">
        <v>0</v>
      </c>
      <c r="C212" s="212">
        <v>0</v>
      </c>
      <c r="D212" s="212">
        <v>0</v>
      </c>
      <c r="E212" s="212">
        <v>2.8696730000000001</v>
      </c>
      <c r="F212" s="212">
        <v>0</v>
      </c>
      <c r="G212" s="212">
        <v>0</v>
      </c>
      <c r="H212" s="212">
        <v>0</v>
      </c>
      <c r="I212" s="212">
        <v>0</v>
      </c>
      <c r="J212" s="212">
        <v>0</v>
      </c>
    </row>
    <row r="213" spans="1:10" ht="12.5" x14ac:dyDescent="0.25">
      <c r="A213" s="142" t="s">
        <v>158</v>
      </c>
      <c r="B213" s="212">
        <v>0</v>
      </c>
      <c r="C213" s="212">
        <v>0</v>
      </c>
      <c r="D213" s="212">
        <v>0</v>
      </c>
      <c r="E213" s="212">
        <v>1.5718399999999999</v>
      </c>
      <c r="F213" s="212">
        <v>0</v>
      </c>
      <c r="G213" s="212">
        <v>0</v>
      </c>
      <c r="H213" s="212">
        <v>0</v>
      </c>
      <c r="I213" s="212">
        <v>0</v>
      </c>
      <c r="J213" s="212">
        <v>0</v>
      </c>
    </row>
    <row r="214" spans="1:10" ht="12.5" x14ac:dyDescent="0.25">
      <c r="A214" s="142" t="s">
        <v>4</v>
      </c>
      <c r="B214" s="212">
        <v>0</v>
      </c>
      <c r="C214" s="212">
        <v>0</v>
      </c>
      <c r="D214" s="212">
        <v>0</v>
      </c>
      <c r="E214" s="212">
        <v>1.25522343</v>
      </c>
      <c r="F214" s="212">
        <v>0</v>
      </c>
      <c r="G214" s="212">
        <v>0</v>
      </c>
      <c r="H214" s="212">
        <v>0</v>
      </c>
      <c r="I214" s="212">
        <v>0</v>
      </c>
      <c r="J214" s="212">
        <v>0</v>
      </c>
    </row>
    <row r="215" spans="1:10" ht="12.5" x14ac:dyDescent="0.25">
      <c r="A215" s="142" t="s">
        <v>3</v>
      </c>
      <c r="B215" s="212">
        <v>0</v>
      </c>
      <c r="C215" s="212">
        <v>0</v>
      </c>
      <c r="D215" s="212">
        <v>0</v>
      </c>
      <c r="E215" s="212">
        <v>1.03054538</v>
      </c>
      <c r="F215" s="212">
        <v>0</v>
      </c>
      <c r="G215" s="212">
        <v>0</v>
      </c>
      <c r="H215" s="212">
        <v>0</v>
      </c>
      <c r="I215" s="212">
        <v>0</v>
      </c>
      <c r="J215" s="212">
        <v>0</v>
      </c>
    </row>
    <row r="216" spans="1:10" ht="12.5" x14ac:dyDescent="0.25">
      <c r="A216" s="142" t="s">
        <v>57</v>
      </c>
      <c r="B216" s="212">
        <v>0</v>
      </c>
      <c r="C216" s="212">
        <v>0</v>
      </c>
      <c r="D216" s="212">
        <v>0</v>
      </c>
      <c r="E216" s="212">
        <v>0.88348579000000005</v>
      </c>
      <c r="F216" s="212">
        <v>0</v>
      </c>
      <c r="G216" s="212">
        <v>0</v>
      </c>
      <c r="H216" s="212">
        <v>0</v>
      </c>
      <c r="I216" s="212">
        <v>0</v>
      </c>
      <c r="J216" s="212">
        <v>0</v>
      </c>
    </row>
    <row r="217" spans="1:10" ht="12.5" x14ac:dyDescent="0.25">
      <c r="A217" s="142" t="s">
        <v>226</v>
      </c>
      <c r="B217" s="212">
        <v>0</v>
      </c>
      <c r="C217" s="212">
        <v>0</v>
      </c>
      <c r="D217" s="212">
        <v>0</v>
      </c>
      <c r="E217" s="212">
        <v>0.84499343000000005</v>
      </c>
      <c r="F217" s="212">
        <v>0</v>
      </c>
      <c r="G217" s="212">
        <v>0</v>
      </c>
      <c r="H217" s="212">
        <v>0</v>
      </c>
      <c r="I217" s="212">
        <v>0</v>
      </c>
      <c r="J217" s="212">
        <v>0</v>
      </c>
    </row>
    <row r="218" spans="1:10" ht="12.5" x14ac:dyDescent="0.25">
      <c r="A218" s="142" t="s">
        <v>65</v>
      </c>
      <c r="B218" s="212">
        <v>0</v>
      </c>
      <c r="C218" s="212">
        <v>0</v>
      </c>
      <c r="D218" s="212">
        <v>0</v>
      </c>
      <c r="E218" s="212">
        <v>0.31490200000000002</v>
      </c>
      <c r="F218" s="212">
        <v>0</v>
      </c>
      <c r="G218" s="212">
        <v>0</v>
      </c>
      <c r="H218" s="212">
        <v>0</v>
      </c>
      <c r="I218" s="212">
        <v>1.0000000000000001E-5</v>
      </c>
      <c r="J218" s="212">
        <v>0</v>
      </c>
    </row>
    <row r="219" spans="1:10" ht="12.5" x14ac:dyDescent="0.25">
      <c r="A219" s="142" t="s">
        <v>110</v>
      </c>
      <c r="B219" s="212">
        <v>0</v>
      </c>
      <c r="C219" s="212">
        <v>0</v>
      </c>
      <c r="D219" s="212">
        <v>0</v>
      </c>
      <c r="E219" s="212">
        <v>0.26160901999999997</v>
      </c>
      <c r="F219" s="212">
        <v>0</v>
      </c>
      <c r="G219" s="212">
        <v>0</v>
      </c>
      <c r="H219" s="212">
        <v>0</v>
      </c>
      <c r="I219" s="212">
        <v>0</v>
      </c>
      <c r="J219" s="212">
        <v>0</v>
      </c>
    </row>
    <row r="220" spans="1:10" ht="12.5" x14ac:dyDescent="0.25">
      <c r="A220" s="142" t="s">
        <v>84</v>
      </c>
      <c r="B220" s="212">
        <v>0</v>
      </c>
      <c r="C220" s="212">
        <v>0</v>
      </c>
      <c r="D220" s="212">
        <v>0</v>
      </c>
      <c r="E220" s="212">
        <v>4.7347E-2</v>
      </c>
      <c r="F220" s="212">
        <v>0</v>
      </c>
      <c r="G220" s="212">
        <v>0</v>
      </c>
      <c r="H220" s="212">
        <v>0</v>
      </c>
      <c r="I220" s="212">
        <v>0</v>
      </c>
      <c r="J220" s="212">
        <v>0</v>
      </c>
    </row>
    <row r="221" spans="1:10" ht="12.5" x14ac:dyDescent="0.25">
      <c r="A221" s="142" t="s">
        <v>63</v>
      </c>
      <c r="B221" s="212">
        <v>0</v>
      </c>
      <c r="C221" s="212">
        <v>0</v>
      </c>
      <c r="D221" s="212">
        <v>0</v>
      </c>
      <c r="E221" s="212">
        <v>3.8625999999999999E-3</v>
      </c>
      <c r="F221" s="212">
        <v>0</v>
      </c>
      <c r="G221" s="212">
        <v>0</v>
      </c>
      <c r="H221" s="212">
        <v>0</v>
      </c>
      <c r="I221" s="212">
        <v>0</v>
      </c>
      <c r="J221" s="212">
        <v>0</v>
      </c>
    </row>
    <row r="222" spans="1:10" ht="12.5" x14ac:dyDescent="0.25">
      <c r="A222" s="142" t="s">
        <v>118</v>
      </c>
      <c r="B222" s="212">
        <v>0</v>
      </c>
      <c r="C222" s="212">
        <v>0</v>
      </c>
      <c r="D222" s="212">
        <v>0</v>
      </c>
      <c r="E222" s="212">
        <v>3.578E-3</v>
      </c>
      <c r="F222" s="212">
        <v>0</v>
      </c>
      <c r="G222" s="212">
        <v>0</v>
      </c>
      <c r="H222" s="212">
        <v>0</v>
      </c>
      <c r="I222" s="212">
        <v>0</v>
      </c>
      <c r="J222" s="212">
        <v>0</v>
      </c>
    </row>
    <row r="223" spans="1:10" ht="12.5" x14ac:dyDescent="0.25">
      <c r="A223" s="142" t="s">
        <v>213</v>
      </c>
      <c r="B223" s="212">
        <v>0</v>
      </c>
      <c r="C223" s="212">
        <v>0</v>
      </c>
      <c r="D223" s="212">
        <v>0</v>
      </c>
      <c r="E223" s="212">
        <v>1.5637000000000001E-3</v>
      </c>
      <c r="F223" s="212">
        <v>0</v>
      </c>
      <c r="G223" s="212">
        <v>0</v>
      </c>
      <c r="H223" s="212">
        <v>0</v>
      </c>
      <c r="I223" s="212">
        <v>0</v>
      </c>
      <c r="J223" s="212">
        <v>0</v>
      </c>
    </row>
    <row r="224" spans="1:10" ht="12.5" x14ac:dyDescent="0.25">
      <c r="A224" s="142" t="s">
        <v>95</v>
      </c>
      <c r="B224" s="212">
        <v>0</v>
      </c>
      <c r="C224" s="212">
        <v>0</v>
      </c>
      <c r="D224" s="212">
        <v>0</v>
      </c>
      <c r="E224" s="212">
        <v>4.0000000000000002E-4</v>
      </c>
      <c r="F224" s="212">
        <v>0</v>
      </c>
      <c r="G224" s="212">
        <v>0</v>
      </c>
      <c r="H224" s="212">
        <v>0</v>
      </c>
      <c r="I224" s="212">
        <v>0</v>
      </c>
      <c r="J224" s="212">
        <v>0</v>
      </c>
    </row>
    <row r="225" spans="1:10" ht="12.5" x14ac:dyDescent="0.25">
      <c r="A225" s="142" t="s">
        <v>58</v>
      </c>
      <c r="B225" s="212">
        <v>0</v>
      </c>
      <c r="C225" s="212">
        <v>0</v>
      </c>
      <c r="D225" s="212">
        <v>0</v>
      </c>
      <c r="E225" s="212">
        <v>1.4999999999999999E-4</v>
      </c>
      <c r="F225" s="212">
        <v>0</v>
      </c>
      <c r="G225" s="212">
        <v>0</v>
      </c>
      <c r="H225" s="212">
        <v>0</v>
      </c>
      <c r="I225" s="212">
        <v>0</v>
      </c>
      <c r="J225" s="212">
        <v>0</v>
      </c>
    </row>
    <row r="226" spans="1:10" ht="12.5" x14ac:dyDescent="0.25">
      <c r="A226" s="142" t="s">
        <v>167</v>
      </c>
      <c r="B226" s="212">
        <v>0</v>
      </c>
      <c r="C226" s="212">
        <v>0</v>
      </c>
      <c r="D226" s="212">
        <v>0</v>
      </c>
      <c r="E226" s="212">
        <v>1E-4</v>
      </c>
      <c r="F226" s="212">
        <v>0</v>
      </c>
      <c r="G226" s="212">
        <v>0</v>
      </c>
      <c r="H226" s="212">
        <v>0</v>
      </c>
      <c r="I226" s="212">
        <v>0</v>
      </c>
      <c r="J226" s="212">
        <v>0</v>
      </c>
    </row>
    <row r="227" spans="1:10" ht="12.5" x14ac:dyDescent="0.25">
      <c r="A227" s="142" t="s">
        <v>70</v>
      </c>
      <c r="B227" s="212">
        <v>0</v>
      </c>
      <c r="C227" s="212">
        <v>0</v>
      </c>
      <c r="D227" s="212">
        <v>0</v>
      </c>
      <c r="E227" s="212">
        <v>0</v>
      </c>
      <c r="F227" s="212">
        <v>0</v>
      </c>
      <c r="G227" s="212">
        <v>0</v>
      </c>
      <c r="H227" s="212">
        <v>0</v>
      </c>
      <c r="I227" s="212">
        <v>2751.79113723</v>
      </c>
      <c r="J227" s="212">
        <v>0</v>
      </c>
    </row>
    <row r="228" spans="1:10" ht="12.5" x14ac:dyDescent="0.25">
      <c r="A228" s="142" t="s">
        <v>13</v>
      </c>
      <c r="B228" s="212">
        <v>0</v>
      </c>
      <c r="C228" s="212">
        <v>0</v>
      </c>
      <c r="D228" s="212">
        <v>0</v>
      </c>
      <c r="E228" s="212">
        <v>0</v>
      </c>
      <c r="F228" s="212">
        <v>0</v>
      </c>
      <c r="G228" s="212">
        <v>0</v>
      </c>
      <c r="H228" s="212">
        <v>0</v>
      </c>
      <c r="I228" s="212">
        <v>0</v>
      </c>
      <c r="J228" s="212">
        <v>0</v>
      </c>
    </row>
    <row r="229" spans="1:10" ht="12.5" x14ac:dyDescent="0.25">
      <c r="A229" s="142" t="s">
        <v>14</v>
      </c>
      <c r="B229" s="212">
        <v>0</v>
      </c>
      <c r="C229" s="212">
        <v>0</v>
      </c>
      <c r="D229" s="212">
        <v>0</v>
      </c>
      <c r="E229" s="212">
        <v>0</v>
      </c>
      <c r="F229" s="212">
        <v>0</v>
      </c>
      <c r="G229" s="212">
        <v>0</v>
      </c>
      <c r="H229" s="212">
        <v>0</v>
      </c>
      <c r="I229" s="212">
        <v>0</v>
      </c>
      <c r="J229" s="212">
        <v>0</v>
      </c>
    </row>
    <row r="230" spans="1:10" ht="12.5" x14ac:dyDescent="0.25">
      <c r="A230" s="142" t="s">
        <v>18</v>
      </c>
      <c r="B230" s="212">
        <v>0</v>
      </c>
      <c r="C230" s="212">
        <v>0</v>
      </c>
      <c r="D230" s="212">
        <v>0</v>
      </c>
      <c r="E230" s="212">
        <v>0</v>
      </c>
      <c r="F230" s="212">
        <v>0</v>
      </c>
      <c r="G230" s="212">
        <v>0</v>
      </c>
      <c r="H230" s="212">
        <v>0</v>
      </c>
      <c r="I230" s="212">
        <v>0</v>
      </c>
      <c r="J230" s="212">
        <v>0</v>
      </c>
    </row>
    <row r="231" spans="1:10" ht="12.5" x14ac:dyDescent="0.25">
      <c r="A231" s="142" t="s">
        <v>29</v>
      </c>
      <c r="B231" s="212">
        <v>0</v>
      </c>
      <c r="C231" s="212">
        <v>0</v>
      </c>
      <c r="D231" s="212">
        <v>0</v>
      </c>
      <c r="E231" s="212">
        <v>0</v>
      </c>
      <c r="F231" s="212">
        <v>0</v>
      </c>
      <c r="G231" s="212">
        <v>0</v>
      </c>
      <c r="H231" s="212">
        <v>0</v>
      </c>
      <c r="I231" s="212">
        <v>0</v>
      </c>
      <c r="J231" s="212">
        <v>0</v>
      </c>
    </row>
    <row r="232" spans="1:10" ht="12.5" x14ac:dyDescent="0.25">
      <c r="A232" s="142" t="s">
        <v>38</v>
      </c>
      <c r="B232" s="212">
        <v>0</v>
      </c>
      <c r="C232" s="212">
        <v>0</v>
      </c>
      <c r="D232" s="212">
        <v>0</v>
      </c>
      <c r="E232" s="212">
        <v>0</v>
      </c>
      <c r="F232" s="212">
        <v>0</v>
      </c>
      <c r="G232" s="212">
        <v>0</v>
      </c>
      <c r="H232" s="212">
        <v>0</v>
      </c>
      <c r="I232" s="212">
        <v>0</v>
      </c>
      <c r="J232" s="212">
        <v>0</v>
      </c>
    </row>
    <row r="233" spans="1:10" ht="12.5" x14ac:dyDescent="0.25">
      <c r="A233" s="142" t="s">
        <v>41</v>
      </c>
      <c r="B233" s="212">
        <v>0</v>
      </c>
      <c r="C233" s="212">
        <v>0</v>
      </c>
      <c r="D233" s="212">
        <v>0</v>
      </c>
      <c r="E233" s="212">
        <v>0</v>
      </c>
      <c r="F233" s="212">
        <v>0</v>
      </c>
      <c r="G233" s="212">
        <v>0</v>
      </c>
      <c r="H233" s="212">
        <v>0</v>
      </c>
      <c r="I233" s="212">
        <v>0</v>
      </c>
      <c r="J233" s="212">
        <v>0</v>
      </c>
    </row>
    <row r="234" spans="1:10" ht="12.5" x14ac:dyDescent="0.25">
      <c r="A234" s="142" t="s">
        <v>42</v>
      </c>
      <c r="B234" s="212">
        <v>0</v>
      </c>
      <c r="C234" s="212">
        <v>0</v>
      </c>
      <c r="D234" s="212">
        <v>0</v>
      </c>
      <c r="E234" s="212">
        <v>0</v>
      </c>
      <c r="F234" s="212">
        <v>0</v>
      </c>
      <c r="G234" s="212">
        <v>0</v>
      </c>
      <c r="H234" s="212">
        <v>0</v>
      </c>
      <c r="I234" s="212">
        <v>0</v>
      </c>
      <c r="J234" s="212">
        <v>0</v>
      </c>
    </row>
    <row r="235" spans="1:10" ht="12.5" x14ac:dyDescent="0.25">
      <c r="A235" s="142" t="s">
        <v>43</v>
      </c>
      <c r="B235" s="212">
        <v>0</v>
      </c>
      <c r="C235" s="212">
        <v>0</v>
      </c>
      <c r="D235" s="212">
        <v>0</v>
      </c>
      <c r="E235" s="212">
        <v>0</v>
      </c>
      <c r="F235" s="212">
        <v>0</v>
      </c>
      <c r="G235" s="212">
        <v>0</v>
      </c>
      <c r="H235" s="212">
        <v>0</v>
      </c>
      <c r="I235" s="212">
        <v>0</v>
      </c>
      <c r="J235" s="212">
        <v>0</v>
      </c>
    </row>
    <row r="236" spans="1:10" ht="12.5" x14ac:dyDescent="0.25">
      <c r="A236" s="142" t="s">
        <v>45</v>
      </c>
      <c r="B236" s="212">
        <v>0</v>
      </c>
      <c r="C236" s="212">
        <v>0</v>
      </c>
      <c r="D236" s="212">
        <v>0</v>
      </c>
      <c r="E236" s="212">
        <v>0</v>
      </c>
      <c r="F236" s="212">
        <v>0</v>
      </c>
      <c r="G236" s="212">
        <v>0</v>
      </c>
      <c r="H236" s="212">
        <v>0</v>
      </c>
      <c r="I236" s="212">
        <v>0</v>
      </c>
      <c r="J236" s="212">
        <v>0</v>
      </c>
    </row>
    <row r="237" spans="1:10" ht="12.5" x14ac:dyDescent="0.25">
      <c r="A237" s="142" t="s">
        <v>46</v>
      </c>
      <c r="B237" s="212">
        <v>0</v>
      </c>
      <c r="C237" s="212">
        <v>0</v>
      </c>
      <c r="D237" s="212">
        <v>0</v>
      </c>
      <c r="E237" s="212">
        <v>0</v>
      </c>
      <c r="F237" s="212">
        <v>0</v>
      </c>
      <c r="G237" s="212">
        <v>0</v>
      </c>
      <c r="H237" s="212">
        <v>0</v>
      </c>
      <c r="I237" s="212">
        <v>0</v>
      </c>
      <c r="J237" s="212">
        <v>0</v>
      </c>
    </row>
    <row r="238" spans="1:10" ht="12.5" x14ac:dyDescent="0.25">
      <c r="A238" s="142" t="s">
        <v>53</v>
      </c>
      <c r="B238" s="212">
        <v>0</v>
      </c>
      <c r="C238" s="212">
        <v>0</v>
      </c>
      <c r="D238" s="212">
        <v>0</v>
      </c>
      <c r="E238" s="212">
        <v>0</v>
      </c>
      <c r="F238" s="212">
        <v>0</v>
      </c>
      <c r="G238" s="212">
        <v>0</v>
      </c>
      <c r="H238" s="212">
        <v>0</v>
      </c>
      <c r="I238" s="212">
        <v>0</v>
      </c>
      <c r="J238" s="212">
        <v>0</v>
      </c>
    </row>
    <row r="239" spans="1:10" ht="12.5" x14ac:dyDescent="0.25">
      <c r="A239" s="142" t="s">
        <v>54</v>
      </c>
      <c r="B239" s="212">
        <v>0</v>
      </c>
      <c r="C239" s="212">
        <v>0</v>
      </c>
      <c r="D239" s="212">
        <v>0</v>
      </c>
      <c r="E239" s="212">
        <v>0</v>
      </c>
      <c r="F239" s="212">
        <v>0</v>
      </c>
      <c r="G239" s="212">
        <v>0</v>
      </c>
      <c r="H239" s="212">
        <v>0</v>
      </c>
      <c r="I239" s="212">
        <v>0</v>
      </c>
      <c r="J239" s="212">
        <v>0</v>
      </c>
    </row>
    <row r="240" spans="1:10" ht="12.5" x14ac:dyDescent="0.25">
      <c r="A240" s="142" t="s">
        <v>55</v>
      </c>
      <c r="B240" s="212">
        <v>0</v>
      </c>
      <c r="C240" s="212">
        <v>0</v>
      </c>
      <c r="D240" s="212">
        <v>0</v>
      </c>
      <c r="E240" s="212">
        <v>0</v>
      </c>
      <c r="F240" s="212">
        <v>0</v>
      </c>
      <c r="G240" s="212">
        <v>0</v>
      </c>
      <c r="H240" s="212">
        <v>0</v>
      </c>
      <c r="I240" s="212">
        <v>0</v>
      </c>
      <c r="J240" s="212">
        <v>0</v>
      </c>
    </row>
    <row r="241" spans="1:10" ht="12.5" x14ac:dyDescent="0.25">
      <c r="A241" s="142" t="s">
        <v>56</v>
      </c>
      <c r="B241" s="212">
        <v>0</v>
      </c>
      <c r="C241" s="212">
        <v>0</v>
      </c>
      <c r="D241" s="212">
        <v>0</v>
      </c>
      <c r="E241" s="212">
        <v>0</v>
      </c>
      <c r="F241" s="212">
        <v>0</v>
      </c>
      <c r="G241" s="212">
        <v>0</v>
      </c>
      <c r="H241" s="212">
        <v>0</v>
      </c>
      <c r="I241" s="212">
        <v>0</v>
      </c>
      <c r="J241" s="212">
        <v>0</v>
      </c>
    </row>
    <row r="242" spans="1:10" ht="12.5" x14ac:dyDescent="0.25">
      <c r="A242" s="142" t="s">
        <v>76</v>
      </c>
      <c r="B242" s="212">
        <v>0</v>
      </c>
      <c r="C242" s="212">
        <v>0</v>
      </c>
      <c r="D242" s="212">
        <v>0</v>
      </c>
      <c r="E242" s="212">
        <v>0</v>
      </c>
      <c r="F242" s="212">
        <v>0</v>
      </c>
      <c r="G242" s="212">
        <v>0</v>
      </c>
      <c r="H242" s="212">
        <v>0</v>
      </c>
      <c r="I242" s="212">
        <v>0</v>
      </c>
      <c r="J242" s="212">
        <v>0</v>
      </c>
    </row>
    <row r="243" spans="1:10" ht="12.5" x14ac:dyDescent="0.25">
      <c r="A243" s="142" t="s">
        <v>78</v>
      </c>
      <c r="B243" s="212">
        <v>0</v>
      </c>
      <c r="C243" s="212">
        <v>0</v>
      </c>
      <c r="D243" s="212">
        <v>0</v>
      </c>
      <c r="E243" s="212">
        <v>0</v>
      </c>
      <c r="F243" s="212">
        <v>0</v>
      </c>
      <c r="G243" s="212">
        <v>0</v>
      </c>
      <c r="H243" s="212">
        <v>0</v>
      </c>
      <c r="I243" s="212">
        <v>0</v>
      </c>
      <c r="J243" s="212">
        <v>0</v>
      </c>
    </row>
    <row r="244" spans="1:10" ht="12.5" x14ac:dyDescent="0.25">
      <c r="A244" s="142" t="s">
        <v>79</v>
      </c>
      <c r="B244" s="212">
        <v>0</v>
      </c>
      <c r="C244" s="212">
        <v>0</v>
      </c>
      <c r="D244" s="212">
        <v>0</v>
      </c>
      <c r="E244" s="212">
        <v>0</v>
      </c>
      <c r="F244" s="212">
        <v>0</v>
      </c>
      <c r="G244" s="212">
        <v>0</v>
      </c>
      <c r="H244" s="212">
        <v>0</v>
      </c>
      <c r="I244" s="212">
        <v>0</v>
      </c>
      <c r="J244" s="212">
        <v>0</v>
      </c>
    </row>
    <row r="245" spans="1:10" ht="12.5" x14ac:dyDescent="0.25">
      <c r="A245" s="142" t="s">
        <v>82</v>
      </c>
      <c r="B245" s="212">
        <v>0</v>
      </c>
      <c r="C245" s="212">
        <v>0</v>
      </c>
      <c r="D245" s="212">
        <v>0</v>
      </c>
      <c r="E245" s="212">
        <v>0</v>
      </c>
      <c r="F245" s="212">
        <v>0</v>
      </c>
      <c r="G245" s="212">
        <v>0</v>
      </c>
      <c r="H245" s="212">
        <v>0</v>
      </c>
      <c r="I245" s="212">
        <v>0</v>
      </c>
      <c r="J245" s="212">
        <v>0</v>
      </c>
    </row>
    <row r="246" spans="1:10" ht="12.5" x14ac:dyDescent="0.25">
      <c r="A246" s="142" t="s">
        <v>83</v>
      </c>
      <c r="B246" s="212">
        <v>0</v>
      </c>
      <c r="C246" s="212">
        <v>0</v>
      </c>
      <c r="D246" s="212">
        <v>0</v>
      </c>
      <c r="E246" s="212">
        <v>0</v>
      </c>
      <c r="F246" s="212">
        <v>0</v>
      </c>
      <c r="G246" s="212">
        <v>0</v>
      </c>
      <c r="H246" s="212">
        <v>0</v>
      </c>
      <c r="I246" s="212">
        <v>0</v>
      </c>
      <c r="J246" s="212">
        <v>0</v>
      </c>
    </row>
    <row r="247" spans="1:10" ht="12.5" x14ac:dyDescent="0.25">
      <c r="A247" s="142" t="s">
        <v>85</v>
      </c>
      <c r="B247" s="212">
        <v>0</v>
      </c>
      <c r="C247" s="212">
        <v>0</v>
      </c>
      <c r="D247" s="212">
        <v>0</v>
      </c>
      <c r="E247" s="212">
        <v>0</v>
      </c>
      <c r="F247" s="212">
        <v>0</v>
      </c>
      <c r="G247" s="212">
        <v>0</v>
      </c>
      <c r="H247" s="212">
        <v>0</v>
      </c>
      <c r="I247" s="212">
        <v>0</v>
      </c>
      <c r="J247" s="212">
        <v>0</v>
      </c>
    </row>
    <row r="248" spans="1:10" ht="12.5" x14ac:dyDescent="0.25">
      <c r="A248" s="142" t="s">
        <v>91</v>
      </c>
      <c r="B248" s="212">
        <v>0</v>
      </c>
      <c r="C248" s="212">
        <v>0</v>
      </c>
      <c r="D248" s="212">
        <v>0</v>
      </c>
      <c r="E248" s="212">
        <v>0</v>
      </c>
      <c r="F248" s="212">
        <v>0</v>
      </c>
      <c r="G248" s="212">
        <v>0</v>
      </c>
      <c r="H248" s="212">
        <v>0</v>
      </c>
      <c r="I248" s="212">
        <v>0</v>
      </c>
      <c r="J248" s="212">
        <v>0</v>
      </c>
    </row>
    <row r="249" spans="1:10" ht="12.5" x14ac:dyDescent="0.25">
      <c r="A249" s="142" t="s">
        <v>102</v>
      </c>
      <c r="B249" s="212">
        <v>0</v>
      </c>
      <c r="C249" s="212">
        <v>0</v>
      </c>
      <c r="D249" s="212">
        <v>0</v>
      </c>
      <c r="E249" s="212">
        <v>0</v>
      </c>
      <c r="F249" s="212">
        <v>0</v>
      </c>
      <c r="G249" s="212">
        <v>0</v>
      </c>
      <c r="H249" s="212">
        <v>0</v>
      </c>
      <c r="I249" s="212">
        <v>0</v>
      </c>
      <c r="J249" s="212">
        <v>0</v>
      </c>
    </row>
    <row r="250" spans="1:10" ht="12.5" x14ac:dyDescent="0.25">
      <c r="A250" s="142" t="s">
        <v>111</v>
      </c>
      <c r="B250" s="212">
        <v>0</v>
      </c>
      <c r="C250" s="212">
        <v>0</v>
      </c>
      <c r="D250" s="212">
        <v>0</v>
      </c>
      <c r="E250" s="212">
        <v>0</v>
      </c>
      <c r="F250" s="212">
        <v>0</v>
      </c>
      <c r="G250" s="212">
        <v>0</v>
      </c>
      <c r="H250" s="212">
        <v>0</v>
      </c>
      <c r="I250" s="212">
        <v>0</v>
      </c>
      <c r="J250" s="212">
        <v>0</v>
      </c>
    </row>
    <row r="251" spans="1:10" ht="12.5" x14ac:dyDescent="0.25">
      <c r="A251" s="142" t="s">
        <v>124</v>
      </c>
      <c r="B251" s="212">
        <v>0</v>
      </c>
      <c r="C251" s="212">
        <v>0</v>
      </c>
      <c r="D251" s="212">
        <v>0</v>
      </c>
      <c r="E251" s="212">
        <v>0</v>
      </c>
      <c r="F251" s="212">
        <v>0</v>
      </c>
      <c r="G251" s="212">
        <v>0</v>
      </c>
      <c r="H251" s="212">
        <v>0</v>
      </c>
      <c r="I251" s="212">
        <v>0</v>
      </c>
      <c r="J251" s="212">
        <v>0</v>
      </c>
    </row>
    <row r="252" spans="1:10" ht="12.5" x14ac:dyDescent="0.25">
      <c r="A252" s="142" t="s">
        <v>153</v>
      </c>
      <c r="B252" s="212">
        <v>0</v>
      </c>
      <c r="C252" s="212">
        <v>0</v>
      </c>
      <c r="D252" s="212">
        <v>0</v>
      </c>
      <c r="E252" s="212">
        <v>0</v>
      </c>
      <c r="F252" s="212">
        <v>0</v>
      </c>
      <c r="G252" s="212">
        <v>0</v>
      </c>
      <c r="H252" s="212">
        <v>0</v>
      </c>
      <c r="I252" s="212">
        <v>0</v>
      </c>
      <c r="J252" s="212">
        <v>0</v>
      </c>
    </row>
    <row r="253" spans="1:10" ht="12.5" x14ac:dyDescent="0.25">
      <c r="A253" s="142" t="s">
        <v>156</v>
      </c>
      <c r="B253" s="212">
        <v>0</v>
      </c>
      <c r="C253" s="212">
        <v>0</v>
      </c>
      <c r="D253" s="212">
        <v>0</v>
      </c>
      <c r="E253" s="212">
        <v>0</v>
      </c>
      <c r="F253" s="212">
        <v>0</v>
      </c>
      <c r="G253" s="212">
        <v>0</v>
      </c>
      <c r="H253" s="212">
        <v>0</v>
      </c>
      <c r="I253" s="212">
        <v>0</v>
      </c>
      <c r="J253" s="212">
        <v>0</v>
      </c>
    </row>
    <row r="254" spans="1:10" ht="12.5" x14ac:dyDescent="0.25">
      <c r="A254" s="142" t="s">
        <v>162</v>
      </c>
      <c r="B254" s="212">
        <v>0</v>
      </c>
      <c r="C254" s="212">
        <v>0</v>
      </c>
      <c r="D254" s="212">
        <v>0</v>
      </c>
      <c r="E254" s="212">
        <v>0</v>
      </c>
      <c r="F254" s="212">
        <v>0</v>
      </c>
      <c r="G254" s="212">
        <v>0</v>
      </c>
      <c r="H254" s="212">
        <v>0</v>
      </c>
      <c r="I254" s="212">
        <v>0</v>
      </c>
      <c r="J254" s="212">
        <v>0</v>
      </c>
    </row>
    <row r="255" spans="1:10" ht="12.5" x14ac:dyDescent="0.25">
      <c r="A255" s="142" t="s">
        <v>164</v>
      </c>
      <c r="B255" s="212">
        <v>0</v>
      </c>
      <c r="C255" s="212">
        <v>0</v>
      </c>
      <c r="D255" s="212">
        <v>0</v>
      </c>
      <c r="E255" s="212">
        <v>0</v>
      </c>
      <c r="F255" s="212">
        <v>0</v>
      </c>
      <c r="G255" s="212">
        <v>0</v>
      </c>
      <c r="H255" s="212">
        <v>0</v>
      </c>
      <c r="I255" s="212">
        <v>0</v>
      </c>
      <c r="J255" s="212">
        <v>0</v>
      </c>
    </row>
    <row r="256" spans="1:10" ht="12.5" x14ac:dyDescent="0.25">
      <c r="A256" s="142" t="s">
        <v>166</v>
      </c>
      <c r="B256" s="212">
        <v>0</v>
      </c>
      <c r="C256" s="212">
        <v>0</v>
      </c>
      <c r="D256" s="212">
        <v>0</v>
      </c>
      <c r="E256" s="212">
        <v>0</v>
      </c>
      <c r="F256" s="212">
        <v>0</v>
      </c>
      <c r="G256" s="212">
        <v>0</v>
      </c>
      <c r="H256" s="212">
        <v>0</v>
      </c>
      <c r="I256" s="212">
        <v>0</v>
      </c>
      <c r="J256" s="212">
        <v>0</v>
      </c>
    </row>
    <row r="257" spans="1:10" ht="12.5" x14ac:dyDescent="0.25">
      <c r="A257" s="144" t="s">
        <v>223</v>
      </c>
      <c r="B257" s="213">
        <v>0</v>
      </c>
      <c r="C257" s="213">
        <v>0</v>
      </c>
      <c r="D257" s="213">
        <v>0</v>
      </c>
      <c r="E257" s="213">
        <v>0</v>
      </c>
      <c r="F257" s="213">
        <v>0</v>
      </c>
      <c r="G257" s="213">
        <v>0</v>
      </c>
      <c r="H257" s="213">
        <v>0</v>
      </c>
      <c r="I257" s="213">
        <v>0</v>
      </c>
      <c r="J257" s="213">
        <v>0</v>
      </c>
    </row>
    <row r="258" spans="1:10" x14ac:dyDescent="0.25">
      <c r="A258" s="77" t="s">
        <v>262</v>
      </c>
      <c r="B258" s="107">
        <f>SUBTOTAL(109,Table7[COMESA-excl-SADC])</f>
        <v>8.7396350600000012</v>
      </c>
      <c r="C258" s="107">
        <f>SUBTOTAL(109,Table7[EU])</f>
        <v>1573.94133448</v>
      </c>
      <c r="D258" s="107">
        <f>SUBTOTAL(109,Table7[OECD])</f>
        <v>2248.5145235099999</v>
      </c>
      <c r="E258" s="107">
        <f>SUBTOTAL(109,Table7[SACU])</f>
        <v>4928.8760339000009</v>
      </c>
      <c r="F258" s="107">
        <f>SUBTOTAL(109,Table7[SADC-excl-SACU])</f>
        <v>1183.2696766300005</v>
      </c>
      <c r="G258" s="107">
        <f>SUBTOTAL(109,Table7[EFTA])</f>
        <v>40.002335070000008</v>
      </c>
      <c r="H258" s="107">
        <f>SUBTOTAL(109,Table7[MERCOSUR])</f>
        <v>1.5373454800000002</v>
      </c>
      <c r="I258" s="107">
        <f>SUBTOTAL(109,Table7[BRIC])</f>
        <v>2847.9742754399999</v>
      </c>
      <c r="J258" s="107">
        <f>SUBTOTAL(109,Table7[COMESA])</f>
        <v>1020.2614841400006</v>
      </c>
    </row>
  </sheetData>
  <sortState xmlns:xlrd2="http://schemas.microsoft.com/office/spreadsheetml/2017/richdata2" ref="A3:I219">
    <sortCondition descending="1" ref="F3:F219"/>
  </sortState>
  <mergeCells count="1">
    <mergeCell ref="L1:M1"/>
  </mergeCells>
  <hyperlinks>
    <hyperlink ref="L1" location="'Table of Content'!A1" display="Table of Content" xr:uid="{00000000-0004-0000-13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P46"/>
  <sheetViews>
    <sheetView zoomScaleNormal="100" workbookViewId="0">
      <selection activeCell="L30" sqref="L30"/>
    </sheetView>
  </sheetViews>
  <sheetFormatPr defaultColWidth="9.1796875" defaultRowHeight="11.5" x14ac:dyDescent="0.25"/>
  <cols>
    <col min="1" max="1" width="26.6328125" style="6" customWidth="1"/>
    <col min="2" max="3" width="12.453125" style="6" customWidth="1"/>
    <col min="4" max="4" width="13.1796875" style="6" customWidth="1"/>
    <col min="5" max="5" width="12.453125" style="6" customWidth="1"/>
    <col min="6" max="6" width="12.90625" style="6" customWidth="1"/>
    <col min="7" max="9" width="12.453125" style="6" customWidth="1"/>
    <col min="10" max="16384" width="9.1796875" style="6"/>
  </cols>
  <sheetData>
    <row r="1" spans="1:16" x14ac:dyDescent="0.25">
      <c r="A1" s="51" t="s">
        <v>576</v>
      </c>
      <c r="K1" s="376" t="s">
        <v>313</v>
      </c>
      <c r="L1" s="376"/>
    </row>
    <row r="2" spans="1:16" x14ac:dyDescent="0.25">
      <c r="A2" s="406" t="s">
        <v>320</v>
      </c>
      <c r="B2" s="385">
        <v>44866</v>
      </c>
      <c r="C2" s="385"/>
      <c r="D2" s="385">
        <v>45200</v>
      </c>
      <c r="E2" s="385"/>
      <c r="F2" s="401">
        <v>45231</v>
      </c>
      <c r="G2" s="401"/>
      <c r="H2" s="380" t="s">
        <v>293</v>
      </c>
      <c r="I2" s="380" t="s">
        <v>590</v>
      </c>
    </row>
    <row r="3" spans="1:16" x14ac:dyDescent="0.25">
      <c r="A3" s="408"/>
      <c r="B3" s="18" t="s">
        <v>552</v>
      </c>
      <c r="C3" s="52" t="s">
        <v>295</v>
      </c>
      <c r="D3" s="18" t="s">
        <v>552</v>
      </c>
      <c r="E3" s="18" t="s">
        <v>295</v>
      </c>
      <c r="F3" s="18" t="s">
        <v>552</v>
      </c>
      <c r="G3" s="18" t="s">
        <v>295</v>
      </c>
      <c r="H3" s="374"/>
      <c r="I3" s="374"/>
    </row>
    <row r="4" spans="1:16" ht="12.5" x14ac:dyDescent="0.25">
      <c r="A4" s="128" t="s">
        <v>318</v>
      </c>
      <c r="B4" s="211">
        <v>5114.3690547200003</v>
      </c>
      <c r="C4" s="125">
        <f>(B4/$B$13)*100</f>
        <v>40.727210331764191</v>
      </c>
      <c r="D4" s="211">
        <v>5046.7189203400003</v>
      </c>
      <c r="E4" s="125">
        <f>(D4/$D$13)*100</f>
        <v>44.499170924063726</v>
      </c>
      <c r="F4" s="211">
        <v>5868.7409888500006</v>
      </c>
      <c r="G4" s="125">
        <f>(F4/$F$13)*100</f>
        <v>37.052754461897969</v>
      </c>
      <c r="H4" s="125">
        <f>((F4/D4)-1)*100</f>
        <v>16.288247502688733</v>
      </c>
      <c r="I4" s="130">
        <f t="shared" ref="I4:I12" si="0">((F4/B4)-1)*100</f>
        <v>14.750048853705589</v>
      </c>
    </row>
    <row r="5" spans="1:16" ht="12.5" x14ac:dyDescent="0.25">
      <c r="A5" s="128" t="s">
        <v>317</v>
      </c>
      <c r="B5" s="211">
        <v>2178.83928238</v>
      </c>
      <c r="C5" s="125">
        <f t="shared" ref="C5:C11" si="1">(B5/$B$13)*100</f>
        <v>17.350731787864419</v>
      </c>
      <c r="D5" s="211">
        <v>2122.7814977500002</v>
      </c>
      <c r="E5" s="125">
        <f t="shared" ref="E5:E11" si="2">(D5/$D$13)*100</f>
        <v>18.717510959864057</v>
      </c>
      <c r="F5" s="211">
        <v>3393.2900690500001</v>
      </c>
      <c r="G5" s="125">
        <f t="shared" ref="G5:G12" si="3">(F5/$F$13)*100</f>
        <v>21.423801797588585</v>
      </c>
      <c r="H5" s="125">
        <f>((F5/D5)-1)*100</f>
        <v>59.851123285493578</v>
      </c>
      <c r="I5" s="130">
        <f t="shared" si="0"/>
        <v>55.738429010855064</v>
      </c>
    </row>
    <row r="6" spans="1:16" ht="12.5" x14ac:dyDescent="0.25">
      <c r="A6" s="128" t="s">
        <v>598</v>
      </c>
      <c r="B6" s="211">
        <v>2712.5403816599996</v>
      </c>
      <c r="C6" s="125">
        <f t="shared" si="1"/>
        <v>21.60074908073268</v>
      </c>
      <c r="D6" s="211">
        <v>2348.90297917</v>
      </c>
      <c r="E6" s="125">
        <f t="shared" si="2"/>
        <v>20.711324883353416</v>
      </c>
      <c r="F6" s="211">
        <v>3138.6641088299998</v>
      </c>
      <c r="G6" s="125">
        <f t="shared" si="3"/>
        <v>19.81620091665323</v>
      </c>
      <c r="H6" s="125">
        <f t="shared" ref="H6:H13" si="4">((F6/D6)-1)*100</f>
        <v>33.622552172804809</v>
      </c>
      <c r="I6" s="130">
        <f t="shared" si="0"/>
        <v>15.709396625064231</v>
      </c>
    </row>
    <row r="7" spans="1:16" ht="12.5" x14ac:dyDescent="0.25">
      <c r="A7" s="128" t="s">
        <v>316</v>
      </c>
      <c r="B7" s="211">
        <v>1542.5259880199999</v>
      </c>
      <c r="C7" s="125">
        <f t="shared" si="1"/>
        <v>12.283583699992159</v>
      </c>
      <c r="D7" s="211">
        <v>952.76451510000004</v>
      </c>
      <c r="E7" s="125">
        <f t="shared" si="2"/>
        <v>8.4009495430669379</v>
      </c>
      <c r="F7" s="211">
        <v>1435.5396070899999</v>
      </c>
      <c r="G7" s="125">
        <f t="shared" si="3"/>
        <v>9.0633913956830021</v>
      </c>
      <c r="H7" s="125">
        <f t="shared" si="4"/>
        <v>50.670977386193769</v>
      </c>
      <c r="I7" s="130">
        <f t="shared" si="0"/>
        <v>-6.9357911478255652</v>
      </c>
    </row>
    <row r="8" spans="1:16" ht="12.5" x14ac:dyDescent="0.25">
      <c r="A8" s="128" t="s">
        <v>623</v>
      </c>
      <c r="B8" s="211">
        <v>103.37646565</v>
      </c>
      <c r="C8" s="125">
        <f t="shared" si="1"/>
        <v>0.82321690414506976</v>
      </c>
      <c r="D8" s="211">
        <v>587.27893874999995</v>
      </c>
      <c r="E8" s="125">
        <f t="shared" si="2"/>
        <v>5.1783002556794617</v>
      </c>
      <c r="F8" s="211">
        <v>756.6837233</v>
      </c>
      <c r="G8" s="125">
        <f t="shared" si="3"/>
        <v>4.7773817685969524</v>
      </c>
      <c r="H8" s="125">
        <f t="shared" si="4"/>
        <v>28.845710849187167</v>
      </c>
      <c r="I8" s="130">
        <f t="shared" si="0"/>
        <v>631.96904009263733</v>
      </c>
      <c r="L8" s="10"/>
    </row>
    <row r="9" spans="1:16" ht="12.5" x14ac:dyDescent="0.25">
      <c r="A9" s="128" t="s">
        <v>634</v>
      </c>
      <c r="B9" s="211">
        <v>149.77770261000001</v>
      </c>
      <c r="C9" s="125">
        <f t="shared" si="1"/>
        <v>1.1927234683183925</v>
      </c>
      <c r="D9" s="211">
        <v>631.14460537000002</v>
      </c>
      <c r="E9" s="125">
        <f t="shared" si="2"/>
        <v>5.5650833968514837</v>
      </c>
      <c r="F9" s="211">
        <v>755.32030741999995</v>
      </c>
      <c r="G9" s="125">
        <f t="shared" si="3"/>
        <v>4.7687737359836415</v>
      </c>
      <c r="H9" s="125">
        <f t="shared" si="4"/>
        <v>19.674683264891989</v>
      </c>
      <c r="I9" s="130">
        <f t="shared" si="0"/>
        <v>404.2942268828541</v>
      </c>
    </row>
    <row r="10" spans="1:16" ht="12.5" x14ac:dyDescent="0.25">
      <c r="A10" s="128" t="s">
        <v>315</v>
      </c>
      <c r="B10" s="211">
        <v>93.26248674</v>
      </c>
      <c r="C10" s="125">
        <f t="shared" si="1"/>
        <v>0.74267634441005315</v>
      </c>
      <c r="D10" s="211">
        <v>283.99717920999996</v>
      </c>
      <c r="E10" s="125">
        <f t="shared" si="2"/>
        <v>2.5041297562033318</v>
      </c>
      <c r="F10" s="211">
        <v>222.68966599000001</v>
      </c>
      <c r="G10" s="125">
        <f t="shared" si="3"/>
        <v>1.4059685937420121</v>
      </c>
      <c r="H10" s="125">
        <f t="shared" si="4"/>
        <v>-21.58736695573532</v>
      </c>
      <c r="I10" s="130">
        <f t="shared" si="0"/>
        <v>138.77731955702731</v>
      </c>
    </row>
    <row r="11" spans="1:16" ht="12.5" x14ac:dyDescent="0.25">
      <c r="A11" s="128" t="s">
        <v>586</v>
      </c>
      <c r="B11" s="211">
        <v>119.81058118000001</v>
      </c>
      <c r="C11" s="125">
        <f t="shared" si="1"/>
        <v>0.95408655251139529</v>
      </c>
      <c r="D11" s="211">
        <v>69.706363599999989</v>
      </c>
      <c r="E11" s="125">
        <f t="shared" si="2"/>
        <v>0.61463208815329828</v>
      </c>
      <c r="F11" s="211">
        <v>52.163639420000003</v>
      </c>
      <c r="G11" s="125">
        <f t="shared" si="3"/>
        <v>0.32933921039288899</v>
      </c>
      <c r="H11" s="125">
        <f>((F11/D11)-1)*100</f>
        <v>-25.166603555259893</v>
      </c>
      <c r="I11" s="130">
        <f t="shared" si="0"/>
        <v>-56.461575508401182</v>
      </c>
      <c r="J11" s="10"/>
      <c r="K11" s="10"/>
      <c r="L11" s="10"/>
      <c r="M11" s="10"/>
      <c r="N11" s="10"/>
      <c r="O11" s="10"/>
      <c r="P11" s="10"/>
    </row>
    <row r="12" spans="1:16" ht="12.5" x14ac:dyDescent="0.25">
      <c r="A12" s="128" t="s">
        <v>624</v>
      </c>
      <c r="B12" s="211">
        <v>3.6081546600000003</v>
      </c>
      <c r="C12" s="125">
        <f>(B12/$B$13)*100</f>
        <v>2.8732786424893679E-2</v>
      </c>
      <c r="D12" s="211">
        <v>4.3491260199999999</v>
      </c>
      <c r="E12" s="125">
        <f>(D12/$D$13)*100</f>
        <v>3.8348183282859466E-2</v>
      </c>
      <c r="F12" s="211">
        <v>3.21363669</v>
      </c>
      <c r="G12" s="125">
        <f t="shared" si="3"/>
        <v>2.0289546161697192E-2</v>
      </c>
      <c r="H12" s="125">
        <f t="shared" si="4"/>
        <v>-26.108448565948894</v>
      </c>
      <c r="I12" s="130">
        <f t="shared" si="0"/>
        <v>-10.934064838562108</v>
      </c>
      <c r="J12" s="10"/>
      <c r="K12" s="10"/>
      <c r="L12" s="10"/>
      <c r="M12" s="10"/>
      <c r="N12" s="10"/>
      <c r="O12" s="10"/>
      <c r="P12" s="10"/>
    </row>
    <row r="13" spans="1:16" s="9" customFormat="1" ht="13" x14ac:dyDescent="0.3">
      <c r="A13" s="151" t="s">
        <v>608</v>
      </c>
      <c r="B13" s="214">
        <v>12557.621828400001</v>
      </c>
      <c r="C13" s="152">
        <v>100</v>
      </c>
      <c r="D13" s="214">
        <v>11341.15269013</v>
      </c>
      <c r="E13" s="152">
        <v>100</v>
      </c>
      <c r="F13" s="214">
        <v>15838.879117299999</v>
      </c>
      <c r="G13" s="134">
        <v>100</v>
      </c>
      <c r="H13" s="134">
        <f t="shared" si="4"/>
        <v>39.65845933001404</v>
      </c>
      <c r="I13" s="135">
        <f>((F13/B13)-1)*100</f>
        <v>26.129607450665461</v>
      </c>
    </row>
    <row r="14" spans="1:16" x14ac:dyDescent="0.25">
      <c r="J14" s="8"/>
    </row>
    <row r="15" spans="1:16" x14ac:dyDescent="0.25">
      <c r="A15" s="53"/>
      <c r="E15" s="53"/>
      <c r="F15" s="53"/>
      <c r="G15" s="7"/>
      <c r="H15" s="7"/>
      <c r="I15" s="7"/>
    </row>
    <row r="16" spans="1:16" x14ac:dyDescent="0.25">
      <c r="D16" s="14"/>
      <c r="E16" s="14"/>
      <c r="F16" s="14"/>
      <c r="G16" s="24"/>
      <c r="H16" s="7"/>
      <c r="I16" s="7"/>
    </row>
    <row r="17" spans="1:9" x14ac:dyDescent="0.25">
      <c r="A17" s="53"/>
      <c r="B17" s="53"/>
      <c r="C17" s="53"/>
      <c r="D17" s="53"/>
      <c r="E17" s="53"/>
      <c r="F17" s="53"/>
      <c r="G17" s="7"/>
      <c r="H17" s="7"/>
      <c r="I17" s="7"/>
    </row>
    <row r="18" spans="1:9" x14ac:dyDescent="0.25">
      <c r="A18" s="53"/>
      <c r="B18" s="53"/>
      <c r="C18" s="53"/>
      <c r="D18" s="53"/>
      <c r="E18" s="53"/>
      <c r="F18" s="53"/>
      <c r="G18" s="7"/>
      <c r="H18" s="7"/>
      <c r="I18" s="7"/>
    </row>
    <row r="19" spans="1:9" x14ac:dyDescent="0.25">
      <c r="A19" s="53"/>
      <c r="B19" s="53"/>
      <c r="C19" s="53"/>
      <c r="D19" s="53"/>
      <c r="E19" s="53"/>
      <c r="F19" s="53"/>
      <c r="G19" s="7"/>
      <c r="H19" s="7"/>
      <c r="I19" s="7"/>
    </row>
    <row r="20" spans="1:9" x14ac:dyDescent="0.25">
      <c r="A20" s="53"/>
      <c r="B20" s="53"/>
      <c r="C20" s="53"/>
      <c r="D20" s="53"/>
      <c r="E20" s="53"/>
      <c r="F20" s="53"/>
      <c r="G20" s="7"/>
      <c r="H20" s="7"/>
      <c r="I20" s="7"/>
    </row>
    <row r="21" spans="1:9" x14ac:dyDescent="0.25">
      <c r="A21" s="53"/>
      <c r="B21" s="53"/>
      <c r="C21" s="53"/>
      <c r="D21" s="53"/>
      <c r="E21" s="49"/>
      <c r="F21" s="49"/>
      <c r="G21" s="49"/>
      <c r="H21" s="7"/>
      <c r="I21" s="7"/>
    </row>
    <row r="22" spans="1:9" x14ac:dyDescent="0.25">
      <c r="A22" s="53"/>
      <c r="B22" s="53"/>
      <c r="C22" s="53"/>
      <c r="D22" s="53"/>
      <c r="E22" s="53"/>
      <c r="F22" s="53"/>
      <c r="G22" s="7"/>
      <c r="H22" s="7"/>
      <c r="I22" s="7"/>
    </row>
    <row r="23" spans="1:9" x14ac:dyDescent="0.25">
      <c r="A23" s="53"/>
      <c r="B23" s="53"/>
      <c r="C23" s="53"/>
      <c r="D23" s="53"/>
      <c r="E23" s="53"/>
      <c r="F23" s="53"/>
      <c r="G23" s="7"/>
      <c r="H23" s="7"/>
      <c r="I23" s="7"/>
    </row>
    <row r="24" spans="1:9" x14ac:dyDescent="0.25">
      <c r="A24" s="53"/>
      <c r="B24" s="53"/>
      <c r="C24" s="53"/>
      <c r="D24" s="53"/>
      <c r="E24" s="53"/>
      <c r="F24" s="53"/>
      <c r="G24" s="53"/>
      <c r="H24" s="53"/>
      <c r="I24" s="53"/>
    </row>
    <row r="25" spans="1:9" x14ac:dyDescent="0.25">
      <c r="A25" s="53"/>
      <c r="B25" s="53"/>
      <c r="C25" s="53"/>
      <c r="D25" s="53"/>
      <c r="E25" s="53"/>
      <c r="F25" s="53"/>
      <c r="G25" s="53"/>
      <c r="H25" s="53"/>
      <c r="I25" s="53"/>
    </row>
    <row r="26" spans="1:9" x14ac:dyDescent="0.25">
      <c r="A26" s="53"/>
      <c r="B26" s="53"/>
      <c r="C26" s="53"/>
      <c r="D26" s="53"/>
      <c r="E26" s="53"/>
      <c r="F26" s="53"/>
      <c r="G26" s="53"/>
      <c r="H26" s="53"/>
      <c r="I26" s="53"/>
    </row>
    <row r="27" spans="1:9" x14ac:dyDescent="0.25">
      <c r="A27" s="53"/>
      <c r="B27" s="53"/>
      <c r="C27" s="53"/>
      <c r="D27" s="53"/>
      <c r="E27" s="53"/>
      <c r="F27" s="53"/>
      <c r="G27" s="53"/>
      <c r="H27" s="53"/>
      <c r="I27" s="53"/>
    </row>
    <row r="28" spans="1:9" x14ac:dyDescent="0.25">
      <c r="A28" s="53"/>
      <c r="B28" s="53"/>
      <c r="C28" s="53"/>
      <c r="D28" s="53"/>
      <c r="E28" s="53"/>
      <c r="F28" s="53"/>
      <c r="G28" s="53"/>
      <c r="H28" s="53"/>
      <c r="I28" s="53"/>
    </row>
    <row r="29" spans="1:9" x14ac:dyDescent="0.25">
      <c r="A29" s="53"/>
      <c r="B29" s="53"/>
      <c r="C29" s="53"/>
      <c r="D29" s="53"/>
      <c r="E29" s="53"/>
      <c r="F29" s="53"/>
      <c r="G29" s="53"/>
      <c r="H29" s="53"/>
      <c r="I29" s="53"/>
    </row>
    <row r="30" spans="1:9" x14ac:dyDescent="0.25">
      <c r="A30" s="53"/>
      <c r="B30" s="53"/>
      <c r="C30" s="53"/>
      <c r="D30" s="53"/>
      <c r="E30" s="53"/>
      <c r="F30" s="53"/>
      <c r="G30" s="53"/>
      <c r="H30" s="53"/>
      <c r="I30" s="53"/>
    </row>
    <row r="31" spans="1:9" x14ac:dyDescent="0.25">
      <c r="A31" s="53"/>
      <c r="B31" s="53"/>
      <c r="C31" s="53"/>
      <c r="D31" s="53"/>
      <c r="E31" s="53"/>
      <c r="F31" s="53"/>
      <c r="G31" s="53"/>
      <c r="H31" s="53"/>
      <c r="I31" s="53"/>
    </row>
    <row r="32" spans="1:9" x14ac:dyDescent="0.25">
      <c r="A32" s="53"/>
      <c r="B32" s="53"/>
      <c r="C32" s="53"/>
      <c r="D32" s="53"/>
      <c r="E32" s="53"/>
      <c r="F32" s="53"/>
      <c r="G32" s="53"/>
      <c r="H32" s="53"/>
      <c r="I32" s="53"/>
    </row>
    <row r="33" spans="1:9" x14ac:dyDescent="0.25">
      <c r="A33" s="53"/>
      <c r="B33" s="53"/>
      <c r="C33" s="53"/>
      <c r="D33" s="53"/>
      <c r="E33" s="53"/>
      <c r="F33" s="53"/>
      <c r="G33" s="53"/>
      <c r="H33" s="53"/>
      <c r="I33" s="53"/>
    </row>
    <row r="34" spans="1:9" x14ac:dyDescent="0.25">
      <c r="A34" s="53"/>
      <c r="B34" s="53"/>
      <c r="C34" s="53"/>
      <c r="D34" s="53"/>
      <c r="E34" s="53"/>
      <c r="F34" s="53"/>
      <c r="G34" s="53"/>
      <c r="H34" s="53"/>
      <c r="I34" s="53"/>
    </row>
    <row r="35" spans="1:9" x14ac:dyDescent="0.25">
      <c r="A35" s="53"/>
      <c r="B35" s="53"/>
      <c r="C35" s="53"/>
      <c r="D35" s="53"/>
      <c r="E35" s="53"/>
      <c r="F35" s="53"/>
      <c r="G35" s="53"/>
      <c r="H35" s="53"/>
      <c r="I35" s="53"/>
    </row>
    <row r="36" spans="1:9" x14ac:dyDescent="0.25">
      <c r="A36" s="53"/>
      <c r="B36" s="53"/>
      <c r="C36" s="53"/>
      <c r="D36" s="53"/>
      <c r="E36" s="53"/>
      <c r="F36" s="53"/>
      <c r="G36" s="53"/>
      <c r="H36" s="53"/>
      <c r="I36" s="53"/>
    </row>
    <row r="37" spans="1:9" x14ac:dyDescent="0.25">
      <c r="A37" s="53"/>
      <c r="B37" s="53"/>
      <c r="C37" s="53"/>
      <c r="D37" s="53"/>
      <c r="E37" s="53"/>
      <c r="F37" s="53"/>
      <c r="G37" s="53"/>
      <c r="H37" s="53"/>
      <c r="I37" s="53"/>
    </row>
    <row r="38" spans="1:9" x14ac:dyDescent="0.25">
      <c r="A38" s="53"/>
      <c r="B38" s="53"/>
      <c r="C38" s="53"/>
      <c r="D38" s="53"/>
      <c r="E38" s="53"/>
      <c r="F38" s="53"/>
      <c r="G38" s="53"/>
      <c r="H38" s="53"/>
      <c r="I38" s="53"/>
    </row>
    <row r="39" spans="1:9" x14ac:dyDescent="0.25">
      <c r="A39" s="53"/>
      <c r="B39" s="53"/>
      <c r="C39" s="53"/>
      <c r="D39" s="53"/>
      <c r="E39" s="53"/>
      <c r="F39" s="53"/>
      <c r="G39" s="53"/>
      <c r="H39" s="53"/>
      <c r="I39" s="53"/>
    </row>
    <row r="40" spans="1:9" x14ac:dyDescent="0.25">
      <c r="A40" s="53"/>
      <c r="B40" s="53"/>
      <c r="C40" s="53"/>
      <c r="D40" s="53"/>
      <c r="E40" s="53"/>
      <c r="F40" s="53"/>
      <c r="G40" s="53"/>
      <c r="H40" s="53"/>
      <c r="I40" s="53"/>
    </row>
    <row r="41" spans="1:9" x14ac:dyDescent="0.25">
      <c r="A41" s="53"/>
      <c r="B41" s="53"/>
      <c r="C41" s="53"/>
      <c r="D41" s="53"/>
      <c r="E41" s="53"/>
      <c r="F41" s="53"/>
      <c r="G41" s="53"/>
      <c r="H41" s="53"/>
      <c r="I41" s="53"/>
    </row>
    <row r="42" spans="1:9" x14ac:dyDescent="0.25">
      <c r="A42" s="53"/>
      <c r="B42" s="53"/>
      <c r="C42" s="53"/>
      <c r="D42" s="53"/>
      <c r="E42" s="53"/>
      <c r="F42" s="53"/>
      <c r="G42" s="53"/>
      <c r="H42" s="53"/>
      <c r="I42" s="53"/>
    </row>
    <row r="46" spans="1:9" s="9" customFormat="1" x14ac:dyDescent="0.25"/>
  </sheetData>
  <sortState xmlns:xlrd2="http://schemas.microsoft.com/office/spreadsheetml/2017/richdata2" ref="A5:I13">
    <sortCondition descending="1" ref="G5:G13"/>
  </sortState>
  <mergeCells count="7">
    <mergeCell ref="K1:L1"/>
    <mergeCell ref="A2:A3"/>
    <mergeCell ref="I2:I3"/>
    <mergeCell ref="B2:C2"/>
    <mergeCell ref="D2:E2"/>
    <mergeCell ref="F2:G2"/>
    <mergeCell ref="H2:H3"/>
  </mergeCells>
  <hyperlinks>
    <hyperlink ref="K1" location="'Table of Content'!A1" display="Table of Content" xr:uid="{00000000-0004-0000-14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M258"/>
  <sheetViews>
    <sheetView zoomScaleNormal="100" workbookViewId="0">
      <selection activeCell="K9" sqref="K9"/>
    </sheetView>
  </sheetViews>
  <sheetFormatPr defaultColWidth="6.6328125" defaultRowHeight="11.5" x14ac:dyDescent="0.25"/>
  <cols>
    <col min="1" max="1" width="50.08984375" style="6" customWidth="1"/>
    <col min="2" max="2" width="18.453125" style="43" bestFit="1" customWidth="1"/>
    <col min="3" max="3" width="8.08984375" style="43" customWidth="1"/>
    <col min="4" max="4" width="16.90625" style="43" customWidth="1"/>
    <col min="5" max="5" width="7.90625" style="43" customWidth="1"/>
    <col min="6" max="6" width="15.6328125" style="43" bestFit="1" customWidth="1"/>
    <col min="7" max="7" width="10.90625" style="43" customWidth="1"/>
    <col min="8" max="8" width="11.26953125" style="43" bestFit="1" customWidth="1"/>
    <col min="9" max="9" width="6.6328125" style="43" bestFit="1" customWidth="1"/>
    <col min="10" max="10" width="8.6328125" style="6" bestFit="1" customWidth="1"/>
    <col min="11" max="11" width="7.81640625" style="6" customWidth="1"/>
    <col min="12" max="16384" width="6.6328125" style="6"/>
  </cols>
  <sheetData>
    <row r="1" spans="1:13" x14ac:dyDescent="0.25">
      <c r="A1" s="51" t="s">
        <v>510</v>
      </c>
      <c r="B1" s="54"/>
      <c r="C1" s="54"/>
      <c r="D1" s="54"/>
      <c r="E1" s="54"/>
      <c r="F1" s="54"/>
      <c r="G1" s="54"/>
      <c r="H1" s="54"/>
      <c r="I1" s="54"/>
      <c r="L1" s="376" t="s">
        <v>313</v>
      </c>
      <c r="M1" s="376"/>
    </row>
    <row r="2" spans="1:13" ht="13" x14ac:dyDescent="0.3">
      <c r="A2" s="139" t="s">
        <v>319</v>
      </c>
      <c r="B2" s="139" t="s">
        <v>624</v>
      </c>
      <c r="C2" s="139" t="s">
        <v>316</v>
      </c>
      <c r="D2" s="139" t="s">
        <v>598</v>
      </c>
      <c r="E2" s="139" t="s">
        <v>318</v>
      </c>
      <c r="F2" s="139" t="s">
        <v>623</v>
      </c>
      <c r="G2" s="139" t="s">
        <v>315</v>
      </c>
      <c r="H2" s="139" t="s">
        <v>586</v>
      </c>
      <c r="I2" s="139" t="s">
        <v>317</v>
      </c>
      <c r="J2" s="139" t="s">
        <v>634</v>
      </c>
    </row>
    <row r="3" spans="1:13" ht="12.5" x14ac:dyDescent="0.25">
      <c r="A3" s="140" t="s">
        <v>97</v>
      </c>
      <c r="B3" s="215">
        <v>2.0496839999999999E-2</v>
      </c>
      <c r="C3" s="215">
        <v>22.925075079999999</v>
      </c>
      <c r="D3" s="215">
        <v>53.355277840000007</v>
      </c>
      <c r="E3" s="215">
        <v>29.472954600000001</v>
      </c>
      <c r="F3" s="215">
        <v>442.36988323000003</v>
      </c>
      <c r="G3" s="215">
        <v>3.15E-2</v>
      </c>
      <c r="H3" s="215">
        <v>0</v>
      </c>
      <c r="I3" s="215">
        <v>8.9130348000000001</v>
      </c>
      <c r="J3" s="215">
        <v>442.39038006999999</v>
      </c>
    </row>
    <row r="4" spans="1:13" ht="12.5" x14ac:dyDescent="0.25">
      <c r="A4" s="142" t="s">
        <v>68</v>
      </c>
      <c r="B4" s="212">
        <v>0</v>
      </c>
      <c r="C4" s="212">
        <v>0</v>
      </c>
      <c r="D4" s="212">
        <v>0</v>
      </c>
      <c r="E4" s="212">
        <v>0</v>
      </c>
      <c r="F4" s="212">
        <v>174.83904296</v>
      </c>
      <c r="G4" s="212">
        <v>0</v>
      </c>
      <c r="H4" s="212">
        <v>0</v>
      </c>
      <c r="I4" s="212">
        <v>0</v>
      </c>
      <c r="J4" s="212">
        <v>174.83904296</v>
      </c>
    </row>
    <row r="5" spans="1:13" ht="12.5" x14ac:dyDescent="0.25">
      <c r="A5" s="142" t="s">
        <v>33</v>
      </c>
      <c r="B5" s="212">
        <v>0</v>
      </c>
      <c r="C5" s="212">
        <v>1.10152925</v>
      </c>
      <c r="D5" s="212">
        <v>2.4812424599999998</v>
      </c>
      <c r="E5" s="212">
        <v>94.074403260000011</v>
      </c>
      <c r="F5" s="212">
        <v>31.789009019999998</v>
      </c>
      <c r="G5" s="212">
        <v>0.34748232000000001</v>
      </c>
      <c r="H5" s="212">
        <v>0</v>
      </c>
      <c r="I5" s="212">
        <v>8.3947499999999994E-3</v>
      </c>
      <c r="J5" s="212">
        <v>28.914351700000001</v>
      </c>
    </row>
    <row r="6" spans="1:13" ht="12.5" x14ac:dyDescent="0.25">
      <c r="A6" s="142" t="s">
        <v>149</v>
      </c>
      <c r="B6" s="212">
        <v>6.9533800000000003E-3</v>
      </c>
      <c r="C6" s="212">
        <v>0.27041340999999997</v>
      </c>
      <c r="D6" s="212">
        <v>0.58520680000000003</v>
      </c>
      <c r="E6" s="212">
        <v>10.839486630000001</v>
      </c>
      <c r="F6" s="212">
        <v>20.804146360000001</v>
      </c>
      <c r="G6" s="212">
        <v>1.6163900000000001E-3</v>
      </c>
      <c r="H6" s="212">
        <v>1.229212E-2</v>
      </c>
      <c r="I6" s="212">
        <v>3.6189580399999999</v>
      </c>
      <c r="J6" s="212">
        <v>6.9533800000000003E-3</v>
      </c>
    </row>
    <row r="7" spans="1:13" ht="12.5" x14ac:dyDescent="0.25">
      <c r="A7" s="142" t="s">
        <v>123</v>
      </c>
      <c r="B7" s="212">
        <v>0</v>
      </c>
      <c r="C7" s="212">
        <v>38.412340979999996</v>
      </c>
      <c r="D7" s="212">
        <v>91.019711290000004</v>
      </c>
      <c r="E7" s="212">
        <v>48.960209240000005</v>
      </c>
      <c r="F7" s="212">
        <v>18.914120879999999</v>
      </c>
      <c r="G7" s="212">
        <v>0.55681478000000006</v>
      </c>
      <c r="H7" s="212">
        <v>0</v>
      </c>
      <c r="I7" s="212">
        <v>10.557281509999999</v>
      </c>
      <c r="J7" s="212">
        <v>15.190367849999999</v>
      </c>
    </row>
    <row r="8" spans="1:13" ht="12.5" x14ac:dyDescent="0.25">
      <c r="A8" s="142" t="s">
        <v>32</v>
      </c>
      <c r="B8" s="212">
        <v>2.7072399999999996E-3</v>
      </c>
      <c r="C8" s="212">
        <v>0.15010739000000001</v>
      </c>
      <c r="D8" s="212">
        <v>0.15159076999999999</v>
      </c>
      <c r="E8" s="212">
        <v>21.68527302</v>
      </c>
      <c r="F8" s="212">
        <v>12.17531091</v>
      </c>
      <c r="G8" s="212">
        <v>0</v>
      </c>
      <c r="H8" s="212">
        <v>0</v>
      </c>
      <c r="I8" s="212">
        <v>3.130318E-2</v>
      </c>
      <c r="J8" s="212">
        <v>12.17801815</v>
      </c>
    </row>
    <row r="9" spans="1:13" ht="12.5" x14ac:dyDescent="0.25">
      <c r="A9" s="142" t="s">
        <v>212</v>
      </c>
      <c r="B9" s="212">
        <v>1.6390599999999999E-3</v>
      </c>
      <c r="C9" s="212">
        <v>1.47344392</v>
      </c>
      <c r="D9" s="212">
        <v>17.01129156</v>
      </c>
      <c r="E9" s="212">
        <v>51.311324620000001</v>
      </c>
      <c r="F9" s="212">
        <v>9.7287465900000001</v>
      </c>
      <c r="G9" s="212">
        <v>1.86005968</v>
      </c>
      <c r="H9" s="212">
        <v>3.6836540000000001E-2</v>
      </c>
      <c r="I9" s="212">
        <v>6.5066279500000004</v>
      </c>
      <c r="J9" s="212">
        <v>9.4400789399999994</v>
      </c>
    </row>
    <row r="10" spans="1:13" ht="12.5" x14ac:dyDescent="0.25">
      <c r="A10" s="142" t="s">
        <v>25</v>
      </c>
      <c r="B10" s="212">
        <v>0</v>
      </c>
      <c r="C10" s="212">
        <v>1.7065941499999999</v>
      </c>
      <c r="D10" s="212">
        <v>1.7065941499999999</v>
      </c>
      <c r="E10" s="212">
        <v>54.212684350000004</v>
      </c>
      <c r="F10" s="212">
        <v>8.7969675399999989</v>
      </c>
      <c r="G10" s="212">
        <v>0</v>
      </c>
      <c r="H10" s="212">
        <v>0</v>
      </c>
      <c r="I10" s="212">
        <v>0</v>
      </c>
      <c r="J10" s="212">
        <v>8.7962166999999987</v>
      </c>
    </row>
    <row r="11" spans="1:13" ht="12.5" x14ac:dyDescent="0.25">
      <c r="A11" s="142" t="s">
        <v>231</v>
      </c>
      <c r="B11" s="212">
        <v>9.4246E-4</v>
      </c>
      <c r="C11" s="212">
        <v>0.11775993</v>
      </c>
      <c r="D11" s="212">
        <v>0.44137211999999998</v>
      </c>
      <c r="E11" s="212">
        <v>39.167628829999998</v>
      </c>
      <c r="F11" s="212">
        <v>4.8585304200000001</v>
      </c>
      <c r="G11" s="212">
        <v>0</v>
      </c>
      <c r="H11" s="212">
        <v>1.8425799999999999E-3</v>
      </c>
      <c r="I11" s="212">
        <v>8.727759390000001</v>
      </c>
      <c r="J11" s="212">
        <v>7.1140809699999998</v>
      </c>
    </row>
    <row r="12" spans="1:13" ht="12.5" x14ac:dyDescent="0.25">
      <c r="A12" s="142" t="s">
        <v>39</v>
      </c>
      <c r="B12" s="212">
        <v>0</v>
      </c>
      <c r="C12" s="212">
        <v>2.875134E-2</v>
      </c>
      <c r="D12" s="212">
        <v>13.8655138</v>
      </c>
      <c r="E12" s="212">
        <v>47.286040229999998</v>
      </c>
      <c r="F12" s="212">
        <v>3.3568155600000003</v>
      </c>
      <c r="G12" s="212">
        <v>13.769389109999999</v>
      </c>
      <c r="H12" s="212">
        <v>0</v>
      </c>
      <c r="I12" s="212">
        <v>0.78910491000000005</v>
      </c>
      <c r="J12" s="212">
        <v>0.40667033000000002</v>
      </c>
    </row>
    <row r="13" spans="1:13" ht="12.5" x14ac:dyDescent="0.25">
      <c r="A13" s="142" t="s">
        <v>152</v>
      </c>
      <c r="B13" s="212">
        <v>0</v>
      </c>
      <c r="C13" s="212">
        <v>0</v>
      </c>
      <c r="D13" s="212">
        <v>0</v>
      </c>
      <c r="E13" s="212">
        <v>8.1287878300000003</v>
      </c>
      <c r="F13" s="212">
        <v>3.3561854100000001</v>
      </c>
      <c r="G13" s="212">
        <v>0</v>
      </c>
      <c r="H13" s="212">
        <v>0</v>
      </c>
      <c r="I13" s="212">
        <v>0</v>
      </c>
      <c r="J13" s="212">
        <v>3.3561854100000001</v>
      </c>
    </row>
    <row r="14" spans="1:13" ht="12.5" x14ac:dyDescent="0.25">
      <c r="A14" s="142" t="s">
        <v>50</v>
      </c>
      <c r="B14" s="212">
        <v>0</v>
      </c>
      <c r="C14" s="212">
        <v>0.51966329</v>
      </c>
      <c r="D14" s="212">
        <v>0.51966329</v>
      </c>
      <c r="E14" s="212">
        <v>20.509696460000001</v>
      </c>
      <c r="F14" s="212">
        <v>2.8726593999999999</v>
      </c>
      <c r="G14" s="212">
        <v>0</v>
      </c>
      <c r="H14" s="212">
        <v>0</v>
      </c>
      <c r="I14" s="212">
        <v>8.3236500000000001E-3</v>
      </c>
      <c r="J14" s="212">
        <v>6.9674408799999998</v>
      </c>
    </row>
    <row r="15" spans="1:13" ht="12.5" x14ac:dyDescent="0.25">
      <c r="A15" s="142" t="s">
        <v>235</v>
      </c>
      <c r="B15" s="212">
        <v>3.1541340000000001E-2</v>
      </c>
      <c r="C15" s="212">
        <v>0.35108721999999998</v>
      </c>
      <c r="D15" s="212">
        <v>1.00575909</v>
      </c>
      <c r="E15" s="212">
        <v>67.835911180000011</v>
      </c>
      <c r="F15" s="212">
        <v>2.5080988199999998</v>
      </c>
      <c r="G15" s="212">
        <v>2.1190000000000002E-5</v>
      </c>
      <c r="H15" s="212">
        <v>5.3341999999999999E-3</v>
      </c>
      <c r="I15" s="212">
        <v>34.102974509999996</v>
      </c>
      <c r="J15" s="212">
        <v>2.8508511400000001</v>
      </c>
    </row>
    <row r="16" spans="1:13" ht="12.5" x14ac:dyDescent="0.25">
      <c r="A16" s="142" t="s">
        <v>222</v>
      </c>
      <c r="B16" s="212">
        <v>0.1394465</v>
      </c>
      <c r="C16" s="212">
        <v>10.62985941</v>
      </c>
      <c r="D16" s="212">
        <v>17.369353989999997</v>
      </c>
      <c r="E16" s="212">
        <v>36.226946170000005</v>
      </c>
      <c r="F16" s="212">
        <v>2.0650968700000001</v>
      </c>
      <c r="G16" s="212">
        <v>2.895581</v>
      </c>
      <c r="H16" s="212">
        <v>0</v>
      </c>
      <c r="I16" s="212">
        <v>27.433318309999997</v>
      </c>
      <c r="J16" s="212">
        <v>0.31793705</v>
      </c>
    </row>
    <row r="17" spans="1:10" ht="12.5" x14ac:dyDescent="0.25">
      <c r="A17" s="142" t="s">
        <v>198</v>
      </c>
      <c r="B17" s="212">
        <v>0</v>
      </c>
      <c r="C17" s="212">
        <v>3.8133804900000001</v>
      </c>
      <c r="D17" s="212">
        <v>70.426503549999993</v>
      </c>
      <c r="E17" s="212">
        <v>22.03734051</v>
      </c>
      <c r="F17" s="212">
        <v>1.8937835300000001</v>
      </c>
      <c r="G17" s="212">
        <v>0.22387910999999999</v>
      </c>
      <c r="H17" s="212">
        <v>0.19333343</v>
      </c>
      <c r="I17" s="212">
        <v>17.60311827</v>
      </c>
      <c r="J17" s="212">
        <v>1.8684400000000001E-3</v>
      </c>
    </row>
    <row r="18" spans="1:10" ht="12.5" x14ac:dyDescent="0.25">
      <c r="A18" s="142" t="s">
        <v>168</v>
      </c>
      <c r="B18" s="212">
        <v>0.12864460999999999</v>
      </c>
      <c r="C18" s="212">
        <v>5.0498508099999997</v>
      </c>
      <c r="D18" s="212">
        <v>23.269618579999999</v>
      </c>
      <c r="E18" s="212">
        <v>34.339718229999995</v>
      </c>
      <c r="F18" s="212">
        <v>1.4457272299999999</v>
      </c>
      <c r="G18" s="212">
        <v>20.340217840000001</v>
      </c>
      <c r="H18" s="212">
        <v>0</v>
      </c>
      <c r="I18" s="212">
        <v>13.410629589999999</v>
      </c>
      <c r="J18" s="212">
        <v>1.5743718400000002</v>
      </c>
    </row>
    <row r="19" spans="1:10" ht="12.5" x14ac:dyDescent="0.25">
      <c r="A19" s="142" t="s">
        <v>35</v>
      </c>
      <c r="B19" s="212">
        <v>7.1372999999999999E-4</v>
      </c>
      <c r="C19" s="212">
        <v>2.2060668900000002</v>
      </c>
      <c r="D19" s="212">
        <v>5.0066886399999992</v>
      </c>
      <c r="E19" s="212">
        <v>118.37725218000001</v>
      </c>
      <c r="F19" s="212">
        <v>1.4350947299999999</v>
      </c>
      <c r="G19" s="212">
        <v>1.02506107</v>
      </c>
      <c r="H19" s="212">
        <v>0</v>
      </c>
      <c r="I19" s="212">
        <v>3.5903374800000001</v>
      </c>
      <c r="J19" s="212">
        <v>2.9320160099999999</v>
      </c>
    </row>
    <row r="20" spans="1:10" ht="12.5" x14ac:dyDescent="0.25">
      <c r="A20" s="142" t="s">
        <v>233</v>
      </c>
      <c r="B20" s="212">
        <v>7.0373000000000007E-4</v>
      </c>
      <c r="C20" s="212">
        <v>4.7328800000000004E-2</v>
      </c>
      <c r="D20" s="212">
        <v>6.121008E-2</v>
      </c>
      <c r="E20" s="212">
        <v>21.969400219999997</v>
      </c>
      <c r="F20" s="212">
        <v>1.3697945499999999</v>
      </c>
      <c r="G20" s="212">
        <v>7.9450000000000007E-5</v>
      </c>
      <c r="H20" s="212">
        <v>0</v>
      </c>
      <c r="I20" s="212">
        <v>6.6453394100000001</v>
      </c>
      <c r="J20" s="212">
        <v>1.5914558400000001</v>
      </c>
    </row>
    <row r="21" spans="1:10" ht="12.5" x14ac:dyDescent="0.25">
      <c r="A21" s="142" t="s">
        <v>132</v>
      </c>
      <c r="B21" s="212">
        <v>0</v>
      </c>
      <c r="C21" s="212">
        <v>1.10984371</v>
      </c>
      <c r="D21" s="212">
        <v>1.1135878700000001</v>
      </c>
      <c r="E21" s="212">
        <v>19.131643459999999</v>
      </c>
      <c r="F21" s="212">
        <v>1.1514875200000001</v>
      </c>
      <c r="G21" s="212">
        <v>0</v>
      </c>
      <c r="H21" s="212">
        <v>2.5155299999999998E-2</v>
      </c>
      <c r="I21" s="212">
        <v>0.56277543000000008</v>
      </c>
      <c r="J21" s="212">
        <v>5.5124999999999998E-4</v>
      </c>
    </row>
    <row r="22" spans="1:10" ht="12.5" x14ac:dyDescent="0.25">
      <c r="A22" s="142" t="s">
        <v>189</v>
      </c>
      <c r="B22" s="212">
        <v>0</v>
      </c>
      <c r="C22" s="212">
        <v>10.98498682</v>
      </c>
      <c r="D22" s="212">
        <v>43.890260869999999</v>
      </c>
      <c r="E22" s="212">
        <v>58.735773689999995</v>
      </c>
      <c r="F22" s="212">
        <v>1.0785011899999999</v>
      </c>
      <c r="G22" s="212">
        <v>16.12178604</v>
      </c>
      <c r="H22" s="212">
        <v>0.38346609000000004</v>
      </c>
      <c r="I22" s="212">
        <v>26.37082448</v>
      </c>
      <c r="J22" s="212">
        <v>0</v>
      </c>
    </row>
    <row r="23" spans="1:10" ht="12.5" x14ac:dyDescent="0.25">
      <c r="A23" s="142" t="s">
        <v>575</v>
      </c>
      <c r="B23" s="212">
        <v>0</v>
      </c>
      <c r="C23" s="212">
        <v>0.52225023999999998</v>
      </c>
      <c r="D23" s="212">
        <v>11.95986933</v>
      </c>
      <c r="E23" s="212">
        <v>8.6901450800000006</v>
      </c>
      <c r="F23" s="212">
        <v>0.97091707999999999</v>
      </c>
      <c r="G23" s="212">
        <v>4.4053500000000006E-3</v>
      </c>
      <c r="H23" s="212">
        <v>0</v>
      </c>
      <c r="I23" s="212">
        <v>0.25737816000000002</v>
      </c>
      <c r="J23" s="212">
        <v>0</v>
      </c>
    </row>
    <row r="24" spans="1:10" ht="12.5" x14ac:dyDescent="0.25">
      <c r="A24" s="142" t="s">
        <v>175</v>
      </c>
      <c r="B24" s="212">
        <v>2.103644E-2</v>
      </c>
      <c r="C24" s="212">
        <v>18.494385530000002</v>
      </c>
      <c r="D24" s="212">
        <v>32.492432440000002</v>
      </c>
      <c r="E24" s="212">
        <v>84.339590540000003</v>
      </c>
      <c r="F24" s="212">
        <v>0.93696792000000007</v>
      </c>
      <c r="G24" s="212">
        <v>2.6183977299999999</v>
      </c>
      <c r="H24" s="212">
        <v>7.7674800000000002E-2</v>
      </c>
      <c r="I24" s="212">
        <v>30.270153269999998</v>
      </c>
      <c r="J24" s="212">
        <v>4.4226660000000001E-2</v>
      </c>
    </row>
    <row r="25" spans="1:10" ht="12.5" x14ac:dyDescent="0.25">
      <c r="A25" s="142" t="s">
        <v>80</v>
      </c>
      <c r="B25" s="212">
        <v>0</v>
      </c>
      <c r="C25" s="212">
        <v>135.21697700999999</v>
      </c>
      <c r="D25" s="212">
        <v>166.95622748</v>
      </c>
      <c r="E25" s="212">
        <v>511.22124468999999</v>
      </c>
      <c r="F25" s="212">
        <v>0.89173734999999998</v>
      </c>
      <c r="G25" s="212">
        <v>32.483424169999999</v>
      </c>
      <c r="H25" s="212">
        <v>8.9191999999999993E-4</v>
      </c>
      <c r="I25" s="212">
        <v>1777.27375897</v>
      </c>
      <c r="J25" s="212">
        <v>0.89173734999999998</v>
      </c>
    </row>
    <row r="26" spans="1:10" ht="12.5" x14ac:dyDescent="0.25">
      <c r="A26" s="142" t="s">
        <v>234</v>
      </c>
      <c r="B26" s="212">
        <v>0</v>
      </c>
      <c r="C26" s="212">
        <v>5.3070220000000001E-2</v>
      </c>
      <c r="D26" s="212">
        <v>8.3601570000000014E-2</v>
      </c>
      <c r="E26" s="212">
        <v>14.611753070000001</v>
      </c>
      <c r="F26" s="212">
        <v>0.55761749999999999</v>
      </c>
      <c r="G26" s="212">
        <v>7.3109999999999996E-5</v>
      </c>
      <c r="H26" s="212">
        <v>0</v>
      </c>
      <c r="I26" s="212">
        <v>6.2695856699999997</v>
      </c>
      <c r="J26" s="212">
        <v>0.73423877000000004</v>
      </c>
    </row>
    <row r="27" spans="1:10" ht="12.5" x14ac:dyDescent="0.25">
      <c r="A27" s="142" t="s">
        <v>26</v>
      </c>
      <c r="B27" s="212">
        <v>0</v>
      </c>
      <c r="C27" s="212">
        <v>2.49769E-2</v>
      </c>
      <c r="D27" s="212">
        <v>3.5045300000000001E-2</v>
      </c>
      <c r="E27" s="212">
        <v>181.36874200999998</v>
      </c>
      <c r="F27" s="212">
        <v>0.52885599999999999</v>
      </c>
      <c r="G27" s="212">
        <v>0</v>
      </c>
      <c r="H27" s="212">
        <v>1.56710018</v>
      </c>
      <c r="I27" s="212">
        <v>1.56710018</v>
      </c>
      <c r="J27" s="212">
        <v>8.877177099999999</v>
      </c>
    </row>
    <row r="28" spans="1:10" ht="12.5" x14ac:dyDescent="0.25">
      <c r="A28" s="142" t="s">
        <v>20</v>
      </c>
      <c r="B28" s="212">
        <v>5.3903199999999998E-2</v>
      </c>
      <c r="C28" s="212">
        <v>57.208846009999995</v>
      </c>
      <c r="D28" s="212">
        <v>57.78599139</v>
      </c>
      <c r="E28" s="212">
        <v>75.68495673000001</v>
      </c>
      <c r="F28" s="212">
        <v>0.52240858000000001</v>
      </c>
      <c r="G28" s="212">
        <v>0</v>
      </c>
      <c r="H28" s="212">
        <v>0</v>
      </c>
      <c r="I28" s="212">
        <v>8.4099939999999998E-2</v>
      </c>
      <c r="J28" s="212">
        <v>0.36100971000000004</v>
      </c>
    </row>
    <row r="29" spans="1:10" ht="12.5" x14ac:dyDescent="0.25">
      <c r="A29" s="142" t="s">
        <v>108</v>
      </c>
      <c r="B29" s="212">
        <v>4.3895660000000003E-2</v>
      </c>
      <c r="C29" s="212">
        <v>5.08778781</v>
      </c>
      <c r="D29" s="212">
        <v>13.925433210000001</v>
      </c>
      <c r="E29" s="212">
        <v>130.49077842</v>
      </c>
      <c r="F29" s="212">
        <v>0.51256500999999999</v>
      </c>
      <c r="G29" s="212">
        <v>0.89914778000000006</v>
      </c>
      <c r="H29" s="212">
        <v>0</v>
      </c>
      <c r="I29" s="212">
        <v>4.7726293600000007</v>
      </c>
      <c r="J29" s="212">
        <v>4.4289189999999999E-2</v>
      </c>
    </row>
    <row r="30" spans="1:10" ht="12.5" x14ac:dyDescent="0.25">
      <c r="A30" s="142" t="s">
        <v>195</v>
      </c>
      <c r="B30" s="212">
        <v>0</v>
      </c>
      <c r="C30" s="212">
        <v>10.40123459</v>
      </c>
      <c r="D30" s="212">
        <v>39.939180950000001</v>
      </c>
      <c r="E30" s="212">
        <v>38.827901490000002</v>
      </c>
      <c r="F30" s="212">
        <v>0.50120969999999998</v>
      </c>
      <c r="G30" s="212">
        <v>0.13380507999999999</v>
      </c>
      <c r="H30" s="212">
        <v>0.12882579999999999</v>
      </c>
      <c r="I30" s="212">
        <v>28.4476446</v>
      </c>
      <c r="J30" s="212">
        <v>0</v>
      </c>
    </row>
    <row r="31" spans="1:10" ht="12.5" x14ac:dyDescent="0.25">
      <c r="A31" s="142" t="s">
        <v>82</v>
      </c>
      <c r="B31" s="212">
        <v>0</v>
      </c>
      <c r="C31" s="212">
        <v>0</v>
      </c>
      <c r="D31" s="212">
        <v>5.2287200000000001E-3</v>
      </c>
      <c r="E31" s="212">
        <v>12.013834900000001</v>
      </c>
      <c r="F31" s="212">
        <v>0.49998478000000002</v>
      </c>
      <c r="G31" s="212">
        <v>0</v>
      </c>
      <c r="H31" s="212">
        <v>0</v>
      </c>
      <c r="I31" s="212">
        <v>1.6516500000000002E-3</v>
      </c>
      <c r="J31" s="212">
        <v>0</v>
      </c>
    </row>
    <row r="32" spans="1:10" ht="12.5" x14ac:dyDescent="0.25">
      <c r="A32" s="142" t="s">
        <v>170</v>
      </c>
      <c r="B32" s="212">
        <v>0</v>
      </c>
      <c r="C32" s="212">
        <v>5.9688121299999999</v>
      </c>
      <c r="D32" s="212">
        <v>10.62109484</v>
      </c>
      <c r="E32" s="212">
        <v>23.026099079999998</v>
      </c>
      <c r="F32" s="212">
        <v>0.48837624000000002</v>
      </c>
      <c r="G32" s="212">
        <v>0.17249286</v>
      </c>
      <c r="H32" s="212">
        <v>0</v>
      </c>
      <c r="I32" s="212">
        <v>16.459771119999999</v>
      </c>
      <c r="J32" s="212">
        <v>0.48837624000000002</v>
      </c>
    </row>
    <row r="33" spans="1:10" ht="12.5" x14ac:dyDescent="0.25">
      <c r="A33" s="142" t="s">
        <v>182</v>
      </c>
      <c r="B33" s="212">
        <v>0</v>
      </c>
      <c r="C33" s="212">
        <v>2.3312721199999999</v>
      </c>
      <c r="D33" s="212">
        <v>3.6203745699999996</v>
      </c>
      <c r="E33" s="212">
        <v>9.3110190700000004</v>
      </c>
      <c r="F33" s="212">
        <v>0.47282032000000002</v>
      </c>
      <c r="G33" s="212">
        <v>0</v>
      </c>
      <c r="H33" s="212">
        <v>4.2187000000000002E-4</v>
      </c>
      <c r="I33" s="212">
        <v>3.6207879799999998</v>
      </c>
      <c r="J33" s="212">
        <v>0.47282032000000002</v>
      </c>
    </row>
    <row r="34" spans="1:10" ht="12.5" x14ac:dyDescent="0.25">
      <c r="A34" s="142" t="s">
        <v>232</v>
      </c>
      <c r="B34" s="212">
        <v>6.1378199999999996E-3</v>
      </c>
      <c r="C34" s="212">
        <v>5.9262500000000003E-2</v>
      </c>
      <c r="D34" s="212">
        <v>8.7007830000000008E-2</v>
      </c>
      <c r="E34" s="212">
        <v>36.3322954</v>
      </c>
      <c r="F34" s="212">
        <v>0.35457536000000001</v>
      </c>
      <c r="G34" s="212">
        <v>1.5448E-3</v>
      </c>
      <c r="H34" s="212">
        <v>0</v>
      </c>
      <c r="I34" s="212">
        <v>13.249972359999999</v>
      </c>
      <c r="J34" s="212">
        <v>0.76758086000000003</v>
      </c>
    </row>
    <row r="35" spans="1:10" ht="12.5" x14ac:dyDescent="0.25">
      <c r="A35" s="142" t="s">
        <v>23</v>
      </c>
      <c r="B35" s="212">
        <v>0</v>
      </c>
      <c r="C35" s="212">
        <v>1.704487E-2</v>
      </c>
      <c r="D35" s="212">
        <v>1.77042E-2</v>
      </c>
      <c r="E35" s="212">
        <v>39.795887909999998</v>
      </c>
      <c r="F35" s="212">
        <v>0.32967524999999998</v>
      </c>
      <c r="G35" s="212">
        <v>0</v>
      </c>
      <c r="H35" s="212">
        <v>0</v>
      </c>
      <c r="I35" s="212">
        <v>1.20173E-3</v>
      </c>
      <c r="J35" s="212">
        <v>0.30759999999999998</v>
      </c>
    </row>
    <row r="36" spans="1:10" ht="12.5" x14ac:dyDescent="0.25">
      <c r="A36" s="142" t="s">
        <v>128</v>
      </c>
      <c r="B36" s="212">
        <v>4.9983199999999997E-3</v>
      </c>
      <c r="C36" s="212">
        <v>1.0141053499999999</v>
      </c>
      <c r="D36" s="212">
        <v>3.3544747699999999</v>
      </c>
      <c r="E36" s="212">
        <v>11.26867081</v>
      </c>
      <c r="F36" s="212">
        <v>0.32064303000000005</v>
      </c>
      <c r="G36" s="212">
        <v>7.6270000000000005E-4</v>
      </c>
      <c r="H36" s="212">
        <v>3.2906050000000006E-2</v>
      </c>
      <c r="I36" s="212">
        <v>1.83341146</v>
      </c>
      <c r="J36" s="212">
        <v>4.9983199999999997E-3</v>
      </c>
    </row>
    <row r="37" spans="1:10" ht="12.5" x14ac:dyDescent="0.25">
      <c r="A37" s="142" t="s">
        <v>74</v>
      </c>
      <c r="B37" s="212">
        <v>0</v>
      </c>
      <c r="C37" s="212">
        <v>0</v>
      </c>
      <c r="D37" s="212">
        <v>0.11854907000000001</v>
      </c>
      <c r="E37" s="212">
        <v>0.42507756000000002</v>
      </c>
      <c r="F37" s="212">
        <v>0.23972725</v>
      </c>
      <c r="G37" s="212">
        <v>0</v>
      </c>
      <c r="H37" s="212">
        <v>0</v>
      </c>
      <c r="I37" s="212">
        <v>0.99681960999999997</v>
      </c>
      <c r="J37" s="212">
        <v>0.23972725</v>
      </c>
    </row>
    <row r="38" spans="1:10" ht="12.5" x14ac:dyDescent="0.25">
      <c r="A38" s="142" t="s">
        <v>184</v>
      </c>
      <c r="B38" s="212">
        <v>0</v>
      </c>
      <c r="C38" s="212">
        <v>48.161321969999996</v>
      </c>
      <c r="D38" s="212">
        <v>217.92835593000001</v>
      </c>
      <c r="E38" s="212">
        <v>86.343500659999989</v>
      </c>
      <c r="F38" s="212">
        <v>0.22811951</v>
      </c>
      <c r="G38" s="212">
        <v>73.321948400000011</v>
      </c>
      <c r="H38" s="212">
        <v>8.2867678600000012</v>
      </c>
      <c r="I38" s="212">
        <v>128.94059440999999</v>
      </c>
      <c r="J38" s="212">
        <v>6.6195100000000003E-3</v>
      </c>
    </row>
    <row r="39" spans="1:10" ht="12.5" x14ac:dyDescent="0.25">
      <c r="A39" s="142" t="s">
        <v>143</v>
      </c>
      <c r="B39" s="212">
        <v>0</v>
      </c>
      <c r="C39" s="212">
        <v>0.45730704</v>
      </c>
      <c r="D39" s="212">
        <v>2.6150757599999999</v>
      </c>
      <c r="E39" s="212">
        <v>40.51034585</v>
      </c>
      <c r="F39" s="212">
        <v>0.21272439000000001</v>
      </c>
      <c r="G39" s="212">
        <v>0</v>
      </c>
      <c r="H39" s="212">
        <v>0</v>
      </c>
      <c r="I39" s="212">
        <v>7.2048448399999998</v>
      </c>
      <c r="J39" s="212">
        <v>0.21094862</v>
      </c>
    </row>
    <row r="40" spans="1:10" ht="12.5" x14ac:dyDescent="0.25">
      <c r="A40" s="142" t="s">
        <v>17</v>
      </c>
      <c r="B40" s="212">
        <v>0</v>
      </c>
      <c r="C40" s="212">
        <v>0</v>
      </c>
      <c r="D40" s="212">
        <v>5.3720000000000001E-5</v>
      </c>
      <c r="E40" s="212">
        <v>1.8677606299999998</v>
      </c>
      <c r="F40" s="212">
        <v>0.15457683999999999</v>
      </c>
      <c r="G40" s="212">
        <v>0</v>
      </c>
      <c r="H40" s="212">
        <v>0</v>
      </c>
      <c r="I40" s="212">
        <v>0</v>
      </c>
      <c r="J40" s="212">
        <v>0</v>
      </c>
    </row>
    <row r="41" spans="1:10" ht="12.5" x14ac:dyDescent="0.25">
      <c r="A41" s="142" t="s">
        <v>216</v>
      </c>
      <c r="B41" s="212">
        <v>0</v>
      </c>
      <c r="C41" s="212">
        <v>8.0580540999999997</v>
      </c>
      <c r="D41" s="212">
        <v>22.320948089999998</v>
      </c>
      <c r="E41" s="212">
        <v>48.219801279999999</v>
      </c>
      <c r="F41" s="212">
        <v>0.13005695</v>
      </c>
      <c r="G41" s="212">
        <v>0.78207410999999993</v>
      </c>
      <c r="H41" s="212">
        <v>5.7800529999999996E-2</v>
      </c>
      <c r="I41" s="212">
        <v>53.823134079999996</v>
      </c>
      <c r="J41" s="212">
        <v>0.11405538</v>
      </c>
    </row>
    <row r="42" spans="1:10" ht="12.5" x14ac:dyDescent="0.25">
      <c r="A42" s="142" t="s">
        <v>254</v>
      </c>
      <c r="B42" s="212">
        <v>1.9155999999999999E-4</v>
      </c>
      <c r="C42" s="212">
        <v>0.28776292999999997</v>
      </c>
      <c r="D42" s="212">
        <v>0.50674271000000004</v>
      </c>
      <c r="E42" s="212">
        <v>4.1856516400000006</v>
      </c>
      <c r="F42" s="212">
        <v>0.11746180000000001</v>
      </c>
      <c r="G42" s="212">
        <v>1.6155000000000002E-4</v>
      </c>
      <c r="H42" s="212">
        <v>0.48023281000000001</v>
      </c>
      <c r="I42" s="212">
        <v>3.2844078300000001</v>
      </c>
      <c r="J42" s="212">
        <v>0.11765336</v>
      </c>
    </row>
    <row r="43" spans="1:10" ht="12.5" x14ac:dyDescent="0.25">
      <c r="A43" s="142" t="s">
        <v>236</v>
      </c>
      <c r="B43" s="212">
        <v>7.804E-4</v>
      </c>
      <c r="C43" s="212">
        <v>0.10325375000000001</v>
      </c>
      <c r="D43" s="212">
        <v>0.18680048000000002</v>
      </c>
      <c r="E43" s="212">
        <v>8.826726279999999</v>
      </c>
      <c r="F43" s="212">
        <v>8.5095600000000007E-2</v>
      </c>
      <c r="G43" s="212">
        <v>1.3230000000000002E-4</v>
      </c>
      <c r="H43" s="212">
        <v>0</v>
      </c>
      <c r="I43" s="212">
        <v>5.1149818800000002</v>
      </c>
      <c r="J43" s="212">
        <v>0.11804632000000001</v>
      </c>
    </row>
    <row r="44" spans="1:10" ht="12.5" x14ac:dyDescent="0.25">
      <c r="A44" s="142" t="s">
        <v>172</v>
      </c>
      <c r="B44" s="212">
        <v>4.6499000000000003E-4</v>
      </c>
      <c r="C44" s="212">
        <v>3.3384358999999999</v>
      </c>
      <c r="D44" s="212">
        <v>18.802791280000001</v>
      </c>
      <c r="E44" s="212">
        <v>24.078273629999998</v>
      </c>
      <c r="F44" s="212">
        <v>8.3710929999999989E-2</v>
      </c>
      <c r="G44" s="212">
        <v>0.27196162000000002</v>
      </c>
      <c r="H44" s="212">
        <v>5.8266799999999999E-3</v>
      </c>
      <c r="I44" s="212">
        <v>10.25947987</v>
      </c>
      <c r="J44" s="212">
        <v>6.7498999999999999E-4</v>
      </c>
    </row>
    <row r="45" spans="1:10" ht="12.5" x14ac:dyDescent="0.25">
      <c r="A45" s="142" t="s">
        <v>147</v>
      </c>
      <c r="B45" s="212">
        <v>0</v>
      </c>
      <c r="C45" s="212">
        <v>3.92770763</v>
      </c>
      <c r="D45" s="212">
        <v>6.9625151900000004</v>
      </c>
      <c r="E45" s="212">
        <v>12.012214650000001</v>
      </c>
      <c r="F45" s="212">
        <v>7.8588530000000004E-2</v>
      </c>
      <c r="G45" s="212">
        <v>2.53367E-3</v>
      </c>
      <c r="H45" s="212">
        <v>0</v>
      </c>
      <c r="I45" s="212">
        <v>3.6040209999999999</v>
      </c>
      <c r="J45" s="212">
        <v>5.5441099999999997E-3</v>
      </c>
    </row>
    <row r="46" spans="1:10" ht="12.5" x14ac:dyDescent="0.25">
      <c r="A46" s="142" t="s">
        <v>256</v>
      </c>
      <c r="B46" s="212">
        <v>0.16252763000000001</v>
      </c>
      <c r="C46" s="212">
        <v>1.75738014</v>
      </c>
      <c r="D46" s="212">
        <v>4.04127188</v>
      </c>
      <c r="E46" s="212">
        <v>33.111047670000005</v>
      </c>
      <c r="F46" s="212">
        <v>7.1325260000000001E-2</v>
      </c>
      <c r="G46" s="212">
        <v>0.29357203999999998</v>
      </c>
      <c r="H46" s="212">
        <v>2.8905419999999998E-2</v>
      </c>
      <c r="I46" s="212">
        <v>6.1380599699999996</v>
      </c>
      <c r="J46" s="212">
        <v>0.20441999999999999</v>
      </c>
    </row>
    <row r="47" spans="1:10" ht="12.5" x14ac:dyDescent="0.25">
      <c r="A47" s="142" t="s">
        <v>220</v>
      </c>
      <c r="B47" s="212">
        <v>0</v>
      </c>
      <c r="C47" s="212">
        <v>11.518708949999999</v>
      </c>
      <c r="D47" s="212">
        <v>29.770820100000002</v>
      </c>
      <c r="E47" s="212">
        <v>81.677510170000005</v>
      </c>
      <c r="F47" s="212">
        <v>6.5720860000000006E-2</v>
      </c>
      <c r="G47" s="212">
        <v>0.17117850000000001</v>
      </c>
      <c r="H47" s="212">
        <v>0.81580855000000008</v>
      </c>
      <c r="I47" s="212">
        <v>16.594197380000001</v>
      </c>
      <c r="J47" s="212">
        <v>3.8513269999999995E-2</v>
      </c>
    </row>
    <row r="48" spans="1:10" ht="12.5" x14ac:dyDescent="0.25">
      <c r="A48" s="142" t="s">
        <v>238</v>
      </c>
      <c r="B48" s="212">
        <v>1.74573E-3</v>
      </c>
      <c r="C48" s="212">
        <v>0.33884099000000001</v>
      </c>
      <c r="D48" s="212">
        <v>0.61884253</v>
      </c>
      <c r="E48" s="212">
        <v>46.331172989999999</v>
      </c>
      <c r="F48" s="212">
        <v>5.2535330000000005E-2</v>
      </c>
      <c r="G48" s="212">
        <v>2.4438319999999999E-2</v>
      </c>
      <c r="H48" s="212">
        <v>0.16095951999999999</v>
      </c>
      <c r="I48" s="212">
        <v>11.074453210000001</v>
      </c>
      <c r="J48" s="212">
        <v>4.0503290000000004E-2</v>
      </c>
    </row>
    <row r="49" spans="1:10" ht="12.5" x14ac:dyDescent="0.25">
      <c r="A49" s="142" t="s">
        <v>209</v>
      </c>
      <c r="B49" s="212">
        <v>1.1612999999999999E-3</v>
      </c>
      <c r="C49" s="212">
        <v>4.0970119500000006</v>
      </c>
      <c r="D49" s="212">
        <v>13.146116169999999</v>
      </c>
      <c r="E49" s="212">
        <v>37.112985359999996</v>
      </c>
      <c r="F49" s="212">
        <v>4.8865120000000005E-2</v>
      </c>
      <c r="G49" s="212">
        <v>0.18353125000000001</v>
      </c>
      <c r="H49" s="212">
        <v>0</v>
      </c>
      <c r="I49" s="212">
        <v>64.929774820000006</v>
      </c>
      <c r="J49" s="212">
        <v>8.3597800000000007E-3</v>
      </c>
    </row>
    <row r="50" spans="1:10" ht="12.5" x14ac:dyDescent="0.25">
      <c r="A50" s="142" t="s">
        <v>42</v>
      </c>
      <c r="B50" s="212">
        <v>0</v>
      </c>
      <c r="C50" s="212">
        <v>1.5962999999999999E-4</v>
      </c>
      <c r="D50" s="212">
        <v>9.5224000000000003E-3</v>
      </c>
      <c r="E50" s="212">
        <v>2.2469331299999999</v>
      </c>
      <c r="F50" s="212">
        <v>4.8570459999999996E-2</v>
      </c>
      <c r="G50" s="212">
        <v>0</v>
      </c>
      <c r="H50" s="212">
        <v>0</v>
      </c>
      <c r="I50" s="212">
        <v>0</v>
      </c>
      <c r="J50" s="212">
        <v>4.8570459999999996E-2</v>
      </c>
    </row>
    <row r="51" spans="1:10" ht="12.5" x14ac:dyDescent="0.25">
      <c r="A51" s="142" t="s">
        <v>204</v>
      </c>
      <c r="B51" s="212">
        <v>0</v>
      </c>
      <c r="C51" s="212">
        <v>3.51240832</v>
      </c>
      <c r="D51" s="212">
        <v>6.82955603</v>
      </c>
      <c r="E51" s="212">
        <v>24.24190325</v>
      </c>
      <c r="F51" s="212">
        <v>4.470901E-2</v>
      </c>
      <c r="G51" s="212">
        <v>0.11055766</v>
      </c>
      <c r="H51" s="212">
        <v>0</v>
      </c>
      <c r="I51" s="212">
        <v>43.132085170000003</v>
      </c>
      <c r="J51" s="212">
        <v>4.470901E-2</v>
      </c>
    </row>
    <row r="52" spans="1:10" ht="12.5" x14ac:dyDescent="0.25">
      <c r="A52" s="142" t="s">
        <v>133</v>
      </c>
      <c r="B52" s="212">
        <v>0</v>
      </c>
      <c r="C52" s="212">
        <v>2.2199018599999998</v>
      </c>
      <c r="D52" s="212">
        <v>2.2941690800000001</v>
      </c>
      <c r="E52" s="212">
        <v>19.36937949</v>
      </c>
      <c r="F52" s="212">
        <v>3.0294020000000001E-2</v>
      </c>
      <c r="G52" s="212">
        <v>1.1030899999999999E-3</v>
      </c>
      <c r="H52" s="212">
        <v>0</v>
      </c>
      <c r="I52" s="212">
        <v>1.0742653999999998</v>
      </c>
      <c r="J52" s="212">
        <v>2.7902130000000001E-2</v>
      </c>
    </row>
    <row r="53" spans="1:10" ht="12.5" x14ac:dyDescent="0.25">
      <c r="A53" s="142" t="s">
        <v>221</v>
      </c>
      <c r="B53" s="212">
        <v>0</v>
      </c>
      <c r="C53" s="212">
        <v>1.06839412</v>
      </c>
      <c r="D53" s="212">
        <v>1.7791174999999999</v>
      </c>
      <c r="E53" s="212">
        <v>5.2653126100000005</v>
      </c>
      <c r="F53" s="212">
        <v>2.1653820000000001E-2</v>
      </c>
      <c r="G53" s="212">
        <v>0</v>
      </c>
      <c r="H53" s="212">
        <v>0</v>
      </c>
      <c r="I53" s="212">
        <v>1.45103106</v>
      </c>
      <c r="J53" s="212">
        <v>0</v>
      </c>
    </row>
    <row r="54" spans="1:10" ht="12.5" x14ac:dyDescent="0.25">
      <c r="A54" s="142" t="s">
        <v>196</v>
      </c>
      <c r="B54" s="212">
        <v>6.5673160000000008E-2</v>
      </c>
      <c r="C54" s="212">
        <v>9.3248390099999998</v>
      </c>
      <c r="D54" s="212">
        <v>60.321177990000002</v>
      </c>
      <c r="E54" s="212">
        <v>23.23752283</v>
      </c>
      <c r="F54" s="212">
        <v>2.1072839999999999E-2</v>
      </c>
      <c r="G54" s="212">
        <v>3.1323200000000001E-3</v>
      </c>
      <c r="H54" s="212">
        <v>0.28083915000000004</v>
      </c>
      <c r="I54" s="212">
        <v>18.32641623</v>
      </c>
      <c r="J54" s="212">
        <v>0.15092657999999998</v>
      </c>
    </row>
    <row r="55" spans="1:10" ht="12.5" x14ac:dyDescent="0.25">
      <c r="A55" s="142" t="s">
        <v>59</v>
      </c>
      <c r="B55" s="212">
        <v>0</v>
      </c>
      <c r="C55" s="212">
        <v>0.11319580999999999</v>
      </c>
      <c r="D55" s="212">
        <v>0.11319580999999999</v>
      </c>
      <c r="E55" s="212">
        <v>0.94191132</v>
      </c>
      <c r="F55" s="212">
        <v>2.041509E-2</v>
      </c>
      <c r="G55" s="212">
        <v>0</v>
      </c>
      <c r="H55" s="212">
        <v>1.5683099999999998E-3</v>
      </c>
      <c r="I55" s="212">
        <v>0.19270387</v>
      </c>
      <c r="J55" s="212">
        <v>2.4765E-3</v>
      </c>
    </row>
    <row r="56" spans="1:10" ht="12.5" x14ac:dyDescent="0.25">
      <c r="A56" s="142" t="s">
        <v>137</v>
      </c>
      <c r="B56" s="212">
        <v>0</v>
      </c>
      <c r="C56" s="212">
        <v>0</v>
      </c>
      <c r="D56" s="212">
        <v>3.1909499999999997E-3</v>
      </c>
      <c r="E56" s="212">
        <v>0.93968885000000002</v>
      </c>
      <c r="F56" s="212">
        <v>1.96828E-2</v>
      </c>
      <c r="G56" s="212">
        <v>0</v>
      </c>
      <c r="H56" s="212">
        <v>0</v>
      </c>
      <c r="I56" s="212">
        <v>6.6378809999999996E-2</v>
      </c>
      <c r="J56" s="212">
        <v>1.96828E-2</v>
      </c>
    </row>
    <row r="57" spans="1:10" ht="12.5" x14ac:dyDescent="0.25">
      <c r="A57" s="142" t="s">
        <v>36</v>
      </c>
      <c r="B57" s="212">
        <v>7.3653500000000005E-3</v>
      </c>
      <c r="C57" s="212">
        <v>3.9606097299999998</v>
      </c>
      <c r="D57" s="212">
        <v>5.0499425100000002</v>
      </c>
      <c r="E57" s="212">
        <v>54.166040469999999</v>
      </c>
      <c r="F57" s="212">
        <v>1.829689E-2</v>
      </c>
      <c r="G57" s="212">
        <v>0.77983561999999995</v>
      </c>
      <c r="H57" s="212">
        <v>0</v>
      </c>
      <c r="I57" s="212">
        <v>1.0373699999999999E-3</v>
      </c>
      <c r="J57" s="212">
        <v>7.3653500000000005E-3</v>
      </c>
    </row>
    <row r="58" spans="1:10" ht="12.5" x14ac:dyDescent="0.25">
      <c r="A58" s="142" t="s">
        <v>250</v>
      </c>
      <c r="B58" s="212">
        <v>2.5318130000000001E-2</v>
      </c>
      <c r="C58" s="212">
        <v>4.45243257</v>
      </c>
      <c r="D58" s="212">
        <v>6.5092960499999997</v>
      </c>
      <c r="E58" s="212">
        <v>154.00778287</v>
      </c>
      <c r="F58" s="212">
        <v>1.7203009999999998E-2</v>
      </c>
      <c r="G58" s="212">
        <v>0.25019375999999999</v>
      </c>
      <c r="H58" s="212">
        <v>1.27582E-3</v>
      </c>
      <c r="I58" s="212">
        <v>14.273006460000001</v>
      </c>
      <c r="J58" s="212">
        <v>2.8843540000000001E-2</v>
      </c>
    </row>
    <row r="59" spans="1:10" ht="12.5" x14ac:dyDescent="0.25">
      <c r="A59" s="142" t="s">
        <v>150</v>
      </c>
      <c r="B59" s="212">
        <v>0</v>
      </c>
      <c r="C59" s="212">
        <v>5.8062030000000001E-2</v>
      </c>
      <c r="D59" s="212">
        <v>6.9770179999999987E-2</v>
      </c>
      <c r="E59" s="212">
        <v>2.2499628700000001</v>
      </c>
      <c r="F59" s="212">
        <v>1.4322950000000001E-2</v>
      </c>
      <c r="G59" s="212">
        <v>0</v>
      </c>
      <c r="H59" s="212">
        <v>0</v>
      </c>
      <c r="I59" s="212">
        <v>1.9529518899999998</v>
      </c>
      <c r="J59" s="212">
        <v>1.4322950000000001E-2</v>
      </c>
    </row>
    <row r="60" spans="1:10" ht="12.5" x14ac:dyDescent="0.25">
      <c r="A60" s="142" t="s">
        <v>66</v>
      </c>
      <c r="B60" s="212">
        <v>0</v>
      </c>
      <c r="C60" s="212">
        <v>0</v>
      </c>
      <c r="D60" s="212">
        <v>0</v>
      </c>
      <c r="E60" s="212">
        <v>3.80693E-2</v>
      </c>
      <c r="F60" s="212">
        <v>1.22761E-2</v>
      </c>
      <c r="G60" s="212">
        <v>0</v>
      </c>
      <c r="H60" s="212">
        <v>0</v>
      </c>
      <c r="I60" s="212">
        <v>0</v>
      </c>
      <c r="J60" s="212">
        <v>1.22761E-2</v>
      </c>
    </row>
    <row r="61" spans="1:10" ht="12.5" x14ac:dyDescent="0.25">
      <c r="A61" s="142" t="s">
        <v>240</v>
      </c>
      <c r="B61" s="212">
        <v>0</v>
      </c>
      <c r="C61" s="212">
        <v>7.5000972699999995</v>
      </c>
      <c r="D61" s="212">
        <v>23.126345130000001</v>
      </c>
      <c r="E61" s="212">
        <v>29.68469202</v>
      </c>
      <c r="F61" s="212">
        <v>1.139829E-2</v>
      </c>
      <c r="G61" s="212">
        <v>1.25204223</v>
      </c>
      <c r="H61" s="212">
        <v>4.80255E-3</v>
      </c>
      <c r="I61" s="212">
        <v>3.5363016000000003</v>
      </c>
      <c r="J61" s="212">
        <v>8.07334E-3</v>
      </c>
    </row>
    <row r="62" spans="1:10" ht="12.5" x14ac:dyDescent="0.25">
      <c r="A62" s="142" t="s">
        <v>64</v>
      </c>
      <c r="B62" s="212">
        <v>0</v>
      </c>
      <c r="C62" s="212">
        <v>0.60181846999999999</v>
      </c>
      <c r="D62" s="212">
        <v>30.699059649999999</v>
      </c>
      <c r="E62" s="212">
        <v>7.1809640300000002</v>
      </c>
      <c r="F62" s="212">
        <v>1.133544E-2</v>
      </c>
      <c r="G62" s="212">
        <v>0</v>
      </c>
      <c r="H62" s="212">
        <v>0</v>
      </c>
      <c r="I62" s="212">
        <v>1.84713751</v>
      </c>
      <c r="J62" s="212">
        <v>1.133544E-2</v>
      </c>
    </row>
    <row r="63" spans="1:10" ht="12.5" x14ac:dyDescent="0.25">
      <c r="A63" s="142" t="s">
        <v>49</v>
      </c>
      <c r="B63" s="212">
        <v>0</v>
      </c>
      <c r="C63" s="212">
        <v>0</v>
      </c>
      <c r="D63" s="212">
        <v>0</v>
      </c>
      <c r="E63" s="212">
        <v>15.432768300000001</v>
      </c>
      <c r="F63" s="212">
        <v>9.3185200000000003E-3</v>
      </c>
      <c r="G63" s="212">
        <v>0</v>
      </c>
      <c r="H63" s="212">
        <v>0</v>
      </c>
      <c r="I63" s="212">
        <v>0</v>
      </c>
      <c r="J63" s="212">
        <v>9.3185200000000003E-3</v>
      </c>
    </row>
    <row r="64" spans="1:10" ht="12.5" x14ac:dyDescent="0.25">
      <c r="A64" s="142" t="s">
        <v>14</v>
      </c>
      <c r="B64" s="212">
        <v>0</v>
      </c>
      <c r="C64" s="212">
        <v>2.5284630000000002E-2</v>
      </c>
      <c r="D64" s="212">
        <v>3.500702E-2</v>
      </c>
      <c r="E64" s="212">
        <v>9.0868498399999993</v>
      </c>
      <c r="F64" s="212">
        <v>8.3475900000000002E-3</v>
      </c>
      <c r="G64" s="212">
        <v>0</v>
      </c>
      <c r="H64" s="212">
        <v>2.9889000000000001E-4</v>
      </c>
      <c r="I64" s="212">
        <v>9.8507344000000003</v>
      </c>
      <c r="J64" s="212">
        <v>0</v>
      </c>
    </row>
    <row r="65" spans="1:10" ht="12.5" x14ac:dyDescent="0.25">
      <c r="A65" s="142" t="s">
        <v>142</v>
      </c>
      <c r="B65" s="212">
        <v>1.3224700000000001E-3</v>
      </c>
      <c r="C65" s="212">
        <v>1.46445486</v>
      </c>
      <c r="D65" s="212">
        <v>2.5752454900000004</v>
      </c>
      <c r="E65" s="212">
        <v>13.903104300000001</v>
      </c>
      <c r="F65" s="212">
        <v>8.1345299999999992E-3</v>
      </c>
      <c r="G65" s="212">
        <v>5.0067000000000004E-4</v>
      </c>
      <c r="H65" s="212">
        <v>3.9905989999999995E-2</v>
      </c>
      <c r="I65" s="212">
        <v>1.4285439799999999</v>
      </c>
      <c r="J65" s="212">
        <v>1.64072E-3</v>
      </c>
    </row>
    <row r="66" spans="1:10" ht="12.5" x14ac:dyDescent="0.25">
      <c r="A66" s="142" t="s">
        <v>48</v>
      </c>
      <c r="B66" s="212">
        <v>0</v>
      </c>
      <c r="C66" s="212">
        <v>0</v>
      </c>
      <c r="D66" s="212">
        <v>0</v>
      </c>
      <c r="E66" s="212">
        <v>0.40800759000000003</v>
      </c>
      <c r="F66" s="212">
        <v>7.9545499999999995E-3</v>
      </c>
      <c r="G66" s="212">
        <v>0</v>
      </c>
      <c r="H66" s="212">
        <v>0</v>
      </c>
      <c r="I66" s="212">
        <v>0</v>
      </c>
      <c r="J66" s="212">
        <v>7.9545499999999995E-3</v>
      </c>
    </row>
    <row r="67" spans="1:10" ht="12.5" x14ac:dyDescent="0.25">
      <c r="A67" s="142" t="s">
        <v>202</v>
      </c>
      <c r="B67" s="212">
        <v>0</v>
      </c>
      <c r="C67" s="212">
        <v>2.8594536499999998</v>
      </c>
      <c r="D67" s="212">
        <v>6.3713292099999999</v>
      </c>
      <c r="E67" s="212">
        <v>3.6344662099999998</v>
      </c>
      <c r="F67" s="212">
        <v>7.3192099999999996E-3</v>
      </c>
      <c r="G67" s="212">
        <v>1.0804455100000001</v>
      </c>
      <c r="H67" s="212">
        <v>2.2074439999999997E-2</v>
      </c>
      <c r="I67" s="212">
        <v>1.9733346200000002</v>
      </c>
      <c r="J67" s="212">
        <v>5.4999999999999997E-3</v>
      </c>
    </row>
    <row r="68" spans="1:10" ht="12.5" x14ac:dyDescent="0.25">
      <c r="A68" s="142" t="s">
        <v>249</v>
      </c>
      <c r="B68" s="212">
        <v>9.8136100000000004E-3</v>
      </c>
      <c r="C68" s="212">
        <v>5.1038184199999996</v>
      </c>
      <c r="D68" s="212">
        <v>45.567047989999999</v>
      </c>
      <c r="E68" s="212">
        <v>37.101249750000001</v>
      </c>
      <c r="F68" s="212">
        <v>6.9994300000000001E-3</v>
      </c>
      <c r="G68" s="212">
        <v>0</v>
      </c>
      <c r="H68" s="212">
        <v>0</v>
      </c>
      <c r="I68" s="212">
        <v>1.1671261799999999</v>
      </c>
      <c r="J68" s="212">
        <v>1.5410110000000001E-2</v>
      </c>
    </row>
    <row r="69" spans="1:10" ht="12.5" x14ac:dyDescent="0.25">
      <c r="A69" s="142" t="s">
        <v>107</v>
      </c>
      <c r="B69" s="212">
        <v>2.6118909999999999E-2</v>
      </c>
      <c r="C69" s="212">
        <v>10.48723798</v>
      </c>
      <c r="D69" s="212">
        <v>14.194144400000001</v>
      </c>
      <c r="E69" s="212">
        <v>126.67735368000001</v>
      </c>
      <c r="F69" s="212">
        <v>6.5366199999999999E-3</v>
      </c>
      <c r="G69" s="212">
        <v>9.1694499999999998E-2</v>
      </c>
      <c r="H69" s="212">
        <v>8.57547E-3</v>
      </c>
      <c r="I69" s="212">
        <v>3.88055518</v>
      </c>
      <c r="J69" s="212">
        <v>3.2375500000000001E-2</v>
      </c>
    </row>
    <row r="70" spans="1:10" ht="12.5" x14ac:dyDescent="0.25">
      <c r="A70" s="142" t="s">
        <v>224</v>
      </c>
      <c r="B70" s="212">
        <v>0</v>
      </c>
      <c r="C70" s="212">
        <v>14.376973710000001</v>
      </c>
      <c r="D70" s="212">
        <v>22.214578379999999</v>
      </c>
      <c r="E70" s="212">
        <v>1.3166229700000001</v>
      </c>
      <c r="F70" s="212">
        <v>5.8026099999999997E-3</v>
      </c>
      <c r="G70" s="212">
        <v>0</v>
      </c>
      <c r="H70" s="212">
        <v>0.29736015000000005</v>
      </c>
      <c r="I70" s="212">
        <v>0.33294554999999998</v>
      </c>
      <c r="J70" s="212">
        <v>0</v>
      </c>
    </row>
    <row r="71" spans="1:10" ht="12.5" x14ac:dyDescent="0.25">
      <c r="A71" s="142" t="s">
        <v>211</v>
      </c>
      <c r="B71" s="212">
        <v>3.1906709999999998E-2</v>
      </c>
      <c r="C71" s="212">
        <v>7.9156552400000004</v>
      </c>
      <c r="D71" s="212">
        <v>22.98030851</v>
      </c>
      <c r="E71" s="212">
        <v>30.849093589999999</v>
      </c>
      <c r="F71" s="212">
        <v>5.5593199999999995E-3</v>
      </c>
      <c r="G71" s="212">
        <v>9.3193059999999994E-2</v>
      </c>
      <c r="H71" s="212">
        <v>1.490761E-2</v>
      </c>
      <c r="I71" s="212">
        <v>21.85622837</v>
      </c>
      <c r="J71" s="212">
        <v>0.14811832999999999</v>
      </c>
    </row>
    <row r="72" spans="1:10" ht="12.5" x14ac:dyDescent="0.25">
      <c r="A72" s="142" t="s">
        <v>16</v>
      </c>
      <c r="B72" s="212">
        <v>0</v>
      </c>
      <c r="C72" s="212">
        <v>7.3785000000000007E-4</v>
      </c>
      <c r="D72" s="212">
        <v>7.3785000000000007E-4</v>
      </c>
      <c r="E72" s="212">
        <v>130.92424032</v>
      </c>
      <c r="F72" s="212">
        <v>5.3707099999999999E-3</v>
      </c>
      <c r="G72" s="212">
        <v>0</v>
      </c>
      <c r="H72" s="212">
        <v>0</v>
      </c>
      <c r="I72" s="212">
        <v>0</v>
      </c>
      <c r="J72" s="212">
        <v>5.3707099999999999E-3</v>
      </c>
    </row>
    <row r="73" spans="1:10" ht="12.5" x14ac:dyDescent="0.25">
      <c r="A73" s="142" t="s">
        <v>258</v>
      </c>
      <c r="B73" s="212">
        <v>0.24891564999999999</v>
      </c>
      <c r="C73" s="212">
        <v>7.7299452799999999</v>
      </c>
      <c r="D73" s="212">
        <v>10.35005177</v>
      </c>
      <c r="E73" s="212">
        <v>8.6047502700000003</v>
      </c>
      <c r="F73" s="212">
        <v>5.1984200000000005E-3</v>
      </c>
      <c r="G73" s="212">
        <v>0</v>
      </c>
      <c r="H73" s="212">
        <v>3.1222057599999999</v>
      </c>
      <c r="I73" s="212">
        <v>3.7524450800000002</v>
      </c>
      <c r="J73" s="212">
        <v>0.25411407000000003</v>
      </c>
    </row>
    <row r="74" spans="1:10" ht="12.5" x14ac:dyDescent="0.25">
      <c r="A74" s="142" t="s">
        <v>73</v>
      </c>
      <c r="B74" s="212">
        <v>0</v>
      </c>
      <c r="C74" s="212">
        <v>0</v>
      </c>
      <c r="D74" s="212">
        <v>0</v>
      </c>
      <c r="E74" s="212">
        <v>0</v>
      </c>
      <c r="F74" s="212">
        <v>4.63198E-3</v>
      </c>
      <c r="G74" s="212">
        <v>0</v>
      </c>
      <c r="H74" s="212">
        <v>0</v>
      </c>
      <c r="I74" s="212">
        <v>0</v>
      </c>
      <c r="J74" s="212">
        <v>4.63198E-3</v>
      </c>
    </row>
    <row r="75" spans="1:10" ht="12.5" x14ac:dyDescent="0.25">
      <c r="A75" s="142" t="s">
        <v>37</v>
      </c>
      <c r="B75" s="212">
        <v>0</v>
      </c>
      <c r="C75" s="212">
        <v>10.62042666</v>
      </c>
      <c r="D75" s="212">
        <v>16.537711210000001</v>
      </c>
      <c r="E75" s="212">
        <v>241.56771275</v>
      </c>
      <c r="F75" s="212">
        <v>4.6170600000000001E-3</v>
      </c>
      <c r="G75" s="212">
        <v>0.11235849000000001</v>
      </c>
      <c r="H75" s="212">
        <v>5.8472999999999999E-4</v>
      </c>
      <c r="I75" s="212">
        <v>0.79129614000000004</v>
      </c>
      <c r="J75" s="212">
        <v>0</v>
      </c>
    </row>
    <row r="76" spans="1:10" ht="12.5" x14ac:dyDescent="0.25">
      <c r="A76" s="142" t="s">
        <v>181</v>
      </c>
      <c r="B76" s="212">
        <v>0</v>
      </c>
      <c r="C76" s="212">
        <v>0.73948446000000001</v>
      </c>
      <c r="D76" s="212">
        <v>5.6607865899999998</v>
      </c>
      <c r="E76" s="212">
        <v>4.7038651799999993</v>
      </c>
      <c r="F76" s="212">
        <v>3.8349999999999999E-3</v>
      </c>
      <c r="G76" s="212">
        <v>0.14557314000000002</v>
      </c>
      <c r="H76" s="212">
        <v>3.7136999999999999E-4</v>
      </c>
      <c r="I76" s="212">
        <v>7.0014902000000001</v>
      </c>
      <c r="J76" s="212">
        <v>3.8349999999999999E-3</v>
      </c>
    </row>
    <row r="77" spans="1:10" ht="12.5" x14ac:dyDescent="0.25">
      <c r="A77" s="142" t="s">
        <v>174</v>
      </c>
      <c r="B77" s="212">
        <v>3.9120300000000004E-3</v>
      </c>
      <c r="C77" s="212">
        <v>0.50966032999999999</v>
      </c>
      <c r="D77" s="212">
        <v>0.61934186000000002</v>
      </c>
      <c r="E77" s="212">
        <v>21.734995820000002</v>
      </c>
      <c r="F77" s="212">
        <v>3.6916100000000001E-3</v>
      </c>
      <c r="G77" s="212">
        <v>9.4894699999999998E-3</v>
      </c>
      <c r="H77" s="212">
        <v>0</v>
      </c>
      <c r="I77" s="212">
        <v>4.5875474900000004</v>
      </c>
      <c r="J77" s="212">
        <v>7.6036400000000001E-3</v>
      </c>
    </row>
    <row r="78" spans="1:10" ht="12.5" x14ac:dyDescent="0.25">
      <c r="A78" s="142" t="s">
        <v>230</v>
      </c>
      <c r="B78" s="212">
        <v>4.0585600000000001E-3</v>
      </c>
      <c r="C78" s="212">
        <v>8.1104029999999994E-2</v>
      </c>
      <c r="D78" s="212">
        <v>0.61564830000000004</v>
      </c>
      <c r="E78" s="212">
        <v>16.201758659999999</v>
      </c>
      <c r="F78" s="212">
        <v>3.4327300000000002E-3</v>
      </c>
      <c r="G78" s="212">
        <v>7.8908000000000005E-4</v>
      </c>
      <c r="H78" s="212">
        <v>0</v>
      </c>
      <c r="I78" s="212">
        <v>16.001872509999998</v>
      </c>
      <c r="J78" s="212">
        <v>7.8049799999999996E-3</v>
      </c>
    </row>
    <row r="79" spans="1:10" ht="12.5" x14ac:dyDescent="0.25">
      <c r="A79" s="142" t="s">
        <v>5</v>
      </c>
      <c r="B79" s="212">
        <v>0</v>
      </c>
      <c r="C79" s="212">
        <v>8.3035151000000003</v>
      </c>
      <c r="D79" s="212">
        <v>8.3035151000000003</v>
      </c>
      <c r="E79" s="212">
        <v>67.21125751999999</v>
      </c>
      <c r="F79" s="212">
        <v>3.3184499999999997E-3</v>
      </c>
      <c r="G79" s="212">
        <v>0</v>
      </c>
      <c r="H79" s="212">
        <v>0.481464</v>
      </c>
      <c r="I79" s="212">
        <v>0</v>
      </c>
      <c r="J79" s="212">
        <v>0</v>
      </c>
    </row>
    <row r="80" spans="1:10" ht="12.5" x14ac:dyDescent="0.25">
      <c r="A80" s="142" t="s">
        <v>141</v>
      </c>
      <c r="B80" s="212">
        <v>0</v>
      </c>
      <c r="C80" s="212">
        <v>3.9453470000000004E-2</v>
      </c>
      <c r="D80" s="212">
        <v>4.232996E-2</v>
      </c>
      <c r="E80" s="212">
        <v>2.6538141500000001</v>
      </c>
      <c r="F80" s="212">
        <v>3.0700100000000002E-3</v>
      </c>
      <c r="G80" s="212">
        <v>2.8764899999999998E-3</v>
      </c>
      <c r="H80" s="212">
        <v>5.8847000000000001E-4</v>
      </c>
      <c r="I80" s="212">
        <v>0.21683295000000002</v>
      </c>
      <c r="J80" s="212">
        <v>3.0700100000000002E-3</v>
      </c>
    </row>
    <row r="81" spans="1:10" ht="12.5" x14ac:dyDescent="0.25">
      <c r="A81" s="142" t="s">
        <v>21</v>
      </c>
      <c r="B81" s="212">
        <v>0</v>
      </c>
      <c r="C81" s="212">
        <v>3.7938926800000004</v>
      </c>
      <c r="D81" s="212">
        <v>3.7956653300000003</v>
      </c>
      <c r="E81" s="212">
        <v>41.26054706</v>
      </c>
      <c r="F81" s="212">
        <v>2.5431500000000001E-3</v>
      </c>
      <c r="G81" s="212">
        <v>0</v>
      </c>
      <c r="H81" s="212">
        <v>0</v>
      </c>
      <c r="I81" s="212">
        <v>0</v>
      </c>
      <c r="J81" s="212">
        <v>0</v>
      </c>
    </row>
    <row r="82" spans="1:10" ht="12.5" x14ac:dyDescent="0.25">
      <c r="A82" s="142" t="s">
        <v>229</v>
      </c>
      <c r="B82" s="212">
        <v>7.6430999999999992E-4</v>
      </c>
      <c r="C82" s="212">
        <v>0.4463917</v>
      </c>
      <c r="D82" s="212">
        <v>1.63658378</v>
      </c>
      <c r="E82" s="212">
        <v>82.962973819999988</v>
      </c>
      <c r="F82" s="212">
        <v>2.1994899999999997E-3</v>
      </c>
      <c r="G82" s="212">
        <v>0.69456457999999999</v>
      </c>
      <c r="H82" s="212">
        <v>0.54466053000000003</v>
      </c>
      <c r="I82" s="212">
        <v>16.36045841</v>
      </c>
      <c r="J82" s="212">
        <v>2.9638000000000004E-3</v>
      </c>
    </row>
    <row r="83" spans="1:10" ht="12.5" x14ac:dyDescent="0.25">
      <c r="A83" s="142" t="s">
        <v>139</v>
      </c>
      <c r="B83" s="212">
        <v>0</v>
      </c>
      <c r="C83" s="212">
        <v>0</v>
      </c>
      <c r="D83" s="212">
        <v>6.4195200000000006E-3</v>
      </c>
      <c r="E83" s="212">
        <v>3.9979632599999997</v>
      </c>
      <c r="F83" s="212">
        <v>2.1419999999999998E-3</v>
      </c>
      <c r="G83" s="212">
        <v>0</v>
      </c>
      <c r="H83" s="212">
        <v>0</v>
      </c>
      <c r="I83" s="212">
        <v>0.38227378000000001</v>
      </c>
      <c r="J83" s="212">
        <v>2.1419999999999998E-3</v>
      </c>
    </row>
    <row r="84" spans="1:10" ht="12.5" x14ac:dyDescent="0.25">
      <c r="A84" s="142" t="s">
        <v>61</v>
      </c>
      <c r="B84" s="212">
        <v>8.5428999999999991E-3</v>
      </c>
      <c r="C84" s="212">
        <v>0</v>
      </c>
      <c r="D84" s="212">
        <v>1.83881E-3</v>
      </c>
      <c r="E84" s="212">
        <v>3.44657357</v>
      </c>
      <c r="F84" s="212">
        <v>2.09356E-3</v>
      </c>
      <c r="G84" s="212">
        <v>0</v>
      </c>
      <c r="H84" s="212">
        <v>0</v>
      </c>
      <c r="I84" s="212">
        <v>1.5740509999999999E-2</v>
      </c>
      <c r="J84" s="212">
        <v>8.5428999999999991E-3</v>
      </c>
    </row>
    <row r="85" spans="1:10" ht="12.5" x14ac:dyDescent="0.25">
      <c r="A85" s="142" t="s">
        <v>130</v>
      </c>
      <c r="B85" s="212">
        <v>0</v>
      </c>
      <c r="C85" s="212">
        <v>4.9187565199999996</v>
      </c>
      <c r="D85" s="212">
        <v>13.00412966</v>
      </c>
      <c r="E85" s="212">
        <v>25.95061729</v>
      </c>
      <c r="F85" s="212">
        <v>2.06178E-3</v>
      </c>
      <c r="G85" s="212">
        <v>0.24325064999999998</v>
      </c>
      <c r="H85" s="212">
        <v>7.6801149999999999E-2</v>
      </c>
      <c r="I85" s="212">
        <v>3.95328502</v>
      </c>
      <c r="J85" s="212">
        <v>0</v>
      </c>
    </row>
    <row r="86" spans="1:10" ht="12.5" x14ac:dyDescent="0.25">
      <c r="A86" s="142" t="s">
        <v>160</v>
      </c>
      <c r="B86" s="212">
        <v>0</v>
      </c>
      <c r="C86" s="212">
        <v>12.882784699999998</v>
      </c>
      <c r="D86" s="212">
        <v>22.266475079999999</v>
      </c>
      <c r="E86" s="212">
        <v>46.900782579999998</v>
      </c>
      <c r="F86" s="212">
        <v>1.5480100000000001E-3</v>
      </c>
      <c r="G86" s="212">
        <v>3.502719E-2</v>
      </c>
      <c r="H86" s="212">
        <v>3.3419089999999999E-2</v>
      </c>
      <c r="I86" s="212">
        <v>8.7662663599999995</v>
      </c>
      <c r="J86" s="212">
        <v>1.5480100000000001E-3</v>
      </c>
    </row>
    <row r="87" spans="1:10" ht="12.5" x14ac:dyDescent="0.25">
      <c r="A87" s="142" t="s">
        <v>251</v>
      </c>
      <c r="B87" s="212">
        <v>2.1270049999999999E-2</v>
      </c>
      <c r="C87" s="212">
        <v>0.84205587000000004</v>
      </c>
      <c r="D87" s="212">
        <v>1.9481275300000001</v>
      </c>
      <c r="E87" s="212">
        <v>19.092383699999999</v>
      </c>
      <c r="F87" s="212">
        <v>1.3439999999999999E-3</v>
      </c>
      <c r="G87" s="212">
        <v>4.5844799999999993E-3</v>
      </c>
      <c r="H87" s="212">
        <v>0</v>
      </c>
      <c r="I87" s="212">
        <v>14.28587707</v>
      </c>
      <c r="J87" s="212">
        <v>2.261405E-2</v>
      </c>
    </row>
    <row r="88" spans="1:10" ht="12.5" x14ac:dyDescent="0.25">
      <c r="A88" s="142" t="s">
        <v>120</v>
      </c>
      <c r="B88" s="212">
        <v>0</v>
      </c>
      <c r="C88" s="212">
        <v>8.9642380000000008E-2</v>
      </c>
      <c r="D88" s="212">
        <v>0.32664890999999996</v>
      </c>
      <c r="E88" s="212">
        <v>12.389733640000001</v>
      </c>
      <c r="F88" s="212">
        <v>9.2267999999999994E-4</v>
      </c>
      <c r="G88" s="212">
        <v>0</v>
      </c>
      <c r="H88" s="212">
        <v>2.1244200000000001E-3</v>
      </c>
      <c r="I88" s="212">
        <v>0.51954593000000004</v>
      </c>
      <c r="J88" s="212">
        <v>9.2267999999999994E-4</v>
      </c>
    </row>
    <row r="89" spans="1:10" ht="12.5" x14ac:dyDescent="0.25">
      <c r="A89" s="142" t="s">
        <v>134</v>
      </c>
      <c r="B89" s="212">
        <v>0.21931560999999999</v>
      </c>
      <c r="C89" s="212">
        <v>8.8281113500000004</v>
      </c>
      <c r="D89" s="212">
        <v>16.081399090000001</v>
      </c>
      <c r="E89" s="212">
        <v>88.470732409999997</v>
      </c>
      <c r="F89" s="212">
        <v>8.9022000000000005E-4</v>
      </c>
      <c r="G89" s="212">
        <v>0</v>
      </c>
      <c r="H89" s="212">
        <v>0</v>
      </c>
      <c r="I89" s="212">
        <v>1.4385040500000001</v>
      </c>
      <c r="J89" s="212">
        <v>0.21980384</v>
      </c>
    </row>
    <row r="90" spans="1:10" ht="12.5" x14ac:dyDescent="0.25">
      <c r="A90" s="142" t="s">
        <v>237</v>
      </c>
      <c r="B90" s="212">
        <v>0</v>
      </c>
      <c r="C90" s="212">
        <v>0.33834873999999998</v>
      </c>
      <c r="D90" s="212">
        <v>1.2090841999999999</v>
      </c>
      <c r="E90" s="212">
        <v>12.09307473</v>
      </c>
      <c r="F90" s="212">
        <v>8.5439999999999995E-4</v>
      </c>
      <c r="G90" s="212">
        <v>1.9521069999999998E-2</v>
      </c>
      <c r="H90" s="212">
        <v>1.0411989999999999E-2</v>
      </c>
      <c r="I90" s="212">
        <v>6.0063393300000003</v>
      </c>
      <c r="J90" s="212">
        <v>8.5439999999999995E-4</v>
      </c>
    </row>
    <row r="91" spans="1:10" ht="12.5" x14ac:dyDescent="0.25">
      <c r="A91" s="142" t="s">
        <v>31</v>
      </c>
      <c r="B91" s="212">
        <v>3.5733999999999999E-4</v>
      </c>
      <c r="C91" s="212">
        <v>1.03456799</v>
      </c>
      <c r="D91" s="212">
        <v>1.0694566299999999</v>
      </c>
      <c r="E91" s="212">
        <v>6.4166081300000002</v>
      </c>
      <c r="F91" s="212">
        <v>8.0354999999999999E-4</v>
      </c>
      <c r="G91" s="212">
        <v>0</v>
      </c>
      <c r="H91" s="212">
        <v>0</v>
      </c>
      <c r="I91" s="212">
        <v>9.0465100000000007E-3</v>
      </c>
      <c r="J91" s="212">
        <v>1.1608900000000001E-3</v>
      </c>
    </row>
    <row r="92" spans="1:10" ht="12.5" x14ac:dyDescent="0.25">
      <c r="A92" s="142" t="s">
        <v>255</v>
      </c>
      <c r="B92" s="212">
        <v>5.4780000000000001E-5</v>
      </c>
      <c r="C92" s="212">
        <v>0.46241497999999998</v>
      </c>
      <c r="D92" s="212">
        <v>2.22552993</v>
      </c>
      <c r="E92" s="212">
        <v>3.3746698900000003</v>
      </c>
      <c r="F92" s="212">
        <v>7.4923999999999998E-4</v>
      </c>
      <c r="G92" s="212">
        <v>0</v>
      </c>
      <c r="H92" s="212">
        <v>0</v>
      </c>
      <c r="I92" s="212">
        <v>2.2308367200000001</v>
      </c>
      <c r="J92" s="212">
        <v>8.0402000000000002E-4</v>
      </c>
    </row>
    <row r="93" spans="1:10" ht="12.5" x14ac:dyDescent="0.25">
      <c r="A93" s="142" t="s">
        <v>242</v>
      </c>
      <c r="B93" s="212">
        <v>5.32542E-3</v>
      </c>
      <c r="C93" s="212">
        <v>15.275741679999999</v>
      </c>
      <c r="D93" s="212">
        <v>166.4590039</v>
      </c>
      <c r="E93" s="212">
        <v>22.735637019999999</v>
      </c>
      <c r="F93" s="212">
        <v>7.4162000000000002E-4</v>
      </c>
      <c r="G93" s="212">
        <v>1.59328655</v>
      </c>
      <c r="H93" s="212">
        <v>1.540966E-2</v>
      </c>
      <c r="I93" s="212">
        <v>3.0863610600000002</v>
      </c>
      <c r="J93" s="212">
        <v>1.190678E-2</v>
      </c>
    </row>
    <row r="94" spans="1:10" ht="12.5" x14ac:dyDescent="0.25">
      <c r="A94" s="142" t="s">
        <v>144</v>
      </c>
      <c r="B94" s="212">
        <v>0</v>
      </c>
      <c r="C94" s="212">
        <v>8.9904589999999993E-2</v>
      </c>
      <c r="D94" s="212">
        <v>0.11811852</v>
      </c>
      <c r="E94" s="212">
        <v>5.5251164599999996</v>
      </c>
      <c r="F94" s="212">
        <v>7.3234999999999999E-4</v>
      </c>
      <c r="G94" s="212">
        <v>0</v>
      </c>
      <c r="H94" s="212">
        <v>0</v>
      </c>
      <c r="I94" s="212">
        <v>0.99225396999999993</v>
      </c>
      <c r="J94" s="212">
        <v>7.3234999999999999E-4</v>
      </c>
    </row>
    <row r="95" spans="1:10" ht="12.5" x14ac:dyDescent="0.25">
      <c r="A95" s="142" t="s">
        <v>253</v>
      </c>
      <c r="B95" s="212">
        <v>0</v>
      </c>
      <c r="C95" s="212">
        <v>2.4826360000000002E-2</v>
      </c>
      <c r="D95" s="212">
        <v>2.5224200000000002E-2</v>
      </c>
      <c r="E95" s="212">
        <v>0.22841325000000001</v>
      </c>
      <c r="F95" s="212">
        <v>6.1465999999999995E-4</v>
      </c>
      <c r="G95" s="212">
        <v>0</v>
      </c>
      <c r="H95" s="212">
        <v>0</v>
      </c>
      <c r="I95" s="212">
        <v>4.6171070000000002E-2</v>
      </c>
      <c r="J95" s="212">
        <v>6.1465999999999995E-4</v>
      </c>
    </row>
    <row r="96" spans="1:10" ht="12.5" x14ac:dyDescent="0.25">
      <c r="A96" s="142" t="s">
        <v>228</v>
      </c>
      <c r="B96" s="212">
        <v>0</v>
      </c>
      <c r="C96" s="212">
        <v>0.53795607999999995</v>
      </c>
      <c r="D96" s="212">
        <v>3.4288418300000001</v>
      </c>
      <c r="E96" s="212">
        <v>12.02095568</v>
      </c>
      <c r="F96" s="212">
        <v>5.5064000000000003E-4</v>
      </c>
      <c r="G96" s="212">
        <v>0</v>
      </c>
      <c r="H96" s="212">
        <v>0</v>
      </c>
      <c r="I96" s="212">
        <v>6.1052060399999997</v>
      </c>
      <c r="J96" s="212">
        <v>5.5064000000000003E-4</v>
      </c>
    </row>
    <row r="97" spans="1:10" ht="12.5" x14ac:dyDescent="0.25">
      <c r="A97" s="142" t="s">
        <v>89</v>
      </c>
      <c r="B97" s="212">
        <v>1.8897E-4</v>
      </c>
      <c r="C97" s="212">
        <v>1.514076E-2</v>
      </c>
      <c r="D97" s="212">
        <v>1.514076E-2</v>
      </c>
      <c r="E97" s="212">
        <v>6.9559881700000004</v>
      </c>
      <c r="F97" s="212">
        <v>5.4799000000000004E-4</v>
      </c>
      <c r="G97" s="212">
        <v>0</v>
      </c>
      <c r="H97" s="212">
        <v>0</v>
      </c>
      <c r="I97" s="212">
        <v>1.42691E-3</v>
      </c>
      <c r="J97" s="212">
        <v>1.8897E-4</v>
      </c>
    </row>
    <row r="98" spans="1:10" ht="12.5" x14ac:dyDescent="0.25">
      <c r="A98" s="142" t="s">
        <v>208</v>
      </c>
      <c r="B98" s="212">
        <v>0</v>
      </c>
      <c r="C98" s="212">
        <v>3.4618620000000003E-2</v>
      </c>
      <c r="D98" s="212">
        <v>8.1875199999999995E-2</v>
      </c>
      <c r="E98" s="212">
        <v>2.7446748100000002</v>
      </c>
      <c r="F98" s="212">
        <v>4.2099999999999999E-4</v>
      </c>
      <c r="G98" s="212">
        <v>0</v>
      </c>
      <c r="H98" s="212">
        <v>0</v>
      </c>
      <c r="I98" s="212">
        <v>1.33353758</v>
      </c>
      <c r="J98" s="212">
        <v>4.2099999999999999E-4</v>
      </c>
    </row>
    <row r="99" spans="1:10" ht="12.5" x14ac:dyDescent="0.25">
      <c r="A99" s="142" t="s">
        <v>171</v>
      </c>
      <c r="B99" s="212">
        <v>1.9338E-4</v>
      </c>
      <c r="C99" s="212">
        <v>2.8756131000000003</v>
      </c>
      <c r="D99" s="212">
        <v>37.563110990000006</v>
      </c>
      <c r="E99" s="212">
        <v>21.138815770000001</v>
      </c>
      <c r="F99" s="212">
        <v>4.0941000000000003E-4</v>
      </c>
      <c r="G99" s="212">
        <v>29.088364429999999</v>
      </c>
      <c r="H99" s="212">
        <v>1.40874E-2</v>
      </c>
      <c r="I99" s="212">
        <v>4.0626491099999997</v>
      </c>
      <c r="J99" s="212">
        <v>1.9338E-4</v>
      </c>
    </row>
    <row r="100" spans="1:10" ht="12.5" x14ac:dyDescent="0.25">
      <c r="A100" s="142" t="s">
        <v>9</v>
      </c>
      <c r="B100" s="212">
        <v>0</v>
      </c>
      <c r="C100" s="212">
        <v>5.74191304</v>
      </c>
      <c r="D100" s="212">
        <v>26.130923190000001</v>
      </c>
      <c r="E100" s="212">
        <v>15.304674009999999</v>
      </c>
      <c r="F100" s="212">
        <v>3.4000000000000002E-4</v>
      </c>
      <c r="G100" s="212">
        <v>0.22664457000000002</v>
      </c>
      <c r="H100" s="212">
        <v>1.7757413500000001</v>
      </c>
      <c r="I100" s="212">
        <v>0</v>
      </c>
      <c r="J100" s="212">
        <v>0</v>
      </c>
    </row>
    <row r="101" spans="1:10" ht="12.5" x14ac:dyDescent="0.25">
      <c r="A101" s="142" t="s">
        <v>247</v>
      </c>
      <c r="B101" s="212">
        <v>0</v>
      </c>
      <c r="C101" s="212">
        <v>6.529886E-2</v>
      </c>
      <c r="D101" s="212">
        <v>0.35357601</v>
      </c>
      <c r="E101" s="212">
        <v>2.7293661899999999</v>
      </c>
      <c r="F101" s="212">
        <v>2.5384000000000002E-4</v>
      </c>
      <c r="G101" s="212">
        <v>0.16887028000000001</v>
      </c>
      <c r="H101" s="212">
        <v>1.14904E-3</v>
      </c>
      <c r="I101" s="212">
        <v>1.7617043300000002</v>
      </c>
      <c r="J101" s="212">
        <v>2.5384000000000002E-4</v>
      </c>
    </row>
    <row r="102" spans="1:10" ht="12.5" x14ac:dyDescent="0.25">
      <c r="A102" s="142" t="s">
        <v>135</v>
      </c>
      <c r="B102" s="212">
        <v>2.1940999999999999E-4</v>
      </c>
      <c r="C102" s="212">
        <v>0.35265029999999997</v>
      </c>
      <c r="D102" s="212">
        <v>0.98492229000000009</v>
      </c>
      <c r="E102" s="212">
        <v>127.79524005</v>
      </c>
      <c r="F102" s="212">
        <v>2.3693999999999999E-4</v>
      </c>
      <c r="G102" s="212">
        <v>2.99812E-3</v>
      </c>
      <c r="H102" s="212">
        <v>2.8112199999999997E-3</v>
      </c>
      <c r="I102" s="212">
        <v>3.3660852499999998</v>
      </c>
      <c r="J102" s="212">
        <v>4.5635000000000001E-4</v>
      </c>
    </row>
    <row r="103" spans="1:10" ht="12.5" x14ac:dyDescent="0.25">
      <c r="A103" s="142" t="s">
        <v>88</v>
      </c>
      <c r="B103" s="212">
        <v>0</v>
      </c>
      <c r="C103" s="212">
        <v>2.2208370199999998</v>
      </c>
      <c r="D103" s="212">
        <v>2.2208370199999998</v>
      </c>
      <c r="E103" s="212">
        <v>71.056241</v>
      </c>
      <c r="F103" s="212">
        <v>1.7000000000000001E-4</v>
      </c>
      <c r="G103" s="212">
        <v>0</v>
      </c>
      <c r="H103" s="212">
        <v>0</v>
      </c>
      <c r="I103" s="212">
        <v>0</v>
      </c>
      <c r="J103" s="212">
        <v>0</v>
      </c>
    </row>
    <row r="104" spans="1:10" ht="12.5" x14ac:dyDescent="0.25">
      <c r="A104" s="142" t="s">
        <v>207</v>
      </c>
      <c r="B104" s="212">
        <v>0</v>
      </c>
      <c r="C104" s="212">
        <v>6.3091499999999995E-2</v>
      </c>
      <c r="D104" s="212">
        <v>0.37857795</v>
      </c>
      <c r="E104" s="212">
        <v>0.88449507999999999</v>
      </c>
      <c r="F104" s="212">
        <v>1.3063999999999998E-4</v>
      </c>
      <c r="G104" s="212">
        <v>0.19807329999999998</v>
      </c>
      <c r="H104" s="212">
        <v>0</v>
      </c>
      <c r="I104" s="212">
        <v>1.543838</v>
      </c>
      <c r="J104" s="212">
        <v>1.3063999999999998E-4</v>
      </c>
    </row>
    <row r="105" spans="1:10" ht="12.5" x14ac:dyDescent="0.25">
      <c r="A105" s="142" t="s">
        <v>215</v>
      </c>
      <c r="B105" s="212">
        <v>0</v>
      </c>
      <c r="C105" s="212">
        <v>0.19799924999999999</v>
      </c>
      <c r="D105" s="212">
        <v>2.1750672400000002</v>
      </c>
      <c r="E105" s="212">
        <v>6.4969684499999998</v>
      </c>
      <c r="F105" s="212">
        <v>1.0887000000000001E-4</v>
      </c>
      <c r="G105" s="212">
        <v>0</v>
      </c>
      <c r="H105" s="212">
        <v>0</v>
      </c>
      <c r="I105" s="212">
        <v>106.46304673</v>
      </c>
      <c r="J105" s="212">
        <v>1.0887000000000001E-4</v>
      </c>
    </row>
    <row r="106" spans="1:10" ht="12.5" x14ac:dyDescent="0.25">
      <c r="A106" s="142" t="s">
        <v>173</v>
      </c>
      <c r="B106" s="212">
        <v>0</v>
      </c>
      <c r="C106" s="212">
        <v>0.96025410999999994</v>
      </c>
      <c r="D106" s="212">
        <v>1.5168523600000001</v>
      </c>
      <c r="E106" s="212">
        <v>4.4286298099999994</v>
      </c>
      <c r="F106" s="212">
        <v>7.8980000000000006E-5</v>
      </c>
      <c r="G106" s="212">
        <v>9.6847550000000004E-2</v>
      </c>
      <c r="H106" s="212">
        <v>1.93191E-3</v>
      </c>
      <c r="I106" s="212">
        <v>1.9200275500000001</v>
      </c>
      <c r="J106" s="212">
        <v>2.5338699999999997E-3</v>
      </c>
    </row>
    <row r="107" spans="1:10" ht="12.5" x14ac:dyDescent="0.25">
      <c r="A107" s="142" t="s">
        <v>225</v>
      </c>
      <c r="B107" s="212">
        <v>0</v>
      </c>
      <c r="C107" s="212">
        <v>151.3311032</v>
      </c>
      <c r="D107" s="212">
        <v>156.58615352000001</v>
      </c>
      <c r="E107" s="212">
        <v>0.92769875999999996</v>
      </c>
      <c r="F107" s="212">
        <v>0</v>
      </c>
      <c r="G107" s="212">
        <v>0</v>
      </c>
      <c r="H107" s="212">
        <v>0</v>
      </c>
      <c r="I107" s="212">
        <v>0.24327810999999999</v>
      </c>
      <c r="J107" s="212">
        <v>0</v>
      </c>
    </row>
    <row r="108" spans="1:10" ht="12.5" x14ac:dyDescent="0.25">
      <c r="A108" s="142" t="s">
        <v>13</v>
      </c>
      <c r="B108" s="212">
        <v>0</v>
      </c>
      <c r="C108" s="212">
        <v>147.70790288000001</v>
      </c>
      <c r="D108" s="212">
        <v>147.70790288000001</v>
      </c>
      <c r="E108" s="212">
        <v>3.0322251499999999</v>
      </c>
      <c r="F108" s="212">
        <v>0</v>
      </c>
      <c r="G108" s="212">
        <v>0</v>
      </c>
      <c r="H108" s="212">
        <v>0</v>
      </c>
      <c r="I108" s="212">
        <v>0</v>
      </c>
      <c r="J108" s="212">
        <v>0</v>
      </c>
    </row>
    <row r="109" spans="1:10" ht="12.5" x14ac:dyDescent="0.25">
      <c r="A109" s="142" t="s">
        <v>71</v>
      </c>
      <c r="B109" s="212">
        <v>0</v>
      </c>
      <c r="C109" s="212">
        <v>122.54023348999999</v>
      </c>
      <c r="D109" s="212">
        <v>55.441287750000001</v>
      </c>
      <c r="E109" s="212">
        <v>5.0505000000000001E-2</v>
      </c>
      <c r="F109" s="212">
        <v>0</v>
      </c>
      <c r="G109" s="212">
        <v>0</v>
      </c>
      <c r="H109" s="212">
        <v>0</v>
      </c>
      <c r="I109" s="212">
        <v>0</v>
      </c>
      <c r="J109" s="212">
        <v>0</v>
      </c>
    </row>
    <row r="110" spans="1:10" ht="12.5" x14ac:dyDescent="0.25">
      <c r="A110" s="142" t="s">
        <v>129</v>
      </c>
      <c r="B110" s="212">
        <v>0</v>
      </c>
      <c r="C110" s="212">
        <v>67.815198760000001</v>
      </c>
      <c r="D110" s="212">
        <v>135.32320442</v>
      </c>
      <c r="E110" s="212">
        <v>36.730681560000001</v>
      </c>
      <c r="F110" s="212">
        <v>0</v>
      </c>
      <c r="G110" s="212">
        <v>0</v>
      </c>
      <c r="H110" s="212">
        <v>0.27923062999999998</v>
      </c>
      <c r="I110" s="212">
        <v>30.6101183</v>
      </c>
      <c r="J110" s="212">
        <v>0</v>
      </c>
    </row>
    <row r="111" spans="1:10" ht="12.5" x14ac:dyDescent="0.25">
      <c r="A111" s="142" t="s">
        <v>218</v>
      </c>
      <c r="B111" s="212">
        <v>0</v>
      </c>
      <c r="C111" s="212">
        <v>53.973552060000003</v>
      </c>
      <c r="D111" s="212">
        <v>141.32525878000001</v>
      </c>
      <c r="E111" s="212">
        <v>245.78961968000002</v>
      </c>
      <c r="F111" s="212">
        <v>0</v>
      </c>
      <c r="G111" s="212">
        <v>0</v>
      </c>
      <c r="H111" s="212">
        <v>0</v>
      </c>
      <c r="I111" s="212">
        <v>36.080588259999999</v>
      </c>
      <c r="J111" s="212">
        <v>0</v>
      </c>
    </row>
    <row r="112" spans="1:10" ht="12.5" x14ac:dyDescent="0.25">
      <c r="A112" s="142" t="s">
        <v>105</v>
      </c>
      <c r="B112" s="212">
        <v>0</v>
      </c>
      <c r="C112" s="212">
        <v>46.286915710000002</v>
      </c>
      <c r="D112" s="212">
        <v>58.49884058</v>
      </c>
      <c r="E112" s="212">
        <v>125.65598335999999</v>
      </c>
      <c r="F112" s="212">
        <v>0</v>
      </c>
      <c r="G112" s="212">
        <v>7.5305148399999995</v>
      </c>
      <c r="H112" s="212">
        <v>0.24519531999999999</v>
      </c>
      <c r="I112" s="212">
        <v>157.86704246000002</v>
      </c>
      <c r="J112" s="212">
        <v>0</v>
      </c>
    </row>
    <row r="113" spans="1:10" ht="12.5" x14ac:dyDescent="0.25">
      <c r="A113" s="142" t="s">
        <v>217</v>
      </c>
      <c r="B113" s="212">
        <v>0</v>
      </c>
      <c r="C113" s="212">
        <v>33.565322729999998</v>
      </c>
      <c r="D113" s="212">
        <v>121.36673463</v>
      </c>
      <c r="E113" s="212">
        <v>67.287212069999995</v>
      </c>
      <c r="F113" s="212">
        <v>0</v>
      </c>
      <c r="G113" s="212">
        <v>0</v>
      </c>
      <c r="H113" s="212">
        <v>0</v>
      </c>
      <c r="I113" s="212">
        <v>43.952911649999997</v>
      </c>
      <c r="J113" s="212">
        <v>0</v>
      </c>
    </row>
    <row r="114" spans="1:10" ht="12.5" x14ac:dyDescent="0.25">
      <c r="A114" s="142" t="s">
        <v>2</v>
      </c>
      <c r="B114" s="212">
        <v>0</v>
      </c>
      <c r="C114" s="212">
        <v>25.82406035</v>
      </c>
      <c r="D114" s="212">
        <v>27.414895100000003</v>
      </c>
      <c r="E114" s="212">
        <v>9.0032784600000006</v>
      </c>
      <c r="F114" s="212">
        <v>0</v>
      </c>
      <c r="G114" s="212">
        <v>0</v>
      </c>
      <c r="H114" s="212">
        <v>25.664337769999999</v>
      </c>
      <c r="I114" s="212">
        <v>26.264049460000003</v>
      </c>
      <c r="J114" s="212">
        <v>0</v>
      </c>
    </row>
    <row r="115" spans="1:10" ht="12.5" x14ac:dyDescent="0.25">
      <c r="A115" s="142" t="s">
        <v>119</v>
      </c>
      <c r="B115" s="212">
        <v>0</v>
      </c>
      <c r="C115" s="212">
        <v>21.133713309999997</v>
      </c>
      <c r="D115" s="212">
        <v>21.346110510000003</v>
      </c>
      <c r="E115" s="212">
        <v>20.162573219999999</v>
      </c>
      <c r="F115" s="212">
        <v>0</v>
      </c>
      <c r="G115" s="212">
        <v>0</v>
      </c>
      <c r="H115" s="212">
        <v>0.220332</v>
      </c>
      <c r="I115" s="212">
        <v>0.27582298999999999</v>
      </c>
      <c r="J115" s="212">
        <v>0</v>
      </c>
    </row>
    <row r="116" spans="1:10" ht="12.5" x14ac:dyDescent="0.25">
      <c r="A116" s="142" t="s">
        <v>146</v>
      </c>
      <c r="B116" s="212">
        <v>0</v>
      </c>
      <c r="C116" s="212">
        <v>17.437273059999999</v>
      </c>
      <c r="D116" s="212">
        <v>17.437273059999999</v>
      </c>
      <c r="E116" s="212">
        <v>26.89114665</v>
      </c>
      <c r="F116" s="212">
        <v>0</v>
      </c>
      <c r="G116" s="212">
        <v>0</v>
      </c>
      <c r="H116" s="212">
        <v>0.55581919999999996</v>
      </c>
      <c r="I116" s="212">
        <v>3.84096905</v>
      </c>
      <c r="J116" s="212">
        <v>0</v>
      </c>
    </row>
    <row r="117" spans="1:10" ht="12.5" x14ac:dyDescent="0.25">
      <c r="A117" s="142" t="s">
        <v>98</v>
      </c>
      <c r="B117" s="212">
        <v>1.6492869699999999</v>
      </c>
      <c r="C117" s="212">
        <v>14.99167907</v>
      </c>
      <c r="D117" s="212">
        <v>35.583191840000005</v>
      </c>
      <c r="E117" s="212">
        <v>11.306148240000001</v>
      </c>
      <c r="F117" s="212">
        <v>0</v>
      </c>
      <c r="G117" s="212">
        <v>1.007105E-2</v>
      </c>
      <c r="H117" s="212">
        <v>0</v>
      </c>
      <c r="I117" s="212">
        <v>13.909994730000001</v>
      </c>
      <c r="J117" s="212">
        <v>1.6673522199999999</v>
      </c>
    </row>
    <row r="118" spans="1:10" ht="12.5" x14ac:dyDescent="0.25">
      <c r="A118" s="142" t="s">
        <v>178</v>
      </c>
      <c r="B118" s="212">
        <v>0</v>
      </c>
      <c r="C118" s="212">
        <v>9.8050514800000013</v>
      </c>
      <c r="D118" s="212">
        <v>60.558029380000001</v>
      </c>
      <c r="E118" s="212">
        <v>34.739545640000003</v>
      </c>
      <c r="F118" s="212">
        <v>0</v>
      </c>
      <c r="G118" s="212">
        <v>2.7927480000000001E-2</v>
      </c>
      <c r="H118" s="212">
        <v>0.14126791</v>
      </c>
      <c r="I118" s="212">
        <v>2.7909771299999999</v>
      </c>
      <c r="J118" s="212">
        <v>2.45955E-3</v>
      </c>
    </row>
    <row r="119" spans="1:10" ht="12.5" x14ac:dyDescent="0.25">
      <c r="A119" s="142" t="s">
        <v>197</v>
      </c>
      <c r="B119" s="212">
        <v>0</v>
      </c>
      <c r="C119" s="212">
        <v>9.6953868000000014</v>
      </c>
      <c r="D119" s="212">
        <v>18.10210485</v>
      </c>
      <c r="E119" s="212">
        <v>10.144646369999998</v>
      </c>
      <c r="F119" s="212">
        <v>0</v>
      </c>
      <c r="G119" s="212">
        <v>0.69314458000000001</v>
      </c>
      <c r="H119" s="212">
        <v>1.8761400000000001E-3</v>
      </c>
      <c r="I119" s="212">
        <v>23.570368780000003</v>
      </c>
      <c r="J119" s="212">
        <v>0</v>
      </c>
    </row>
    <row r="120" spans="1:10" ht="12.5" x14ac:dyDescent="0.25">
      <c r="A120" s="142" t="s">
        <v>190</v>
      </c>
      <c r="B120" s="212">
        <v>0</v>
      </c>
      <c r="C120" s="212">
        <v>9.599629310000001</v>
      </c>
      <c r="D120" s="212">
        <v>9.6033602499999997</v>
      </c>
      <c r="E120" s="212">
        <v>7.1098715300000004</v>
      </c>
      <c r="F120" s="212">
        <v>0</v>
      </c>
      <c r="G120" s="212">
        <v>0</v>
      </c>
      <c r="H120" s="212">
        <v>0</v>
      </c>
      <c r="I120" s="212">
        <v>1.4469637799999999</v>
      </c>
      <c r="J120" s="212">
        <v>0</v>
      </c>
    </row>
    <row r="121" spans="1:10" ht="12.5" x14ac:dyDescent="0.25">
      <c r="A121" s="142" t="s">
        <v>200</v>
      </c>
      <c r="B121" s="212">
        <v>1.4431000000000001E-4</v>
      </c>
      <c r="C121" s="212">
        <v>9.5703081099999991</v>
      </c>
      <c r="D121" s="212">
        <v>33.71709645</v>
      </c>
      <c r="E121" s="212">
        <v>21.69052147</v>
      </c>
      <c r="F121" s="212">
        <v>0</v>
      </c>
      <c r="G121" s="212">
        <v>3.2237913499999999</v>
      </c>
      <c r="H121" s="212">
        <v>2.057991E-2</v>
      </c>
      <c r="I121" s="212">
        <v>4.2514771900000001</v>
      </c>
      <c r="J121" s="212">
        <v>1.4431000000000001E-4</v>
      </c>
    </row>
    <row r="122" spans="1:10" ht="12.5" x14ac:dyDescent="0.25">
      <c r="A122" s="142" t="s">
        <v>213</v>
      </c>
      <c r="B122" s="212">
        <v>0</v>
      </c>
      <c r="C122" s="212">
        <v>7.4779298600000006</v>
      </c>
      <c r="D122" s="212">
        <v>8.6285412100000016</v>
      </c>
      <c r="E122" s="212">
        <v>8.4800362400000004</v>
      </c>
      <c r="F122" s="212">
        <v>0</v>
      </c>
      <c r="G122" s="212">
        <v>2.6933659999999998E-2</v>
      </c>
      <c r="H122" s="212">
        <v>1.6529439999999999E-2</v>
      </c>
      <c r="I122" s="212">
        <v>0.23847787000000001</v>
      </c>
      <c r="J122" s="212">
        <v>0</v>
      </c>
    </row>
    <row r="123" spans="1:10" ht="12.5" x14ac:dyDescent="0.25">
      <c r="A123" s="142" t="s">
        <v>94</v>
      </c>
      <c r="B123" s="212">
        <v>0</v>
      </c>
      <c r="C123" s="212">
        <v>7.0396993499999994</v>
      </c>
      <c r="D123" s="212">
        <v>11.009838519999999</v>
      </c>
      <c r="E123" s="212">
        <v>3.04220837</v>
      </c>
      <c r="F123" s="212">
        <v>0</v>
      </c>
      <c r="G123" s="212">
        <v>3.2065221800000003</v>
      </c>
      <c r="H123" s="212">
        <v>0</v>
      </c>
      <c r="I123" s="212">
        <v>1.7320854399999999</v>
      </c>
      <c r="J123" s="212">
        <v>0</v>
      </c>
    </row>
    <row r="124" spans="1:10" ht="12.5" x14ac:dyDescent="0.25">
      <c r="A124" s="142" t="s">
        <v>201</v>
      </c>
      <c r="B124" s="212">
        <v>0</v>
      </c>
      <c r="C124" s="212">
        <v>6.9254684600000003</v>
      </c>
      <c r="D124" s="212">
        <v>11.108181210000001</v>
      </c>
      <c r="E124" s="212">
        <v>13.00519506</v>
      </c>
      <c r="F124" s="212">
        <v>0</v>
      </c>
      <c r="G124" s="212">
        <v>2.9547799999999999E-2</v>
      </c>
      <c r="H124" s="212">
        <v>2.2958369999999999E-2</v>
      </c>
      <c r="I124" s="212">
        <v>7.2653358499999996</v>
      </c>
      <c r="J124" s="212">
        <v>0</v>
      </c>
    </row>
    <row r="125" spans="1:10" ht="12.5" x14ac:dyDescent="0.25">
      <c r="A125" s="142" t="s">
        <v>169</v>
      </c>
      <c r="B125" s="212">
        <v>0</v>
      </c>
      <c r="C125" s="212">
        <v>6.6920879600000003</v>
      </c>
      <c r="D125" s="212">
        <v>9.6077133499999992</v>
      </c>
      <c r="E125" s="212">
        <v>21.310357010000001</v>
      </c>
      <c r="F125" s="212">
        <v>0</v>
      </c>
      <c r="G125" s="212">
        <v>0</v>
      </c>
      <c r="H125" s="212">
        <v>1.2820409999999999E-2</v>
      </c>
      <c r="I125" s="212">
        <v>1.2712560400000001</v>
      </c>
      <c r="J125" s="212">
        <v>0</v>
      </c>
    </row>
    <row r="126" spans="1:10" ht="12.5" x14ac:dyDescent="0.25">
      <c r="A126" s="142" t="s">
        <v>194</v>
      </c>
      <c r="B126" s="212">
        <v>0</v>
      </c>
      <c r="C126" s="212">
        <v>5.4494821399999998</v>
      </c>
      <c r="D126" s="212">
        <v>8.8750751099999992</v>
      </c>
      <c r="E126" s="212">
        <v>32.900618729999998</v>
      </c>
      <c r="F126" s="212">
        <v>0</v>
      </c>
      <c r="G126" s="212">
        <v>0.20344071999999999</v>
      </c>
      <c r="H126" s="212">
        <v>0</v>
      </c>
      <c r="I126" s="212">
        <v>3.28886083</v>
      </c>
      <c r="J126" s="212">
        <v>0</v>
      </c>
    </row>
    <row r="127" spans="1:10" ht="12.5" x14ac:dyDescent="0.25">
      <c r="A127" s="142" t="s">
        <v>136</v>
      </c>
      <c r="B127" s="212">
        <v>0</v>
      </c>
      <c r="C127" s="212">
        <v>5.2465946399999996</v>
      </c>
      <c r="D127" s="212">
        <v>7.3104438499999995</v>
      </c>
      <c r="E127" s="212">
        <v>0.94915481000000002</v>
      </c>
      <c r="F127" s="212">
        <v>0</v>
      </c>
      <c r="G127" s="212">
        <v>0</v>
      </c>
      <c r="H127" s="212">
        <v>0</v>
      </c>
      <c r="I127" s="212">
        <v>0.50916565000000003</v>
      </c>
      <c r="J127" s="212">
        <v>0</v>
      </c>
    </row>
    <row r="128" spans="1:10" ht="12.5" x14ac:dyDescent="0.25">
      <c r="A128" s="142" t="s">
        <v>6</v>
      </c>
      <c r="B128" s="212">
        <v>0</v>
      </c>
      <c r="C128" s="212">
        <v>4.0098702199999998</v>
      </c>
      <c r="D128" s="212">
        <v>4.0098702199999998</v>
      </c>
      <c r="E128" s="212">
        <v>6.6063759299999996</v>
      </c>
      <c r="F128" s="212">
        <v>0</v>
      </c>
      <c r="G128" s="212">
        <v>0</v>
      </c>
      <c r="H128" s="212">
        <v>0</v>
      </c>
      <c r="I128" s="212">
        <v>0</v>
      </c>
      <c r="J128" s="212">
        <v>0</v>
      </c>
    </row>
    <row r="129" spans="1:10" ht="12.5" x14ac:dyDescent="0.25">
      <c r="A129" s="142" t="s">
        <v>75</v>
      </c>
      <c r="B129" s="212">
        <v>1.1405219999999999E-2</v>
      </c>
      <c r="C129" s="212">
        <v>3.9293767599999998</v>
      </c>
      <c r="D129" s="212">
        <v>3.9491698199999998</v>
      </c>
      <c r="E129" s="212">
        <v>13.378166740000001</v>
      </c>
      <c r="F129" s="212">
        <v>0</v>
      </c>
      <c r="G129" s="212">
        <v>0</v>
      </c>
      <c r="H129" s="212">
        <v>0</v>
      </c>
      <c r="I129" s="212">
        <v>9.0950520000000007E-2</v>
      </c>
      <c r="J129" s="212">
        <v>1.1405219999999999E-2</v>
      </c>
    </row>
    <row r="130" spans="1:10" ht="12.5" x14ac:dyDescent="0.25">
      <c r="A130" s="142" t="s">
        <v>104</v>
      </c>
      <c r="B130" s="212">
        <v>0</v>
      </c>
      <c r="C130" s="212">
        <v>3.4481580699999999</v>
      </c>
      <c r="D130" s="212">
        <v>5.7112538099999997</v>
      </c>
      <c r="E130" s="212">
        <v>30.94100521</v>
      </c>
      <c r="F130" s="212">
        <v>0</v>
      </c>
      <c r="G130" s="212">
        <v>3.9721180000000002E-2</v>
      </c>
      <c r="H130" s="212">
        <v>2.2737259999999999</v>
      </c>
      <c r="I130" s="212">
        <v>4.4415695800000004</v>
      </c>
      <c r="J130" s="212">
        <v>0</v>
      </c>
    </row>
    <row r="131" spans="1:10" ht="12.5" x14ac:dyDescent="0.25">
      <c r="A131" s="142" t="s">
        <v>103</v>
      </c>
      <c r="B131" s="212">
        <v>0</v>
      </c>
      <c r="C131" s="212">
        <v>3.3144680099999997</v>
      </c>
      <c r="D131" s="212">
        <v>5.4739528799999997</v>
      </c>
      <c r="E131" s="212">
        <v>24.57777024</v>
      </c>
      <c r="F131" s="212">
        <v>0</v>
      </c>
      <c r="G131" s="212">
        <v>4.97023E-3</v>
      </c>
      <c r="H131" s="212">
        <v>8.8104999999999998E-4</v>
      </c>
      <c r="I131" s="212">
        <v>0.16167944000000001</v>
      </c>
      <c r="J131" s="212">
        <v>0</v>
      </c>
    </row>
    <row r="132" spans="1:10" ht="12.5" x14ac:dyDescent="0.25">
      <c r="A132" s="142" t="s">
        <v>180</v>
      </c>
      <c r="B132" s="212">
        <v>9.98543E-3</v>
      </c>
      <c r="C132" s="212">
        <v>3.1995753300000001</v>
      </c>
      <c r="D132" s="212">
        <v>5.3524992000000005</v>
      </c>
      <c r="E132" s="212">
        <v>19.736035010000002</v>
      </c>
      <c r="F132" s="212">
        <v>0</v>
      </c>
      <c r="G132" s="212">
        <v>6.410507E-2</v>
      </c>
      <c r="H132" s="212">
        <v>0.99476613000000003</v>
      </c>
      <c r="I132" s="212">
        <v>2.8367550000000001</v>
      </c>
      <c r="J132" s="212">
        <v>9.98543E-3</v>
      </c>
    </row>
    <row r="133" spans="1:10" ht="12.5" x14ac:dyDescent="0.25">
      <c r="A133" s="142" t="s">
        <v>122</v>
      </c>
      <c r="B133" s="212">
        <v>0</v>
      </c>
      <c r="C133" s="212">
        <v>2.9205111400000003</v>
      </c>
      <c r="D133" s="212">
        <v>8.7947316799999999</v>
      </c>
      <c r="E133" s="212">
        <v>7.3936092599999998</v>
      </c>
      <c r="F133" s="212">
        <v>0</v>
      </c>
      <c r="G133" s="212">
        <v>0.13514198999999999</v>
      </c>
      <c r="H133" s="212">
        <v>0</v>
      </c>
      <c r="I133" s="212">
        <v>3.9698580000000004E-2</v>
      </c>
      <c r="J133" s="212">
        <v>0</v>
      </c>
    </row>
    <row r="134" spans="1:10" ht="12.5" x14ac:dyDescent="0.25">
      <c r="A134" s="142" t="s">
        <v>7</v>
      </c>
      <c r="B134" s="212">
        <v>0</v>
      </c>
      <c r="C134" s="212">
        <v>2.8593917200000001</v>
      </c>
      <c r="D134" s="212">
        <v>2.8593917200000001</v>
      </c>
      <c r="E134" s="212">
        <v>27.344681219999998</v>
      </c>
      <c r="F134" s="212">
        <v>0</v>
      </c>
      <c r="G134" s="212">
        <v>0</v>
      </c>
      <c r="H134" s="212">
        <v>0</v>
      </c>
      <c r="I134" s="212">
        <v>4.3373000000000002E-2</v>
      </c>
      <c r="J134" s="212">
        <v>0</v>
      </c>
    </row>
    <row r="135" spans="1:10" ht="12.5" x14ac:dyDescent="0.25">
      <c r="A135" s="142" t="s">
        <v>99</v>
      </c>
      <c r="B135" s="212">
        <v>0</v>
      </c>
      <c r="C135" s="212">
        <v>2.6307376699999998</v>
      </c>
      <c r="D135" s="212">
        <v>3.0351658399999999</v>
      </c>
      <c r="E135" s="212">
        <v>41.368560659999993</v>
      </c>
      <c r="F135" s="212">
        <v>0</v>
      </c>
      <c r="G135" s="212">
        <v>0.16925485000000001</v>
      </c>
      <c r="H135" s="212">
        <v>0</v>
      </c>
      <c r="I135" s="212">
        <v>0.43264353000000005</v>
      </c>
      <c r="J135" s="212">
        <v>0</v>
      </c>
    </row>
    <row r="136" spans="1:10" ht="12.5" x14ac:dyDescent="0.25">
      <c r="A136" s="142" t="s">
        <v>219</v>
      </c>
      <c r="B136" s="212">
        <v>0</v>
      </c>
      <c r="C136" s="212">
        <v>2.5464180000000001</v>
      </c>
      <c r="D136" s="212">
        <v>8.0664135999999989</v>
      </c>
      <c r="E136" s="212">
        <v>12.93715495</v>
      </c>
      <c r="F136" s="212">
        <v>0</v>
      </c>
      <c r="G136" s="212">
        <v>0</v>
      </c>
      <c r="H136" s="212">
        <v>0</v>
      </c>
      <c r="I136" s="212">
        <v>1.512</v>
      </c>
      <c r="J136" s="212">
        <v>0</v>
      </c>
    </row>
    <row r="137" spans="1:10" ht="12.5" x14ac:dyDescent="0.25">
      <c r="A137" s="142" t="s">
        <v>248</v>
      </c>
      <c r="B137" s="212">
        <v>0</v>
      </c>
      <c r="C137" s="212">
        <v>2.5257258899999999</v>
      </c>
      <c r="D137" s="212">
        <v>6.5169993499999999</v>
      </c>
      <c r="E137" s="212">
        <v>0.39571413999999999</v>
      </c>
      <c r="F137" s="212">
        <v>0</v>
      </c>
      <c r="G137" s="212">
        <v>0</v>
      </c>
      <c r="H137" s="212">
        <v>0.63865375000000002</v>
      </c>
      <c r="I137" s="212">
        <v>0.7487703</v>
      </c>
      <c r="J137" s="212">
        <v>0</v>
      </c>
    </row>
    <row r="138" spans="1:10" ht="12.5" x14ac:dyDescent="0.25">
      <c r="A138" s="142" t="s">
        <v>188</v>
      </c>
      <c r="B138" s="212">
        <v>0</v>
      </c>
      <c r="C138" s="212">
        <v>2.1220395000000001</v>
      </c>
      <c r="D138" s="212">
        <v>2.6690684900000003</v>
      </c>
      <c r="E138" s="212">
        <v>7.1115581100000007</v>
      </c>
      <c r="F138" s="212">
        <v>0</v>
      </c>
      <c r="G138" s="212">
        <v>0.15202364000000002</v>
      </c>
      <c r="H138" s="212">
        <v>0</v>
      </c>
      <c r="I138" s="212">
        <v>1.66686175</v>
      </c>
      <c r="J138" s="212">
        <v>0</v>
      </c>
    </row>
    <row r="139" spans="1:10" ht="12.5" x14ac:dyDescent="0.25">
      <c r="A139" s="142" t="s">
        <v>0</v>
      </c>
      <c r="B139" s="212">
        <v>0</v>
      </c>
      <c r="C139" s="212">
        <v>2.12159334</v>
      </c>
      <c r="D139" s="212">
        <v>2.12159334</v>
      </c>
      <c r="E139" s="212">
        <v>0.33788235</v>
      </c>
      <c r="F139" s="212">
        <v>0</v>
      </c>
      <c r="G139" s="212">
        <v>0</v>
      </c>
      <c r="H139" s="212">
        <v>0</v>
      </c>
      <c r="I139" s="212">
        <v>0</v>
      </c>
      <c r="J139" s="212">
        <v>0</v>
      </c>
    </row>
    <row r="140" spans="1:10" ht="12.5" x14ac:dyDescent="0.25">
      <c r="A140" s="142" t="s">
        <v>116</v>
      </c>
      <c r="B140" s="212">
        <v>3.6203200000000002E-3</v>
      </c>
      <c r="C140" s="212">
        <v>2.0999646800000003</v>
      </c>
      <c r="D140" s="212">
        <v>2.4522205800000001</v>
      </c>
      <c r="E140" s="212">
        <v>24.76795838</v>
      </c>
      <c r="F140" s="212">
        <v>0</v>
      </c>
      <c r="G140" s="212">
        <v>3.6488999999999998E-4</v>
      </c>
      <c r="H140" s="212">
        <v>3.0576999999999997E-4</v>
      </c>
      <c r="I140" s="212">
        <v>2.7840363099999998</v>
      </c>
      <c r="J140" s="212">
        <v>3.6203200000000002E-3</v>
      </c>
    </row>
    <row r="141" spans="1:10" ht="12.5" x14ac:dyDescent="0.25">
      <c r="A141" s="142" t="s">
        <v>27</v>
      </c>
      <c r="B141" s="212">
        <v>0</v>
      </c>
      <c r="C141" s="212">
        <v>1.9463239999999999</v>
      </c>
      <c r="D141" s="212">
        <v>2.0468214699999998</v>
      </c>
      <c r="E141" s="212">
        <v>40.017152909999993</v>
      </c>
      <c r="F141" s="212">
        <v>0</v>
      </c>
      <c r="G141" s="212">
        <v>6.1620500000000005E-3</v>
      </c>
      <c r="H141" s="212">
        <v>1.49346231</v>
      </c>
      <c r="I141" s="212">
        <v>1.5119108600000002</v>
      </c>
      <c r="J141" s="212">
        <v>0</v>
      </c>
    </row>
    <row r="142" spans="1:10" ht="12.5" x14ac:dyDescent="0.25">
      <c r="A142" s="142" t="s">
        <v>112</v>
      </c>
      <c r="B142" s="212">
        <v>0</v>
      </c>
      <c r="C142" s="212">
        <v>1.9229013700000002</v>
      </c>
      <c r="D142" s="212">
        <v>1.9229013700000002</v>
      </c>
      <c r="E142" s="212">
        <v>0.50319497000000002</v>
      </c>
      <c r="F142" s="212">
        <v>0</v>
      </c>
      <c r="G142" s="212">
        <v>0</v>
      </c>
      <c r="H142" s="212">
        <v>0</v>
      </c>
      <c r="I142" s="212">
        <v>2.6840927400000001</v>
      </c>
      <c r="J142" s="212">
        <v>0</v>
      </c>
    </row>
    <row r="143" spans="1:10" ht="12.5" x14ac:dyDescent="0.25">
      <c r="A143" s="142" t="s">
        <v>210</v>
      </c>
      <c r="B143" s="212">
        <v>0</v>
      </c>
      <c r="C143" s="212">
        <v>1.85133817</v>
      </c>
      <c r="D143" s="212">
        <v>251.65181948</v>
      </c>
      <c r="E143" s="212">
        <v>19.258797219999998</v>
      </c>
      <c r="F143" s="212">
        <v>0</v>
      </c>
      <c r="G143" s="212">
        <v>0.21565454000000001</v>
      </c>
      <c r="H143" s="212">
        <v>0.11978738999999999</v>
      </c>
      <c r="I143" s="212">
        <v>7.0165976500000005</v>
      </c>
      <c r="J143" s="212">
        <v>0</v>
      </c>
    </row>
    <row r="144" spans="1:10" ht="12.5" x14ac:dyDescent="0.25">
      <c r="A144" s="142" t="s">
        <v>114</v>
      </c>
      <c r="B144" s="212">
        <v>0</v>
      </c>
      <c r="C144" s="212">
        <v>1.7850314700000001</v>
      </c>
      <c r="D144" s="212">
        <v>24.466277479999999</v>
      </c>
      <c r="E144" s="212">
        <v>8.39741508</v>
      </c>
      <c r="F144" s="212">
        <v>0</v>
      </c>
      <c r="G144" s="212">
        <v>0</v>
      </c>
      <c r="H144" s="212">
        <v>0</v>
      </c>
      <c r="I144" s="212">
        <v>35.497029380000001</v>
      </c>
      <c r="J144" s="212">
        <v>2.3407650000000002E-2</v>
      </c>
    </row>
    <row r="145" spans="1:10" ht="12.5" x14ac:dyDescent="0.25">
      <c r="A145" s="142" t="s">
        <v>11</v>
      </c>
      <c r="B145" s="212">
        <v>0</v>
      </c>
      <c r="C145" s="212">
        <v>1.6806222800000001</v>
      </c>
      <c r="D145" s="212">
        <v>1.6806222800000001</v>
      </c>
      <c r="E145" s="212">
        <v>1.45975312</v>
      </c>
      <c r="F145" s="212">
        <v>0</v>
      </c>
      <c r="G145" s="212">
        <v>0</v>
      </c>
      <c r="H145" s="212">
        <v>0</v>
      </c>
      <c r="I145" s="212">
        <v>0</v>
      </c>
      <c r="J145" s="212">
        <v>0</v>
      </c>
    </row>
    <row r="146" spans="1:10" ht="12.5" x14ac:dyDescent="0.25">
      <c r="A146" s="142" t="s">
        <v>154</v>
      </c>
      <c r="B146" s="212">
        <v>0</v>
      </c>
      <c r="C146" s="212">
        <v>1.60014028</v>
      </c>
      <c r="D146" s="212">
        <v>2.27426123</v>
      </c>
      <c r="E146" s="212">
        <v>8.3735063699999994</v>
      </c>
      <c r="F146" s="212">
        <v>0</v>
      </c>
      <c r="G146" s="212">
        <v>0</v>
      </c>
      <c r="H146" s="212">
        <v>0</v>
      </c>
      <c r="I146" s="212">
        <v>2.597766</v>
      </c>
      <c r="J146" s="212">
        <v>0</v>
      </c>
    </row>
    <row r="147" spans="1:10" ht="12.5" x14ac:dyDescent="0.25">
      <c r="A147" s="142" t="s">
        <v>81</v>
      </c>
      <c r="B147" s="212">
        <v>0</v>
      </c>
      <c r="C147" s="212">
        <v>1.55179654</v>
      </c>
      <c r="D147" s="212">
        <v>1.55179654</v>
      </c>
      <c r="E147" s="212">
        <v>40.638341799999999</v>
      </c>
      <c r="F147" s="212">
        <v>0</v>
      </c>
      <c r="G147" s="212">
        <v>0</v>
      </c>
      <c r="H147" s="212">
        <v>0</v>
      </c>
      <c r="I147" s="212">
        <v>6.2474389999999998E-2</v>
      </c>
      <c r="J147" s="212">
        <v>0</v>
      </c>
    </row>
    <row r="148" spans="1:10" ht="12.5" x14ac:dyDescent="0.25">
      <c r="A148" s="142" t="s">
        <v>226</v>
      </c>
      <c r="B148" s="212">
        <v>0</v>
      </c>
      <c r="C148" s="212">
        <v>1.5067403700000002</v>
      </c>
      <c r="D148" s="212">
        <v>1.5067403700000002</v>
      </c>
      <c r="E148" s="212">
        <v>0.26789100999999998</v>
      </c>
      <c r="F148" s="212">
        <v>0</v>
      </c>
      <c r="G148" s="212">
        <v>0</v>
      </c>
      <c r="H148" s="212">
        <v>0</v>
      </c>
      <c r="I148" s="212">
        <v>2.7493800000000001E-3</v>
      </c>
      <c r="J148" s="212">
        <v>0</v>
      </c>
    </row>
    <row r="149" spans="1:10" ht="12.5" x14ac:dyDescent="0.25">
      <c r="A149" s="142" t="s">
        <v>110</v>
      </c>
      <c r="B149" s="212">
        <v>0</v>
      </c>
      <c r="C149" s="212">
        <v>1.4701833500000001</v>
      </c>
      <c r="D149" s="212">
        <v>20.101426710000002</v>
      </c>
      <c r="E149" s="212">
        <v>20.5220384</v>
      </c>
      <c r="F149" s="212">
        <v>0</v>
      </c>
      <c r="G149" s="212">
        <v>0</v>
      </c>
      <c r="H149" s="212">
        <v>0</v>
      </c>
      <c r="I149" s="212">
        <v>2.9843419999999999E-2</v>
      </c>
      <c r="J149" s="212">
        <v>0</v>
      </c>
    </row>
    <row r="150" spans="1:10" ht="12.5" x14ac:dyDescent="0.25">
      <c r="A150" s="142" t="s">
        <v>22</v>
      </c>
      <c r="B150" s="212">
        <v>0</v>
      </c>
      <c r="C150" s="212">
        <v>1.40422259</v>
      </c>
      <c r="D150" s="212">
        <v>1.4057471499999998</v>
      </c>
      <c r="E150" s="212">
        <v>38.017016840000004</v>
      </c>
      <c r="F150" s="212">
        <v>0</v>
      </c>
      <c r="G150" s="212">
        <v>9.4698999999999998E-4</v>
      </c>
      <c r="H150" s="212">
        <v>0</v>
      </c>
      <c r="I150" s="212">
        <v>8.2649420000000001E-2</v>
      </c>
      <c r="J150" s="212">
        <v>2.81064E-2</v>
      </c>
    </row>
    <row r="151" spans="1:10" ht="12.5" x14ac:dyDescent="0.25">
      <c r="A151" s="142" t="s">
        <v>117</v>
      </c>
      <c r="B151" s="212">
        <v>0</v>
      </c>
      <c r="C151" s="212">
        <v>1.3611735700000001</v>
      </c>
      <c r="D151" s="212">
        <v>2.0235257600000001</v>
      </c>
      <c r="E151" s="212">
        <v>22.361048399999998</v>
      </c>
      <c r="F151" s="212">
        <v>0</v>
      </c>
      <c r="G151" s="212">
        <v>0.1739956</v>
      </c>
      <c r="H151" s="212">
        <v>8.8635999999999999E-4</v>
      </c>
      <c r="I151" s="212">
        <v>1.58163181</v>
      </c>
      <c r="J151" s="212">
        <v>0</v>
      </c>
    </row>
    <row r="152" spans="1:10" ht="12.5" x14ac:dyDescent="0.25">
      <c r="A152" s="142" t="s">
        <v>214</v>
      </c>
      <c r="B152" s="212">
        <v>0</v>
      </c>
      <c r="C152" s="212">
        <v>1.1974084599999999</v>
      </c>
      <c r="D152" s="212">
        <v>2.8799256299999998</v>
      </c>
      <c r="E152" s="212">
        <v>58.332792060000003</v>
      </c>
      <c r="F152" s="212">
        <v>0</v>
      </c>
      <c r="G152" s="212">
        <v>1.7400550000000001E-2</v>
      </c>
      <c r="H152" s="212">
        <v>1.014924E-2</v>
      </c>
      <c r="I152" s="212">
        <v>13.507215519999999</v>
      </c>
      <c r="J152" s="212">
        <v>2.7134709999999999E-2</v>
      </c>
    </row>
    <row r="153" spans="1:10" ht="12.5" x14ac:dyDescent="0.25">
      <c r="A153" s="142" t="s">
        <v>30</v>
      </c>
      <c r="B153" s="212">
        <v>0.12461474</v>
      </c>
      <c r="C153" s="212">
        <v>1.1911748400000002</v>
      </c>
      <c r="D153" s="212">
        <v>1.2522871</v>
      </c>
      <c r="E153" s="212">
        <v>21.519942320000002</v>
      </c>
      <c r="F153" s="212">
        <v>0</v>
      </c>
      <c r="G153" s="212">
        <v>0</v>
      </c>
      <c r="H153" s="212">
        <v>0</v>
      </c>
      <c r="I153" s="212">
        <v>1.2783699999999998E-3</v>
      </c>
      <c r="J153" s="212">
        <v>0.12461474</v>
      </c>
    </row>
    <row r="154" spans="1:10" ht="12.5" x14ac:dyDescent="0.25">
      <c r="A154" s="142" t="s">
        <v>206</v>
      </c>
      <c r="B154" s="212">
        <v>1.5265819999999999E-2</v>
      </c>
      <c r="C154" s="212">
        <v>1.1548733999999998</v>
      </c>
      <c r="D154" s="212">
        <v>1.53495431</v>
      </c>
      <c r="E154" s="212">
        <v>20.057977690000001</v>
      </c>
      <c r="F154" s="212">
        <v>0</v>
      </c>
      <c r="G154" s="212">
        <v>0</v>
      </c>
      <c r="H154" s="212">
        <v>0</v>
      </c>
      <c r="I154" s="212">
        <v>9.6705298699999993</v>
      </c>
      <c r="J154" s="212">
        <v>1.5265819999999999E-2</v>
      </c>
    </row>
    <row r="155" spans="1:10" ht="12.5" x14ac:dyDescent="0.25">
      <c r="A155" s="142" t="s">
        <v>205</v>
      </c>
      <c r="B155" s="212">
        <v>0</v>
      </c>
      <c r="C155" s="212">
        <v>1.14220436</v>
      </c>
      <c r="D155" s="212">
        <v>1.4965896200000002</v>
      </c>
      <c r="E155" s="212">
        <v>2.5784228700000003</v>
      </c>
      <c r="F155" s="212">
        <v>0</v>
      </c>
      <c r="G155" s="212">
        <v>0</v>
      </c>
      <c r="H155" s="212">
        <v>0</v>
      </c>
      <c r="I155" s="212">
        <v>1.1981883200000001</v>
      </c>
      <c r="J155" s="212">
        <v>0</v>
      </c>
    </row>
    <row r="156" spans="1:10" ht="12.5" x14ac:dyDescent="0.25">
      <c r="A156" s="142" t="s">
        <v>28</v>
      </c>
      <c r="B156" s="212">
        <v>0</v>
      </c>
      <c r="C156" s="212">
        <v>0.96089532999999994</v>
      </c>
      <c r="D156" s="212">
        <v>1.2806500199999999</v>
      </c>
      <c r="E156" s="212">
        <v>27.371415519999999</v>
      </c>
      <c r="F156" s="212">
        <v>0</v>
      </c>
      <c r="G156" s="212">
        <v>0.31737698999999997</v>
      </c>
      <c r="H156" s="212">
        <v>0</v>
      </c>
      <c r="I156" s="212">
        <v>7.8421899999999989E-3</v>
      </c>
      <c r="J156" s="212">
        <v>0</v>
      </c>
    </row>
    <row r="157" spans="1:10" ht="12.5" x14ac:dyDescent="0.25">
      <c r="A157" s="142" t="s">
        <v>155</v>
      </c>
      <c r="B157" s="212">
        <v>0</v>
      </c>
      <c r="C157" s="212">
        <v>0.89498744999999991</v>
      </c>
      <c r="D157" s="212">
        <v>2.3224126099999998</v>
      </c>
      <c r="E157" s="212">
        <v>21.208068079999997</v>
      </c>
      <c r="F157" s="212">
        <v>0</v>
      </c>
      <c r="G157" s="212">
        <v>0</v>
      </c>
      <c r="H157" s="212">
        <v>0</v>
      </c>
      <c r="I157" s="212">
        <v>21.323447730000002</v>
      </c>
      <c r="J157" s="212">
        <v>0</v>
      </c>
    </row>
    <row r="158" spans="1:10" ht="12.5" x14ac:dyDescent="0.25">
      <c r="A158" s="142" t="s">
        <v>185</v>
      </c>
      <c r="B158" s="212">
        <v>0</v>
      </c>
      <c r="C158" s="212">
        <v>0.77272147999999996</v>
      </c>
      <c r="D158" s="212">
        <v>0.94548975999999996</v>
      </c>
      <c r="E158" s="212">
        <v>5.0260592199999996</v>
      </c>
      <c r="F158" s="212">
        <v>0</v>
      </c>
      <c r="G158" s="212">
        <v>1.427352E-2</v>
      </c>
      <c r="H158" s="212">
        <v>0</v>
      </c>
      <c r="I158" s="212">
        <v>1.41297706</v>
      </c>
      <c r="J158" s="212">
        <v>0</v>
      </c>
    </row>
    <row r="159" spans="1:10" ht="12.5" x14ac:dyDescent="0.25">
      <c r="A159" s="142" t="s">
        <v>199</v>
      </c>
      <c r="B159" s="212">
        <v>0</v>
      </c>
      <c r="C159" s="212">
        <v>0.71412726999999998</v>
      </c>
      <c r="D159" s="212">
        <v>2.7778704799999998</v>
      </c>
      <c r="E159" s="212">
        <v>4.1076446600000001</v>
      </c>
      <c r="F159" s="212">
        <v>0</v>
      </c>
      <c r="G159" s="212">
        <v>1.0747300000000001E-3</v>
      </c>
      <c r="H159" s="212">
        <v>5.6729419999999996E-2</v>
      </c>
      <c r="I159" s="212">
        <v>4.3541778300000002</v>
      </c>
      <c r="J159" s="212">
        <v>9.1E-4</v>
      </c>
    </row>
    <row r="160" spans="1:10" ht="12.5" x14ac:dyDescent="0.25">
      <c r="A160" s="142" t="s">
        <v>246</v>
      </c>
      <c r="B160" s="212">
        <v>0</v>
      </c>
      <c r="C160" s="212">
        <v>0.68892843000000004</v>
      </c>
      <c r="D160" s="212">
        <v>1.38222716</v>
      </c>
      <c r="E160" s="212">
        <v>12.35800914</v>
      </c>
      <c r="F160" s="212">
        <v>0</v>
      </c>
      <c r="G160" s="212">
        <v>0</v>
      </c>
      <c r="H160" s="212">
        <v>2.22602E-3</v>
      </c>
      <c r="I160" s="212">
        <v>2.6238480000000002</v>
      </c>
      <c r="J160" s="212">
        <v>0</v>
      </c>
    </row>
    <row r="161" spans="1:10" ht="12.5" x14ac:dyDescent="0.25">
      <c r="A161" s="142" t="s">
        <v>239</v>
      </c>
      <c r="B161" s="212">
        <v>0</v>
      </c>
      <c r="C161" s="212">
        <v>0.58391022999999997</v>
      </c>
      <c r="D161" s="212">
        <v>1.3129203</v>
      </c>
      <c r="E161" s="212">
        <v>0.35976705999999997</v>
      </c>
      <c r="F161" s="212">
        <v>0</v>
      </c>
      <c r="G161" s="212">
        <v>0</v>
      </c>
      <c r="H161" s="212">
        <v>0</v>
      </c>
      <c r="I161" s="212">
        <v>1.05990995</v>
      </c>
      <c r="J161" s="212">
        <v>0</v>
      </c>
    </row>
    <row r="162" spans="1:10" ht="12.5" x14ac:dyDescent="0.25">
      <c r="A162" s="142" t="s">
        <v>203</v>
      </c>
      <c r="B162" s="212">
        <v>0</v>
      </c>
      <c r="C162" s="212">
        <v>0.54714156999999997</v>
      </c>
      <c r="D162" s="212">
        <v>7.8713300799999999</v>
      </c>
      <c r="E162" s="212">
        <v>24.582352780000001</v>
      </c>
      <c r="F162" s="212">
        <v>0</v>
      </c>
      <c r="G162" s="212">
        <v>4.3320600000000004E-3</v>
      </c>
      <c r="H162" s="212">
        <v>0</v>
      </c>
      <c r="I162" s="212">
        <v>5.6616490800000001</v>
      </c>
      <c r="J162" s="212">
        <v>0</v>
      </c>
    </row>
    <row r="163" spans="1:10" ht="12.5" x14ac:dyDescent="0.25">
      <c r="A163" s="142" t="s">
        <v>148</v>
      </c>
      <c r="B163" s="212">
        <v>0</v>
      </c>
      <c r="C163" s="212">
        <v>0.45042619</v>
      </c>
      <c r="D163" s="212">
        <v>1.03040274</v>
      </c>
      <c r="E163" s="212">
        <v>11.89537412</v>
      </c>
      <c r="F163" s="212">
        <v>0</v>
      </c>
      <c r="G163" s="212">
        <v>0</v>
      </c>
      <c r="H163" s="212">
        <v>1.0888999999999999E-2</v>
      </c>
      <c r="I163" s="212">
        <v>4.8657557300000001</v>
      </c>
      <c r="J163" s="212">
        <v>0</v>
      </c>
    </row>
    <row r="164" spans="1:10" ht="12.5" x14ac:dyDescent="0.25">
      <c r="A164" s="142" t="s">
        <v>113</v>
      </c>
      <c r="B164" s="212">
        <v>0</v>
      </c>
      <c r="C164" s="212">
        <v>0.41221059000000004</v>
      </c>
      <c r="D164" s="212">
        <v>2.7232240000000001E-2</v>
      </c>
      <c r="E164" s="212">
        <v>6.3857225</v>
      </c>
      <c r="F164" s="212">
        <v>0</v>
      </c>
      <c r="G164" s="212">
        <v>0</v>
      </c>
      <c r="H164" s="212">
        <v>0</v>
      </c>
      <c r="I164" s="212">
        <v>0.19710374999999999</v>
      </c>
      <c r="J164" s="212">
        <v>0</v>
      </c>
    </row>
    <row r="165" spans="1:10" ht="12.5" x14ac:dyDescent="0.25">
      <c r="A165" s="142" t="s">
        <v>145</v>
      </c>
      <c r="B165" s="212">
        <v>0</v>
      </c>
      <c r="C165" s="212">
        <v>0.39616665000000001</v>
      </c>
      <c r="D165" s="212">
        <v>0.62939166000000002</v>
      </c>
      <c r="E165" s="212">
        <v>14.63046284</v>
      </c>
      <c r="F165" s="212">
        <v>0</v>
      </c>
      <c r="G165" s="212">
        <v>0</v>
      </c>
      <c r="H165" s="212">
        <v>0</v>
      </c>
      <c r="I165" s="212">
        <v>0.11644417999999999</v>
      </c>
      <c r="J165" s="212">
        <v>0</v>
      </c>
    </row>
    <row r="166" spans="1:10" ht="12.5" x14ac:dyDescent="0.25">
      <c r="A166" s="142" t="s">
        <v>12</v>
      </c>
      <c r="B166" s="212">
        <v>0</v>
      </c>
      <c r="C166" s="212">
        <v>0.38631659000000002</v>
      </c>
      <c r="D166" s="212">
        <v>0.38647777</v>
      </c>
      <c r="E166" s="212">
        <v>8.5064533400000002</v>
      </c>
      <c r="F166" s="212">
        <v>0</v>
      </c>
      <c r="G166" s="212">
        <v>0</v>
      </c>
      <c r="H166" s="212">
        <v>0</v>
      </c>
      <c r="I166" s="212">
        <v>0.62346440000000003</v>
      </c>
      <c r="J166" s="212">
        <v>0</v>
      </c>
    </row>
    <row r="167" spans="1:10" ht="12.5" x14ac:dyDescent="0.25">
      <c r="A167" s="142" t="s">
        <v>121</v>
      </c>
      <c r="B167" s="212">
        <v>3.8340000000000002E-5</v>
      </c>
      <c r="C167" s="212">
        <v>0.37447386999999999</v>
      </c>
      <c r="D167" s="212">
        <v>3.2850978199999998</v>
      </c>
      <c r="E167" s="212">
        <v>15.122670060000001</v>
      </c>
      <c r="F167" s="212">
        <v>0</v>
      </c>
      <c r="G167" s="212">
        <v>0</v>
      </c>
      <c r="H167" s="212">
        <v>0</v>
      </c>
      <c r="I167" s="212">
        <v>0</v>
      </c>
      <c r="J167" s="212">
        <v>3.8340000000000002E-5</v>
      </c>
    </row>
    <row r="168" spans="1:10" ht="12.5" x14ac:dyDescent="0.25">
      <c r="A168" s="142" t="s">
        <v>101</v>
      </c>
      <c r="B168" s="212">
        <v>0</v>
      </c>
      <c r="C168" s="212">
        <v>0.33435305999999998</v>
      </c>
      <c r="D168" s="212">
        <v>0.34062395000000001</v>
      </c>
      <c r="E168" s="212">
        <v>1.56001291</v>
      </c>
      <c r="F168" s="212">
        <v>0</v>
      </c>
      <c r="G168" s="212">
        <v>0</v>
      </c>
      <c r="H168" s="212">
        <v>2.634355E-2</v>
      </c>
      <c r="I168" s="212">
        <v>1.80478E-3</v>
      </c>
      <c r="J168" s="212">
        <v>0</v>
      </c>
    </row>
    <row r="169" spans="1:10" ht="12.5" x14ac:dyDescent="0.25">
      <c r="A169" s="142" t="s">
        <v>252</v>
      </c>
      <c r="B169" s="212">
        <v>0</v>
      </c>
      <c r="C169" s="212">
        <v>0.26558931000000002</v>
      </c>
      <c r="D169" s="212">
        <v>1.5473728400000002</v>
      </c>
      <c r="E169" s="212">
        <v>12.59633734</v>
      </c>
      <c r="F169" s="212">
        <v>0</v>
      </c>
      <c r="G169" s="212">
        <v>1.79685E-3</v>
      </c>
      <c r="H169" s="212">
        <v>0</v>
      </c>
      <c r="I169" s="212">
        <v>1.7041818</v>
      </c>
      <c r="J169" s="212">
        <v>0</v>
      </c>
    </row>
    <row r="170" spans="1:10" ht="12.5" x14ac:dyDescent="0.25">
      <c r="A170" s="142" t="s">
        <v>95</v>
      </c>
      <c r="B170" s="212">
        <v>0</v>
      </c>
      <c r="C170" s="212">
        <v>0.24817060000000002</v>
      </c>
      <c r="D170" s="212">
        <v>0.30212315000000001</v>
      </c>
      <c r="E170" s="212">
        <v>0.60696901000000003</v>
      </c>
      <c r="F170" s="212">
        <v>0</v>
      </c>
      <c r="G170" s="212">
        <v>4.1470910000000007E-2</v>
      </c>
      <c r="H170" s="212">
        <v>0</v>
      </c>
      <c r="I170" s="212">
        <v>3.8959913500000001</v>
      </c>
      <c r="J170" s="212">
        <v>0.44388120000000003</v>
      </c>
    </row>
    <row r="171" spans="1:10" ht="12.5" x14ac:dyDescent="0.25">
      <c r="A171" s="142" t="s">
        <v>241</v>
      </c>
      <c r="B171" s="212">
        <v>0</v>
      </c>
      <c r="C171" s="212">
        <v>0.23282778000000001</v>
      </c>
      <c r="D171" s="212">
        <v>0.30139612999999998</v>
      </c>
      <c r="E171" s="212">
        <v>3.8692883300000003</v>
      </c>
      <c r="F171" s="212">
        <v>0</v>
      </c>
      <c r="G171" s="212">
        <v>0</v>
      </c>
      <c r="H171" s="212">
        <v>5.1842999999999995E-4</v>
      </c>
      <c r="I171" s="212">
        <v>0.15818905</v>
      </c>
      <c r="J171" s="212">
        <v>1.2960920000000001E-2</v>
      </c>
    </row>
    <row r="172" spans="1:10" ht="12.5" x14ac:dyDescent="0.25">
      <c r="A172" s="142" t="s">
        <v>24</v>
      </c>
      <c r="B172" s="212">
        <v>8.6619050000000003E-2</v>
      </c>
      <c r="C172" s="212">
        <v>0.23245098</v>
      </c>
      <c r="D172" s="212">
        <v>0.23245098</v>
      </c>
      <c r="E172" s="212">
        <v>16.020782350000001</v>
      </c>
      <c r="F172" s="212">
        <v>0</v>
      </c>
      <c r="G172" s="212">
        <v>0</v>
      </c>
      <c r="H172" s="212">
        <v>0</v>
      </c>
      <c r="I172" s="212">
        <v>6.1262080000000003E-2</v>
      </c>
      <c r="J172" s="212">
        <v>1.0342530699999999</v>
      </c>
    </row>
    <row r="173" spans="1:10" ht="12.5" x14ac:dyDescent="0.25">
      <c r="A173" s="142" t="s">
        <v>177</v>
      </c>
      <c r="B173" s="212">
        <v>0</v>
      </c>
      <c r="C173" s="212">
        <v>0.21238354000000001</v>
      </c>
      <c r="D173" s="212">
        <v>0.21238354000000001</v>
      </c>
      <c r="E173" s="212">
        <v>1.5514799999999999E-2</v>
      </c>
      <c r="F173" s="212">
        <v>0</v>
      </c>
      <c r="G173" s="212">
        <v>0</v>
      </c>
      <c r="H173" s="212">
        <v>0</v>
      </c>
      <c r="I173" s="212">
        <v>0</v>
      </c>
      <c r="J173" s="212">
        <v>0</v>
      </c>
    </row>
    <row r="174" spans="1:10" ht="12.5" x14ac:dyDescent="0.25">
      <c r="A174" s="142" t="s">
        <v>102</v>
      </c>
      <c r="B174" s="212">
        <v>0</v>
      </c>
      <c r="C174" s="212">
        <v>0.19866804000000002</v>
      </c>
      <c r="D174" s="212">
        <v>0.20180832000000001</v>
      </c>
      <c r="E174" s="212">
        <v>0.54772763000000002</v>
      </c>
      <c r="F174" s="212">
        <v>0</v>
      </c>
      <c r="G174" s="212">
        <v>0</v>
      </c>
      <c r="H174" s="212">
        <v>0</v>
      </c>
      <c r="I174" s="212">
        <v>0</v>
      </c>
      <c r="J174" s="212">
        <v>0</v>
      </c>
    </row>
    <row r="175" spans="1:10" ht="12.5" x14ac:dyDescent="0.25">
      <c r="A175" s="142" t="s">
        <v>193</v>
      </c>
      <c r="B175" s="212">
        <v>0</v>
      </c>
      <c r="C175" s="212">
        <v>0.19822513</v>
      </c>
      <c r="D175" s="212">
        <v>0.48075149</v>
      </c>
      <c r="E175" s="212">
        <v>4.2968420400000005</v>
      </c>
      <c r="F175" s="212">
        <v>0</v>
      </c>
      <c r="G175" s="212">
        <v>4.8990680000000002E-2</v>
      </c>
      <c r="H175" s="212">
        <v>0</v>
      </c>
      <c r="I175" s="212">
        <v>3.7472632099999998</v>
      </c>
      <c r="J175" s="212">
        <v>0</v>
      </c>
    </row>
    <row r="176" spans="1:10" ht="12.5" x14ac:dyDescent="0.25">
      <c r="A176" s="142" t="s">
        <v>186</v>
      </c>
      <c r="B176" s="212">
        <v>0</v>
      </c>
      <c r="C176" s="212">
        <v>0.1823787</v>
      </c>
      <c r="D176" s="212">
        <v>0.20787506</v>
      </c>
      <c r="E176" s="212">
        <v>0.14213596000000001</v>
      </c>
      <c r="F176" s="212">
        <v>0</v>
      </c>
      <c r="G176" s="212">
        <v>0</v>
      </c>
      <c r="H176" s="212">
        <v>0</v>
      </c>
      <c r="I176" s="212">
        <v>9.8761910000000008E-2</v>
      </c>
      <c r="J176" s="212">
        <v>0</v>
      </c>
    </row>
    <row r="177" spans="1:10" ht="12.5" x14ac:dyDescent="0.25">
      <c r="A177" s="142" t="s">
        <v>77</v>
      </c>
      <c r="B177" s="212">
        <v>0</v>
      </c>
      <c r="C177" s="212">
        <v>0.10873049</v>
      </c>
      <c r="D177" s="212">
        <v>0.10873049</v>
      </c>
      <c r="E177" s="212">
        <v>0.44694671000000002</v>
      </c>
      <c r="F177" s="212">
        <v>0</v>
      </c>
      <c r="G177" s="212">
        <v>0</v>
      </c>
      <c r="H177" s="212">
        <v>0</v>
      </c>
      <c r="I177" s="212">
        <v>0</v>
      </c>
      <c r="J177" s="212">
        <v>0</v>
      </c>
    </row>
    <row r="178" spans="1:10" ht="12.5" x14ac:dyDescent="0.25">
      <c r="A178" s="142" t="s">
        <v>192</v>
      </c>
      <c r="B178" s="212">
        <v>0</v>
      </c>
      <c r="C178" s="212">
        <v>0.10390836000000001</v>
      </c>
      <c r="D178" s="212">
        <v>0.29682375</v>
      </c>
      <c r="E178" s="212">
        <v>0.3083534</v>
      </c>
      <c r="F178" s="212">
        <v>0</v>
      </c>
      <c r="G178" s="212">
        <v>9.3001999999999994E-4</v>
      </c>
      <c r="H178" s="212">
        <v>0</v>
      </c>
      <c r="I178" s="212">
        <v>1.1845011599999999</v>
      </c>
      <c r="J178" s="212">
        <v>0</v>
      </c>
    </row>
    <row r="179" spans="1:10" ht="12.5" x14ac:dyDescent="0.25">
      <c r="A179" s="142" t="s">
        <v>109</v>
      </c>
      <c r="B179" s="212">
        <v>0</v>
      </c>
      <c r="C179" s="212">
        <v>0.10185371</v>
      </c>
      <c r="D179" s="212">
        <v>1.4417606000000001</v>
      </c>
      <c r="E179" s="212">
        <v>76.704968199999996</v>
      </c>
      <c r="F179" s="212">
        <v>0</v>
      </c>
      <c r="G179" s="212">
        <v>1.33990689</v>
      </c>
      <c r="H179" s="212">
        <v>0</v>
      </c>
      <c r="I179" s="212">
        <v>29.416453609999998</v>
      </c>
      <c r="J179" s="212">
        <v>0</v>
      </c>
    </row>
    <row r="180" spans="1:10" ht="12.5" x14ac:dyDescent="0.25">
      <c r="A180" s="142" t="s">
        <v>244</v>
      </c>
      <c r="B180" s="212">
        <v>0</v>
      </c>
      <c r="C180" s="212">
        <v>7.7404719999999996E-2</v>
      </c>
      <c r="D180" s="212">
        <v>1.43403422</v>
      </c>
      <c r="E180" s="212">
        <v>0.19230849</v>
      </c>
      <c r="F180" s="212">
        <v>0</v>
      </c>
      <c r="G180" s="212">
        <v>0</v>
      </c>
      <c r="H180" s="212">
        <v>0</v>
      </c>
      <c r="I180" s="212">
        <v>8.531453E-2</v>
      </c>
      <c r="J180" s="212">
        <v>0</v>
      </c>
    </row>
    <row r="181" spans="1:10" ht="12.5" x14ac:dyDescent="0.25">
      <c r="A181" s="142" t="s">
        <v>159</v>
      </c>
      <c r="B181" s="212">
        <v>0</v>
      </c>
      <c r="C181" s="212">
        <v>7.4372759999999996E-2</v>
      </c>
      <c r="D181" s="212">
        <v>0.14960308999999999</v>
      </c>
      <c r="E181" s="212">
        <v>13.653267039999999</v>
      </c>
      <c r="F181" s="212">
        <v>0</v>
      </c>
      <c r="G181" s="212">
        <v>0</v>
      </c>
      <c r="H181" s="212">
        <v>0</v>
      </c>
      <c r="I181" s="212">
        <v>1.5908848</v>
      </c>
      <c r="J181" s="212">
        <v>0</v>
      </c>
    </row>
    <row r="182" spans="1:10" ht="12.5" x14ac:dyDescent="0.25">
      <c r="A182" s="142" t="s">
        <v>187</v>
      </c>
      <c r="B182" s="212">
        <v>0</v>
      </c>
      <c r="C182" s="212">
        <v>7.089100999999999E-2</v>
      </c>
      <c r="D182" s="212">
        <v>2.4726232799999996</v>
      </c>
      <c r="E182" s="212">
        <v>2.247722</v>
      </c>
      <c r="F182" s="212">
        <v>0</v>
      </c>
      <c r="G182" s="212">
        <v>0</v>
      </c>
      <c r="H182" s="212">
        <v>0</v>
      </c>
      <c r="I182" s="212">
        <v>0.48850353000000002</v>
      </c>
      <c r="J182" s="212">
        <v>0</v>
      </c>
    </row>
    <row r="183" spans="1:10" ht="12.5" x14ac:dyDescent="0.25">
      <c r="A183" s="142" t="s">
        <v>227</v>
      </c>
      <c r="B183" s="212">
        <v>0</v>
      </c>
      <c r="C183" s="212">
        <v>6.4842490000000003E-2</v>
      </c>
      <c r="D183" s="212">
        <v>6.7561759999999998E-2</v>
      </c>
      <c r="E183" s="212">
        <v>5.42331889</v>
      </c>
      <c r="F183" s="212">
        <v>0</v>
      </c>
      <c r="G183" s="212">
        <v>0</v>
      </c>
      <c r="H183" s="212">
        <v>0</v>
      </c>
      <c r="I183" s="212">
        <v>0.14629459</v>
      </c>
      <c r="J183" s="212">
        <v>0</v>
      </c>
    </row>
    <row r="184" spans="1:10" ht="12.5" x14ac:dyDescent="0.25">
      <c r="A184" s="142" t="s">
        <v>34</v>
      </c>
      <c r="B184" s="212">
        <v>0</v>
      </c>
      <c r="C184" s="212">
        <v>5.2109559999999999E-2</v>
      </c>
      <c r="D184" s="212">
        <v>5.2417660000000005E-2</v>
      </c>
      <c r="E184" s="212">
        <v>15.347074769999999</v>
      </c>
      <c r="F184" s="212">
        <v>0</v>
      </c>
      <c r="G184" s="212">
        <v>0</v>
      </c>
      <c r="H184" s="212">
        <v>0</v>
      </c>
      <c r="I184" s="212">
        <v>0</v>
      </c>
      <c r="J184" s="212">
        <v>0</v>
      </c>
    </row>
    <row r="185" spans="1:10" ht="12.5" x14ac:dyDescent="0.25">
      <c r="A185" s="142" t="s">
        <v>157</v>
      </c>
      <c r="B185" s="212">
        <v>0</v>
      </c>
      <c r="C185" s="212">
        <v>4.1750309999999999E-2</v>
      </c>
      <c r="D185" s="212">
        <v>0.76714457999999996</v>
      </c>
      <c r="E185" s="212">
        <v>55.325269169999999</v>
      </c>
      <c r="F185" s="212">
        <v>0</v>
      </c>
      <c r="G185" s="212">
        <v>0</v>
      </c>
      <c r="H185" s="212">
        <v>0</v>
      </c>
      <c r="I185" s="212">
        <v>120.12632434999999</v>
      </c>
      <c r="J185" s="212">
        <v>0</v>
      </c>
    </row>
    <row r="186" spans="1:10" ht="12.5" x14ac:dyDescent="0.25">
      <c r="A186" s="142" t="s">
        <v>163</v>
      </c>
      <c r="B186" s="212">
        <v>0</v>
      </c>
      <c r="C186" s="212">
        <v>3.9702879999999996E-2</v>
      </c>
      <c r="D186" s="212">
        <v>0.19763555999999999</v>
      </c>
      <c r="E186" s="212">
        <v>5.3466254199999996</v>
      </c>
      <c r="F186" s="212">
        <v>0</v>
      </c>
      <c r="G186" s="212">
        <v>0</v>
      </c>
      <c r="H186" s="212">
        <v>0</v>
      </c>
      <c r="I186" s="212">
        <v>0.16270704999999999</v>
      </c>
      <c r="J186" s="212">
        <v>0</v>
      </c>
    </row>
    <row r="187" spans="1:10" ht="12.5" x14ac:dyDescent="0.25">
      <c r="A187" s="142" t="s">
        <v>176</v>
      </c>
      <c r="B187" s="212">
        <v>0</v>
      </c>
      <c r="C187" s="212">
        <v>3.9124410000000005E-2</v>
      </c>
      <c r="D187" s="212">
        <v>3.9124410000000005E-2</v>
      </c>
      <c r="E187" s="212">
        <v>0.19720341</v>
      </c>
      <c r="F187" s="212">
        <v>0</v>
      </c>
      <c r="G187" s="212">
        <v>0</v>
      </c>
      <c r="H187" s="212">
        <v>0</v>
      </c>
      <c r="I187" s="212">
        <v>0</v>
      </c>
      <c r="J187" s="212">
        <v>0</v>
      </c>
    </row>
    <row r="188" spans="1:10" ht="12.5" x14ac:dyDescent="0.25">
      <c r="A188" s="142" t="s">
        <v>55</v>
      </c>
      <c r="B188" s="212">
        <v>0</v>
      </c>
      <c r="C188" s="212">
        <v>3.6346489999999995E-2</v>
      </c>
      <c r="D188" s="212">
        <v>3.6346489999999995E-2</v>
      </c>
      <c r="E188" s="212">
        <v>0.57366574999999997</v>
      </c>
      <c r="F188" s="212">
        <v>0</v>
      </c>
      <c r="G188" s="212">
        <v>0</v>
      </c>
      <c r="H188" s="212">
        <v>0</v>
      </c>
      <c r="I188" s="212">
        <v>0</v>
      </c>
      <c r="J188" s="212">
        <v>0</v>
      </c>
    </row>
    <row r="189" spans="1:10" ht="12.5" x14ac:dyDescent="0.25">
      <c r="A189" s="142" t="s">
        <v>3</v>
      </c>
      <c r="B189" s="212">
        <v>0</v>
      </c>
      <c r="C189" s="212">
        <v>3.3601569999999997E-2</v>
      </c>
      <c r="D189" s="212">
        <v>3.3601569999999997E-2</v>
      </c>
      <c r="E189" s="212">
        <v>2.3111606400000002</v>
      </c>
      <c r="F189" s="212">
        <v>0</v>
      </c>
      <c r="G189" s="212">
        <v>0</v>
      </c>
      <c r="H189" s="212">
        <v>0</v>
      </c>
      <c r="I189" s="212">
        <v>0</v>
      </c>
      <c r="J189" s="212">
        <v>0</v>
      </c>
    </row>
    <row r="190" spans="1:10" ht="12.5" x14ac:dyDescent="0.25">
      <c r="A190" s="142" t="s">
        <v>243</v>
      </c>
      <c r="B190" s="212">
        <v>0</v>
      </c>
      <c r="C190" s="212">
        <v>3.1767459999999997E-2</v>
      </c>
      <c r="D190" s="212">
        <v>2.76767451</v>
      </c>
      <c r="E190" s="212">
        <v>2.4686614100000002</v>
      </c>
      <c r="F190" s="212">
        <v>0</v>
      </c>
      <c r="G190" s="212">
        <v>0</v>
      </c>
      <c r="H190" s="212">
        <v>0</v>
      </c>
      <c r="I190" s="212">
        <v>0.49481833000000003</v>
      </c>
      <c r="J190" s="212">
        <v>0</v>
      </c>
    </row>
    <row r="191" spans="1:10" ht="12.5" x14ac:dyDescent="0.25">
      <c r="A191" s="142" t="s">
        <v>106</v>
      </c>
      <c r="B191" s="212">
        <v>1.15196E-3</v>
      </c>
      <c r="C191" s="212">
        <v>2.9876139999999999E-2</v>
      </c>
      <c r="D191" s="212">
        <v>0.21316260000000001</v>
      </c>
      <c r="E191" s="212">
        <v>21.500296579999997</v>
      </c>
      <c r="F191" s="212">
        <v>0</v>
      </c>
      <c r="G191" s="212">
        <v>8.8190980000000002E-2</v>
      </c>
      <c r="H191" s="212">
        <v>3.0433999999999995E-4</v>
      </c>
      <c r="I191" s="212">
        <v>0.40350940999999996</v>
      </c>
      <c r="J191" s="212">
        <v>17.746763059999999</v>
      </c>
    </row>
    <row r="192" spans="1:10" ht="12.5" x14ac:dyDescent="0.25">
      <c r="A192" s="142" t="s">
        <v>4</v>
      </c>
      <c r="B192" s="212">
        <v>0</v>
      </c>
      <c r="C192" s="212">
        <v>2.7206839999999999E-2</v>
      </c>
      <c r="D192" s="212">
        <v>2.7206839999999999E-2</v>
      </c>
      <c r="E192" s="212">
        <v>20.860567460000002</v>
      </c>
      <c r="F192" s="212">
        <v>0</v>
      </c>
      <c r="G192" s="212">
        <v>0</v>
      </c>
      <c r="H192" s="212">
        <v>0</v>
      </c>
      <c r="I192" s="212">
        <v>0</v>
      </c>
      <c r="J192" s="212">
        <v>0</v>
      </c>
    </row>
    <row r="193" spans="1:10" ht="12.5" x14ac:dyDescent="0.25">
      <c r="A193" s="142" t="s">
        <v>96</v>
      </c>
      <c r="B193" s="212">
        <v>0</v>
      </c>
      <c r="C193" s="212">
        <v>2.474726E-2</v>
      </c>
      <c r="D193" s="212">
        <v>2.5201370000000001E-2</v>
      </c>
      <c r="E193" s="212">
        <v>1.6581853799999999</v>
      </c>
      <c r="F193" s="212">
        <v>0</v>
      </c>
      <c r="G193" s="212">
        <v>0</v>
      </c>
      <c r="H193" s="212">
        <v>0</v>
      </c>
      <c r="I193" s="212">
        <v>1.0009163400000001</v>
      </c>
      <c r="J193" s="212">
        <v>0</v>
      </c>
    </row>
    <row r="194" spans="1:10" ht="12.5" x14ac:dyDescent="0.25">
      <c r="A194" s="142" t="s">
        <v>19</v>
      </c>
      <c r="B194" s="212">
        <v>0</v>
      </c>
      <c r="C194" s="212">
        <v>2.4400740000000001E-2</v>
      </c>
      <c r="D194" s="212">
        <v>2.471951E-2</v>
      </c>
      <c r="E194" s="212">
        <v>3.3321950499999997</v>
      </c>
      <c r="F194" s="212">
        <v>0</v>
      </c>
      <c r="G194" s="212">
        <v>0</v>
      </c>
      <c r="H194" s="212">
        <v>0</v>
      </c>
      <c r="I194" s="212">
        <v>0</v>
      </c>
      <c r="J194" s="212">
        <v>0</v>
      </c>
    </row>
    <row r="195" spans="1:10" ht="12.5" x14ac:dyDescent="0.25">
      <c r="A195" s="142" t="s">
        <v>92</v>
      </c>
      <c r="B195" s="212">
        <v>2.3583999999999999E-4</v>
      </c>
      <c r="C195" s="212">
        <v>2.439941E-2</v>
      </c>
      <c r="D195" s="212">
        <v>0.71189511999999999</v>
      </c>
      <c r="E195" s="212">
        <v>1.5586570099999999</v>
      </c>
      <c r="F195" s="212">
        <v>0</v>
      </c>
      <c r="G195" s="212">
        <v>5.431652E-2</v>
      </c>
      <c r="H195" s="212">
        <v>0</v>
      </c>
      <c r="I195" s="212">
        <v>4.2778989999999996E-2</v>
      </c>
      <c r="J195" s="212">
        <v>2.3583999999999999E-4</v>
      </c>
    </row>
    <row r="196" spans="1:10" ht="12.5" x14ac:dyDescent="0.25">
      <c r="A196" s="142" t="s">
        <v>118</v>
      </c>
      <c r="B196" s="212">
        <v>0</v>
      </c>
      <c r="C196" s="212">
        <v>2.3449089999999999E-2</v>
      </c>
      <c r="D196" s="212">
        <v>2.683986E-2</v>
      </c>
      <c r="E196" s="212">
        <v>0.87441510999999994</v>
      </c>
      <c r="F196" s="212">
        <v>0</v>
      </c>
      <c r="G196" s="212">
        <v>0</v>
      </c>
      <c r="H196" s="212">
        <v>0</v>
      </c>
      <c r="I196" s="212">
        <v>4.300586E-2</v>
      </c>
      <c r="J196" s="212">
        <v>0</v>
      </c>
    </row>
    <row r="197" spans="1:10" ht="12.5" x14ac:dyDescent="0.25">
      <c r="A197" s="142" t="s">
        <v>51</v>
      </c>
      <c r="B197" s="212">
        <v>0</v>
      </c>
      <c r="C197" s="212">
        <v>1.6421999999999999E-2</v>
      </c>
      <c r="D197" s="212">
        <v>1.6421999999999999E-2</v>
      </c>
      <c r="E197" s="212">
        <v>1.2249700000000001E-2</v>
      </c>
      <c r="F197" s="212">
        <v>0</v>
      </c>
      <c r="G197" s="212">
        <v>0</v>
      </c>
      <c r="H197" s="212">
        <v>0</v>
      </c>
      <c r="I197" s="212">
        <v>0</v>
      </c>
      <c r="J197" s="212">
        <v>0</v>
      </c>
    </row>
    <row r="198" spans="1:10" ht="12.5" x14ac:dyDescent="0.25">
      <c r="A198" s="142" t="s">
        <v>1</v>
      </c>
      <c r="B198" s="212">
        <v>0</v>
      </c>
      <c r="C198" s="212">
        <v>1.522858E-2</v>
      </c>
      <c r="D198" s="212">
        <v>1.522858E-2</v>
      </c>
      <c r="E198" s="212">
        <v>7.5242600000000007E-2</v>
      </c>
      <c r="F198" s="212">
        <v>0</v>
      </c>
      <c r="G198" s="212">
        <v>0</v>
      </c>
      <c r="H198" s="212">
        <v>0</v>
      </c>
      <c r="I198" s="212">
        <v>0</v>
      </c>
      <c r="J198" s="212">
        <v>0</v>
      </c>
    </row>
    <row r="199" spans="1:10" ht="12.5" x14ac:dyDescent="0.25">
      <c r="A199" s="142" t="s">
        <v>111</v>
      </c>
      <c r="B199" s="212">
        <v>0</v>
      </c>
      <c r="C199" s="212">
        <v>1.427692E-2</v>
      </c>
      <c r="D199" s="212">
        <v>1.427692E-2</v>
      </c>
      <c r="E199" s="212">
        <v>0.62944725000000001</v>
      </c>
      <c r="F199" s="212">
        <v>0</v>
      </c>
      <c r="G199" s="212">
        <v>0</v>
      </c>
      <c r="H199" s="212">
        <v>0</v>
      </c>
      <c r="I199" s="212">
        <v>1.3797742200000001</v>
      </c>
      <c r="J199" s="212">
        <v>0</v>
      </c>
    </row>
    <row r="200" spans="1:10" ht="12.5" x14ac:dyDescent="0.25">
      <c r="A200" s="142" t="s">
        <v>90</v>
      </c>
      <c r="B200" s="212">
        <v>0</v>
      </c>
      <c r="C200" s="212">
        <v>1.4248540000000001E-2</v>
      </c>
      <c r="D200" s="212">
        <v>9.771471000000001E-2</v>
      </c>
      <c r="E200" s="212">
        <v>0.57250309999999993</v>
      </c>
      <c r="F200" s="212">
        <v>0</v>
      </c>
      <c r="G200" s="212">
        <v>0</v>
      </c>
      <c r="H200" s="212">
        <v>0</v>
      </c>
      <c r="I200" s="212">
        <v>2.8279999999999999E-4</v>
      </c>
      <c r="J200" s="212">
        <v>0</v>
      </c>
    </row>
    <row r="201" spans="1:10" ht="12.5" x14ac:dyDescent="0.25">
      <c r="A201" s="142" t="s">
        <v>138</v>
      </c>
      <c r="B201" s="212">
        <v>0</v>
      </c>
      <c r="C201" s="212">
        <v>1.347685E-2</v>
      </c>
      <c r="D201" s="212">
        <v>0.12429991</v>
      </c>
      <c r="E201" s="212">
        <v>6.6569221399999998</v>
      </c>
      <c r="F201" s="212">
        <v>0</v>
      </c>
      <c r="G201" s="212">
        <v>0</v>
      </c>
      <c r="H201" s="212">
        <v>0</v>
      </c>
      <c r="I201" s="212">
        <v>2.9613035399999998</v>
      </c>
      <c r="J201" s="212">
        <v>0</v>
      </c>
    </row>
    <row r="202" spans="1:10" ht="12.5" x14ac:dyDescent="0.25">
      <c r="A202" s="142" t="s">
        <v>29</v>
      </c>
      <c r="B202" s="212">
        <v>0</v>
      </c>
      <c r="C202" s="212">
        <v>7.5771499999999995E-3</v>
      </c>
      <c r="D202" s="212">
        <v>7.5771499999999995E-3</v>
      </c>
      <c r="E202" s="212">
        <v>0.25329888</v>
      </c>
      <c r="F202" s="212">
        <v>0</v>
      </c>
      <c r="G202" s="212">
        <v>0</v>
      </c>
      <c r="H202" s="212">
        <v>0</v>
      </c>
      <c r="I202" s="212">
        <v>0</v>
      </c>
      <c r="J202" s="212">
        <v>0</v>
      </c>
    </row>
    <row r="203" spans="1:10" ht="12.5" x14ac:dyDescent="0.25">
      <c r="A203" s="142" t="s">
        <v>93</v>
      </c>
      <c r="B203" s="212">
        <v>0</v>
      </c>
      <c r="C203" s="212">
        <v>6.4784300000000003E-3</v>
      </c>
      <c r="D203" s="212">
        <v>1.044808E-2</v>
      </c>
      <c r="E203" s="212">
        <v>1.4113905500000001</v>
      </c>
      <c r="F203" s="212">
        <v>0</v>
      </c>
      <c r="G203" s="212">
        <v>0</v>
      </c>
      <c r="H203" s="212">
        <v>0</v>
      </c>
      <c r="I203" s="212">
        <v>0.37781134999999999</v>
      </c>
      <c r="J203" s="212">
        <v>3.7129050000000004E-2</v>
      </c>
    </row>
    <row r="204" spans="1:10" ht="12.5" x14ac:dyDescent="0.25">
      <c r="A204" s="142" t="s">
        <v>46</v>
      </c>
      <c r="B204" s="212">
        <v>0</v>
      </c>
      <c r="C204" s="212">
        <v>6.0260000000000001E-3</v>
      </c>
      <c r="D204" s="212">
        <v>6.0260000000000001E-3</v>
      </c>
      <c r="E204" s="212">
        <v>1.202583E-2</v>
      </c>
      <c r="F204" s="212">
        <v>0</v>
      </c>
      <c r="G204" s="212">
        <v>0</v>
      </c>
      <c r="H204" s="212">
        <v>0</v>
      </c>
      <c r="I204" s="212">
        <v>0</v>
      </c>
      <c r="J204" s="212">
        <v>0</v>
      </c>
    </row>
    <row r="205" spans="1:10" ht="12.5" x14ac:dyDescent="0.25">
      <c r="A205" s="142" t="s">
        <v>156</v>
      </c>
      <c r="B205" s="212">
        <v>0</v>
      </c>
      <c r="C205" s="212">
        <v>5.0047099999999999E-3</v>
      </c>
      <c r="D205" s="212">
        <v>5.1552489999999999E-2</v>
      </c>
      <c r="E205" s="212">
        <v>9.53561367</v>
      </c>
      <c r="F205" s="212">
        <v>0</v>
      </c>
      <c r="G205" s="212">
        <v>0</v>
      </c>
      <c r="H205" s="212">
        <v>0</v>
      </c>
      <c r="I205" s="212">
        <v>1.8948037099999999</v>
      </c>
      <c r="J205" s="212">
        <v>0</v>
      </c>
    </row>
    <row r="206" spans="1:10" ht="12.5" x14ac:dyDescent="0.25">
      <c r="A206" s="142" t="s">
        <v>47</v>
      </c>
      <c r="B206" s="212">
        <v>0</v>
      </c>
      <c r="C206" s="212">
        <v>4.2534000000000001E-3</v>
      </c>
      <c r="D206" s="212">
        <v>4.2534000000000001E-3</v>
      </c>
      <c r="E206" s="212">
        <v>0.19303451000000002</v>
      </c>
      <c r="F206" s="212">
        <v>0</v>
      </c>
      <c r="G206" s="212">
        <v>0</v>
      </c>
      <c r="H206" s="212">
        <v>0</v>
      </c>
      <c r="I206" s="212">
        <v>0</v>
      </c>
      <c r="J206" s="212">
        <v>0</v>
      </c>
    </row>
    <row r="207" spans="1:10" ht="12.5" x14ac:dyDescent="0.25">
      <c r="A207" s="142" t="s">
        <v>91</v>
      </c>
      <c r="B207" s="212">
        <v>0</v>
      </c>
      <c r="C207" s="212">
        <v>3.3547800000000003E-3</v>
      </c>
      <c r="D207" s="212">
        <v>3.6189099999999999E-3</v>
      </c>
      <c r="E207" s="212">
        <v>2.6626015000000001</v>
      </c>
      <c r="F207" s="212">
        <v>0</v>
      </c>
      <c r="G207" s="212">
        <v>0</v>
      </c>
      <c r="H207" s="212">
        <v>0</v>
      </c>
      <c r="I207" s="212">
        <v>0.32421728000000005</v>
      </c>
      <c r="J207" s="212">
        <v>0</v>
      </c>
    </row>
    <row r="208" spans="1:10" ht="12.5" x14ac:dyDescent="0.25">
      <c r="A208" s="142" t="s">
        <v>8</v>
      </c>
      <c r="B208" s="212">
        <v>0</v>
      </c>
      <c r="C208" s="212">
        <v>1.9292300000000001E-3</v>
      </c>
      <c r="D208" s="212">
        <v>1.9292300000000001E-3</v>
      </c>
      <c r="E208" s="212">
        <v>0.17469974999999999</v>
      </c>
      <c r="F208" s="212">
        <v>0</v>
      </c>
      <c r="G208" s="212">
        <v>0</v>
      </c>
      <c r="H208" s="212">
        <v>0</v>
      </c>
      <c r="I208" s="212">
        <v>0</v>
      </c>
      <c r="J208" s="212">
        <v>0</v>
      </c>
    </row>
    <row r="209" spans="1:10" ht="12.5" x14ac:dyDescent="0.25">
      <c r="A209" s="142" t="s">
        <v>78</v>
      </c>
      <c r="B209" s="212">
        <v>0</v>
      </c>
      <c r="C209" s="212">
        <v>1.8679100000000002E-3</v>
      </c>
      <c r="D209" s="212">
        <v>1.8679100000000002E-3</v>
      </c>
      <c r="E209" s="212">
        <v>0</v>
      </c>
      <c r="F209" s="212">
        <v>0</v>
      </c>
      <c r="G209" s="212">
        <v>0</v>
      </c>
      <c r="H209" s="212">
        <v>0</v>
      </c>
      <c r="I209" s="212">
        <v>0</v>
      </c>
      <c r="J209" s="212">
        <v>0</v>
      </c>
    </row>
    <row r="210" spans="1:10" ht="12.5" x14ac:dyDescent="0.25">
      <c r="A210" s="142" t="s">
        <v>126</v>
      </c>
      <c r="B210" s="212">
        <v>0</v>
      </c>
      <c r="C210" s="212">
        <v>1.3398699999999999E-3</v>
      </c>
      <c r="D210" s="212">
        <v>1.3892940000000001E-2</v>
      </c>
      <c r="E210" s="212">
        <v>0.68512544999999991</v>
      </c>
      <c r="F210" s="212">
        <v>0</v>
      </c>
      <c r="G210" s="212">
        <v>0</v>
      </c>
      <c r="H210" s="212">
        <v>0</v>
      </c>
      <c r="I210" s="212">
        <v>0.10361482000000001</v>
      </c>
      <c r="J210" s="212">
        <v>0</v>
      </c>
    </row>
    <row r="211" spans="1:10" ht="12.5" x14ac:dyDescent="0.25">
      <c r="A211" s="142" t="s">
        <v>18</v>
      </c>
      <c r="B211" s="212">
        <v>0</v>
      </c>
      <c r="C211" s="212">
        <v>1.0265599999999999E-3</v>
      </c>
      <c r="D211" s="212">
        <v>1.0265599999999999E-3</v>
      </c>
      <c r="E211" s="212">
        <v>0.38770486999999998</v>
      </c>
      <c r="F211" s="212">
        <v>0</v>
      </c>
      <c r="G211" s="212">
        <v>0</v>
      </c>
      <c r="H211" s="212">
        <v>0</v>
      </c>
      <c r="I211" s="212">
        <v>0</v>
      </c>
      <c r="J211" s="212">
        <v>0</v>
      </c>
    </row>
    <row r="212" spans="1:10" ht="12.5" x14ac:dyDescent="0.25">
      <c r="A212" s="142" t="s">
        <v>53</v>
      </c>
      <c r="B212" s="212">
        <v>0</v>
      </c>
      <c r="C212" s="212">
        <v>8.6936999999999995E-4</v>
      </c>
      <c r="D212" s="212">
        <v>8.6936999999999995E-4</v>
      </c>
      <c r="E212" s="212">
        <v>0.30163611000000001</v>
      </c>
      <c r="F212" s="212">
        <v>0</v>
      </c>
      <c r="G212" s="212">
        <v>0</v>
      </c>
      <c r="H212" s="212">
        <v>0</v>
      </c>
      <c r="I212" s="212">
        <v>1.5047120000000001E-2</v>
      </c>
      <c r="J212" s="212">
        <v>0</v>
      </c>
    </row>
    <row r="213" spans="1:10" ht="12.5" x14ac:dyDescent="0.25">
      <c r="A213" s="142" t="s">
        <v>183</v>
      </c>
      <c r="B213" s="212">
        <v>0</v>
      </c>
      <c r="C213" s="212">
        <v>0</v>
      </c>
      <c r="D213" s="212">
        <v>15.63939901</v>
      </c>
      <c r="E213" s="212">
        <v>68.84376051000001</v>
      </c>
      <c r="F213" s="212">
        <v>0</v>
      </c>
      <c r="G213" s="212">
        <v>0</v>
      </c>
      <c r="H213" s="212">
        <v>0</v>
      </c>
      <c r="I213" s="212">
        <v>14.68326132</v>
      </c>
      <c r="J213" s="212">
        <v>0</v>
      </c>
    </row>
    <row r="214" spans="1:10" ht="12.5" x14ac:dyDescent="0.25">
      <c r="A214" s="142" t="s">
        <v>191</v>
      </c>
      <c r="B214" s="212">
        <v>0</v>
      </c>
      <c r="C214" s="212">
        <v>0</v>
      </c>
      <c r="D214" s="212">
        <v>9.4869697200000012</v>
      </c>
      <c r="E214" s="212">
        <v>0.58338631000000007</v>
      </c>
      <c r="F214" s="212">
        <v>0</v>
      </c>
      <c r="G214" s="212">
        <v>0</v>
      </c>
      <c r="H214" s="212">
        <v>0</v>
      </c>
      <c r="I214" s="212">
        <v>1.44595326</v>
      </c>
      <c r="J214" s="212">
        <v>0</v>
      </c>
    </row>
    <row r="215" spans="1:10" ht="12.5" x14ac:dyDescent="0.25">
      <c r="A215" s="142" t="s">
        <v>179</v>
      </c>
      <c r="B215" s="212">
        <v>0</v>
      </c>
      <c r="C215" s="212">
        <v>0</v>
      </c>
      <c r="D215" s="212">
        <v>0.50573681000000004</v>
      </c>
      <c r="E215" s="212">
        <v>4.1836819999999997E-2</v>
      </c>
      <c r="F215" s="212">
        <v>0</v>
      </c>
      <c r="G215" s="212">
        <v>0</v>
      </c>
      <c r="H215" s="212">
        <v>0</v>
      </c>
      <c r="I215" s="212">
        <v>6.9893119999999989E-2</v>
      </c>
      <c r="J215" s="212">
        <v>0</v>
      </c>
    </row>
    <row r="216" spans="1:10" ht="12.5" x14ac:dyDescent="0.25">
      <c r="A216" s="142" t="s">
        <v>87</v>
      </c>
      <c r="B216" s="212">
        <v>0</v>
      </c>
      <c r="C216" s="212">
        <v>0</v>
      </c>
      <c r="D216" s="212">
        <v>0.14539421</v>
      </c>
      <c r="E216" s="212">
        <v>2.3850100000000003E-3</v>
      </c>
      <c r="F216" s="212">
        <v>0</v>
      </c>
      <c r="G216" s="212">
        <v>0</v>
      </c>
      <c r="H216" s="212">
        <v>0</v>
      </c>
      <c r="I216" s="212">
        <v>0</v>
      </c>
      <c r="J216" s="212">
        <v>0</v>
      </c>
    </row>
    <row r="217" spans="1:10" ht="12.5" x14ac:dyDescent="0.25">
      <c r="A217" s="142" t="s">
        <v>100</v>
      </c>
      <c r="B217" s="212">
        <v>0</v>
      </c>
      <c r="C217" s="212">
        <v>0</v>
      </c>
      <c r="D217" s="212">
        <v>8.4326529999999997E-2</v>
      </c>
      <c r="E217" s="212">
        <v>0.24912956</v>
      </c>
      <c r="F217" s="212">
        <v>0</v>
      </c>
      <c r="G217" s="212">
        <v>0</v>
      </c>
      <c r="H217" s="212">
        <v>0</v>
      </c>
      <c r="I217" s="212">
        <v>0</v>
      </c>
      <c r="J217" s="212">
        <v>0</v>
      </c>
    </row>
    <row r="218" spans="1:10" ht="12.5" x14ac:dyDescent="0.25">
      <c r="A218" s="142" t="s">
        <v>153</v>
      </c>
      <c r="B218" s="212">
        <v>0</v>
      </c>
      <c r="C218" s="212">
        <v>0</v>
      </c>
      <c r="D218" s="212">
        <v>1.4118E-2</v>
      </c>
      <c r="E218" s="212">
        <v>1.0538803400000001</v>
      </c>
      <c r="F218" s="212">
        <v>0</v>
      </c>
      <c r="G218" s="212">
        <v>0</v>
      </c>
      <c r="H218" s="212">
        <v>0</v>
      </c>
      <c r="I218" s="212">
        <v>3.5538699999999998E-3</v>
      </c>
      <c r="J218" s="212">
        <v>0</v>
      </c>
    </row>
    <row r="219" spans="1:10" ht="12.5" x14ac:dyDescent="0.25">
      <c r="A219" s="142" t="s">
        <v>57</v>
      </c>
      <c r="B219" s="212">
        <v>0</v>
      </c>
      <c r="C219" s="212">
        <v>0</v>
      </c>
      <c r="D219" s="212">
        <v>6.3945E-3</v>
      </c>
      <c r="E219" s="212">
        <v>0</v>
      </c>
      <c r="F219" s="212">
        <v>0</v>
      </c>
      <c r="G219" s="212">
        <v>0</v>
      </c>
      <c r="H219" s="212">
        <v>0</v>
      </c>
      <c r="I219" s="212">
        <v>0</v>
      </c>
      <c r="J219" s="212">
        <v>0</v>
      </c>
    </row>
    <row r="220" spans="1:10" ht="12.5" x14ac:dyDescent="0.25">
      <c r="A220" s="142" t="s">
        <v>140</v>
      </c>
      <c r="B220" s="212">
        <v>0</v>
      </c>
      <c r="C220" s="212">
        <v>0</v>
      </c>
      <c r="D220" s="212">
        <v>4.7942000000000004E-4</v>
      </c>
      <c r="E220" s="212">
        <v>1.1620952199999999</v>
      </c>
      <c r="F220" s="212">
        <v>0</v>
      </c>
      <c r="G220" s="212">
        <v>4.7942000000000004E-4</v>
      </c>
      <c r="H220" s="212">
        <v>0</v>
      </c>
      <c r="I220" s="212">
        <v>8.2090700000000003E-2</v>
      </c>
      <c r="J220" s="212">
        <v>0</v>
      </c>
    </row>
    <row r="221" spans="1:10" ht="12.5" x14ac:dyDescent="0.25">
      <c r="A221" s="142" t="s">
        <v>151</v>
      </c>
      <c r="B221" s="212">
        <v>0</v>
      </c>
      <c r="C221" s="212">
        <v>0</v>
      </c>
      <c r="D221" s="212">
        <v>7.3709999999999997E-5</v>
      </c>
      <c r="E221" s="212">
        <v>5.1020099999999999E-2</v>
      </c>
      <c r="F221" s="212">
        <v>0</v>
      </c>
      <c r="G221" s="212">
        <v>0</v>
      </c>
      <c r="H221" s="212">
        <v>0.29531084000000002</v>
      </c>
      <c r="I221" s="212">
        <v>0.30847487000000001</v>
      </c>
      <c r="J221" s="212">
        <v>0</v>
      </c>
    </row>
    <row r="222" spans="1:10" ht="12.5" x14ac:dyDescent="0.25">
      <c r="A222" s="142" t="s">
        <v>72</v>
      </c>
      <c r="B222" s="212">
        <v>0</v>
      </c>
      <c r="C222" s="212">
        <v>0</v>
      </c>
      <c r="D222" s="212">
        <v>0</v>
      </c>
      <c r="E222" s="212">
        <v>0</v>
      </c>
      <c r="F222" s="212">
        <v>0</v>
      </c>
      <c r="G222" s="212">
        <v>0</v>
      </c>
      <c r="H222" s="212">
        <v>0</v>
      </c>
      <c r="I222" s="212">
        <v>3.8133564300000002</v>
      </c>
      <c r="J222" s="212">
        <v>0</v>
      </c>
    </row>
    <row r="223" spans="1:10" ht="12.5" x14ac:dyDescent="0.25">
      <c r="A223" s="142" t="s">
        <v>167</v>
      </c>
      <c r="B223" s="212">
        <v>0</v>
      </c>
      <c r="C223" s="212">
        <v>0</v>
      </c>
      <c r="D223" s="212">
        <v>0</v>
      </c>
      <c r="E223" s="212">
        <v>0</v>
      </c>
      <c r="F223" s="212">
        <v>0</v>
      </c>
      <c r="G223" s="212">
        <v>0</v>
      </c>
      <c r="H223" s="212">
        <v>0</v>
      </c>
      <c r="I223" s="212">
        <v>0.33782855000000001</v>
      </c>
      <c r="J223" s="212">
        <v>0</v>
      </c>
    </row>
    <row r="224" spans="1:10" ht="12.5" x14ac:dyDescent="0.25">
      <c r="A224" s="142" t="s">
        <v>56</v>
      </c>
      <c r="B224" s="212">
        <v>0</v>
      </c>
      <c r="C224" s="212">
        <v>0</v>
      </c>
      <c r="D224" s="212">
        <v>0</v>
      </c>
      <c r="E224" s="212">
        <v>0.53389094999999998</v>
      </c>
      <c r="F224" s="212">
        <v>0</v>
      </c>
      <c r="G224" s="212">
        <v>0</v>
      </c>
      <c r="H224" s="212">
        <v>0</v>
      </c>
      <c r="I224" s="212">
        <v>0.29223284999999999</v>
      </c>
      <c r="J224" s="212">
        <v>0</v>
      </c>
    </row>
    <row r="225" spans="1:10" ht="12.5" x14ac:dyDescent="0.25">
      <c r="A225" s="142" t="s">
        <v>125</v>
      </c>
      <c r="B225" s="212">
        <v>0</v>
      </c>
      <c r="C225" s="212">
        <v>0</v>
      </c>
      <c r="D225" s="212">
        <v>0</v>
      </c>
      <c r="E225" s="212">
        <v>1.88843783</v>
      </c>
      <c r="F225" s="212">
        <v>0</v>
      </c>
      <c r="G225" s="212">
        <v>0</v>
      </c>
      <c r="H225" s="212">
        <v>0</v>
      </c>
      <c r="I225" s="212">
        <v>6.8766820000000006E-2</v>
      </c>
      <c r="J225" s="212">
        <v>0</v>
      </c>
    </row>
    <row r="226" spans="1:10" ht="12.5" x14ac:dyDescent="0.25">
      <c r="A226" s="142" t="s">
        <v>54</v>
      </c>
      <c r="B226" s="212">
        <v>0</v>
      </c>
      <c r="C226" s="212">
        <v>0</v>
      </c>
      <c r="D226" s="212">
        <v>0</v>
      </c>
      <c r="E226" s="212">
        <v>9.4290099999999998E-3</v>
      </c>
      <c r="F226" s="212">
        <v>0</v>
      </c>
      <c r="G226" s="212">
        <v>0</v>
      </c>
      <c r="H226" s="212">
        <v>0</v>
      </c>
      <c r="I226" s="212">
        <v>5.8704180000000002E-2</v>
      </c>
      <c r="J226" s="212">
        <v>0</v>
      </c>
    </row>
    <row r="227" spans="1:10" ht="12.5" x14ac:dyDescent="0.25">
      <c r="A227" s="142" t="s">
        <v>84</v>
      </c>
      <c r="B227" s="212">
        <v>0</v>
      </c>
      <c r="C227" s="212">
        <v>0</v>
      </c>
      <c r="D227" s="212">
        <v>0</v>
      </c>
      <c r="E227" s="212">
        <v>5.2314767300000007</v>
      </c>
      <c r="F227" s="212">
        <v>0</v>
      </c>
      <c r="G227" s="212">
        <v>0</v>
      </c>
      <c r="H227" s="212">
        <v>0</v>
      </c>
      <c r="I227" s="212">
        <v>1.5774530000000002E-2</v>
      </c>
      <c r="J227" s="212">
        <v>0</v>
      </c>
    </row>
    <row r="228" spans="1:10" ht="12.5" x14ac:dyDescent="0.25">
      <c r="A228" s="142" t="s">
        <v>83</v>
      </c>
      <c r="B228" s="212">
        <v>0</v>
      </c>
      <c r="C228" s="212">
        <v>0</v>
      </c>
      <c r="D228" s="212">
        <v>0</v>
      </c>
      <c r="E228" s="212">
        <v>5.0463095999999998</v>
      </c>
      <c r="F228" s="212">
        <v>0</v>
      </c>
      <c r="G228" s="212">
        <v>0</v>
      </c>
      <c r="H228" s="212">
        <v>0</v>
      </c>
      <c r="I228" s="212">
        <v>1.1090319999999999E-2</v>
      </c>
      <c r="J228" s="212">
        <v>0</v>
      </c>
    </row>
    <row r="229" spans="1:10" ht="12.5" x14ac:dyDescent="0.25">
      <c r="A229" s="142" t="s">
        <v>131</v>
      </c>
      <c r="B229" s="212">
        <v>0</v>
      </c>
      <c r="C229" s="212">
        <v>0</v>
      </c>
      <c r="D229" s="212">
        <v>0</v>
      </c>
      <c r="E229" s="212">
        <v>3.6064809999999996E-2</v>
      </c>
      <c r="F229" s="212">
        <v>0</v>
      </c>
      <c r="G229" s="212">
        <v>0</v>
      </c>
      <c r="H229" s="212">
        <v>0</v>
      </c>
      <c r="I229" s="212">
        <v>9.47952E-3</v>
      </c>
      <c r="J229" s="212">
        <v>0</v>
      </c>
    </row>
    <row r="230" spans="1:10" ht="12.5" x14ac:dyDescent="0.25">
      <c r="A230" s="142" t="s">
        <v>45</v>
      </c>
      <c r="B230" s="212">
        <v>0</v>
      </c>
      <c r="C230" s="212">
        <v>0</v>
      </c>
      <c r="D230" s="212">
        <v>0</v>
      </c>
      <c r="E230" s="212">
        <v>1.0395813899999999</v>
      </c>
      <c r="F230" s="212">
        <v>0</v>
      </c>
      <c r="G230" s="212">
        <v>0</v>
      </c>
      <c r="H230" s="212">
        <v>0</v>
      </c>
      <c r="I230" s="212">
        <v>7.9692500000000006E-3</v>
      </c>
      <c r="J230" s="212">
        <v>0</v>
      </c>
    </row>
    <row r="231" spans="1:10" ht="12.5" x14ac:dyDescent="0.25">
      <c r="A231" s="142" t="s">
        <v>76</v>
      </c>
      <c r="B231" s="212">
        <v>0</v>
      </c>
      <c r="C231" s="212">
        <v>0</v>
      </c>
      <c r="D231" s="212">
        <v>0</v>
      </c>
      <c r="E231" s="212">
        <v>4.3187828699999997</v>
      </c>
      <c r="F231" s="212">
        <v>0</v>
      </c>
      <c r="G231" s="212">
        <v>0</v>
      </c>
      <c r="H231" s="212">
        <v>0</v>
      </c>
      <c r="I231" s="212">
        <v>7.7550500000000003E-3</v>
      </c>
      <c r="J231" s="212">
        <v>0</v>
      </c>
    </row>
    <row r="232" spans="1:10" ht="12.5" x14ac:dyDescent="0.25">
      <c r="A232" s="142" t="s">
        <v>260</v>
      </c>
      <c r="B232" s="212">
        <v>0</v>
      </c>
      <c r="C232" s="212">
        <v>0</v>
      </c>
      <c r="D232" s="212">
        <v>0</v>
      </c>
      <c r="E232" s="212">
        <v>0</v>
      </c>
      <c r="F232" s="212">
        <v>0</v>
      </c>
      <c r="G232" s="212">
        <v>0</v>
      </c>
      <c r="H232" s="212">
        <v>0</v>
      </c>
      <c r="I232" s="212">
        <v>3.7841100000000003E-3</v>
      </c>
      <c r="J232" s="212">
        <v>0</v>
      </c>
    </row>
    <row r="233" spans="1:10" ht="12.5" x14ac:dyDescent="0.25">
      <c r="A233" s="142" t="s">
        <v>223</v>
      </c>
      <c r="B233" s="212">
        <v>0</v>
      </c>
      <c r="C233" s="212">
        <v>0</v>
      </c>
      <c r="D233" s="212">
        <v>0</v>
      </c>
      <c r="E233" s="212">
        <v>0.33431804999999998</v>
      </c>
      <c r="F233" s="212">
        <v>0</v>
      </c>
      <c r="G233" s="212">
        <v>0</v>
      </c>
      <c r="H233" s="212">
        <v>0</v>
      </c>
      <c r="I233" s="212">
        <v>1.10428E-3</v>
      </c>
      <c r="J233" s="212">
        <v>0</v>
      </c>
    </row>
    <row r="234" spans="1:10" ht="12.5" x14ac:dyDescent="0.25">
      <c r="A234" s="142" t="s">
        <v>166</v>
      </c>
      <c r="B234" s="212">
        <v>0</v>
      </c>
      <c r="C234" s="212">
        <v>0</v>
      </c>
      <c r="D234" s="212">
        <v>0</v>
      </c>
      <c r="E234" s="212">
        <v>7.18302E-3</v>
      </c>
      <c r="F234" s="212">
        <v>0</v>
      </c>
      <c r="G234" s="212">
        <v>0</v>
      </c>
      <c r="H234" s="212">
        <v>0</v>
      </c>
      <c r="I234" s="212">
        <v>6.1260000000000004E-4</v>
      </c>
      <c r="J234" s="212">
        <v>0</v>
      </c>
    </row>
    <row r="235" spans="1:10" ht="12.5" x14ac:dyDescent="0.25">
      <c r="A235" s="142" t="s">
        <v>165</v>
      </c>
      <c r="B235" s="212">
        <v>0</v>
      </c>
      <c r="C235" s="212">
        <v>0</v>
      </c>
      <c r="D235" s="212">
        <v>0</v>
      </c>
      <c r="E235" s="212">
        <v>0.20094014000000002</v>
      </c>
      <c r="F235" s="212">
        <v>0</v>
      </c>
      <c r="G235" s="212">
        <v>0</v>
      </c>
      <c r="H235" s="212">
        <v>0</v>
      </c>
      <c r="I235" s="212">
        <v>5.7921000000000003E-4</v>
      </c>
      <c r="J235" s="212">
        <v>0</v>
      </c>
    </row>
    <row r="236" spans="1:10" ht="12.5" x14ac:dyDescent="0.25">
      <c r="A236" s="142" t="s">
        <v>63</v>
      </c>
      <c r="B236" s="212">
        <v>0</v>
      </c>
      <c r="C236" s="212">
        <v>0</v>
      </c>
      <c r="D236" s="212">
        <v>0</v>
      </c>
      <c r="E236" s="212">
        <v>8.5729599999999993E-3</v>
      </c>
      <c r="F236" s="212">
        <v>0</v>
      </c>
      <c r="G236" s="212">
        <v>0</v>
      </c>
      <c r="H236" s="212">
        <v>0</v>
      </c>
      <c r="I236" s="212">
        <v>5.3709999999999999E-5</v>
      </c>
      <c r="J236" s="212">
        <v>0</v>
      </c>
    </row>
    <row r="237" spans="1:10" ht="12.5" x14ac:dyDescent="0.25">
      <c r="A237" s="142" t="s">
        <v>43</v>
      </c>
      <c r="B237" s="212">
        <v>0</v>
      </c>
      <c r="C237" s="212">
        <v>0</v>
      </c>
      <c r="D237" s="212">
        <v>0</v>
      </c>
      <c r="E237" s="212">
        <v>1.6787151999999999</v>
      </c>
      <c r="F237" s="212">
        <v>0</v>
      </c>
      <c r="G237" s="212">
        <v>0</v>
      </c>
      <c r="H237" s="212">
        <v>0</v>
      </c>
      <c r="I237" s="212">
        <v>0</v>
      </c>
      <c r="J237" s="212">
        <v>0</v>
      </c>
    </row>
    <row r="238" spans="1:10" ht="12.5" x14ac:dyDescent="0.25">
      <c r="A238" s="142" t="s">
        <v>40</v>
      </c>
      <c r="B238" s="212">
        <v>0</v>
      </c>
      <c r="C238" s="212">
        <v>0</v>
      </c>
      <c r="D238" s="212">
        <v>0</v>
      </c>
      <c r="E238" s="212">
        <v>1.08691695</v>
      </c>
      <c r="F238" s="212">
        <v>0</v>
      </c>
      <c r="G238" s="212">
        <v>0</v>
      </c>
      <c r="H238" s="212">
        <v>0</v>
      </c>
      <c r="I238" s="212">
        <v>0</v>
      </c>
      <c r="J238" s="212">
        <v>0</v>
      </c>
    </row>
    <row r="239" spans="1:10" ht="12.5" x14ac:dyDescent="0.25">
      <c r="A239" s="142" t="s">
        <v>60</v>
      </c>
      <c r="B239" s="212">
        <v>0</v>
      </c>
      <c r="C239" s="212">
        <v>0</v>
      </c>
      <c r="D239" s="212">
        <v>0</v>
      </c>
      <c r="E239" s="212">
        <v>0.68539559999999999</v>
      </c>
      <c r="F239" s="212">
        <v>0</v>
      </c>
      <c r="G239" s="212">
        <v>0</v>
      </c>
      <c r="H239" s="212">
        <v>0</v>
      </c>
      <c r="I239" s="212">
        <v>0</v>
      </c>
      <c r="J239" s="212">
        <v>0</v>
      </c>
    </row>
    <row r="240" spans="1:10" ht="12.5" x14ac:dyDescent="0.25">
      <c r="A240" s="142" t="s">
        <v>158</v>
      </c>
      <c r="B240" s="212">
        <v>0</v>
      </c>
      <c r="C240" s="212">
        <v>0</v>
      </c>
      <c r="D240" s="212">
        <v>0</v>
      </c>
      <c r="E240" s="212">
        <v>0.61670132999999994</v>
      </c>
      <c r="F240" s="212">
        <v>0</v>
      </c>
      <c r="G240" s="212">
        <v>0</v>
      </c>
      <c r="H240" s="212">
        <v>0</v>
      </c>
      <c r="I240" s="212">
        <v>0</v>
      </c>
      <c r="J240" s="212">
        <v>0</v>
      </c>
    </row>
    <row r="241" spans="1:10" ht="12.5" x14ac:dyDescent="0.25">
      <c r="A241" s="142" t="s">
        <v>10</v>
      </c>
      <c r="B241" s="212">
        <v>0</v>
      </c>
      <c r="C241" s="212">
        <v>0</v>
      </c>
      <c r="D241" s="212">
        <v>0</v>
      </c>
      <c r="E241" s="212">
        <v>0.47779579999999999</v>
      </c>
      <c r="F241" s="212">
        <v>0</v>
      </c>
      <c r="G241" s="212">
        <v>0</v>
      </c>
      <c r="H241" s="212">
        <v>0</v>
      </c>
      <c r="I241" s="212">
        <v>0</v>
      </c>
      <c r="J241" s="212">
        <v>0</v>
      </c>
    </row>
    <row r="242" spans="1:10" ht="12.5" x14ac:dyDescent="0.25">
      <c r="A242" s="142" t="s">
        <v>38</v>
      </c>
      <c r="B242" s="212">
        <v>0</v>
      </c>
      <c r="C242" s="212">
        <v>0</v>
      </c>
      <c r="D242" s="212">
        <v>0</v>
      </c>
      <c r="E242" s="212">
        <v>0.46358623999999998</v>
      </c>
      <c r="F242" s="212">
        <v>0</v>
      </c>
      <c r="G242" s="212">
        <v>0</v>
      </c>
      <c r="H242" s="212">
        <v>0</v>
      </c>
      <c r="I242" s="212">
        <v>0</v>
      </c>
      <c r="J242" s="212">
        <v>0</v>
      </c>
    </row>
    <row r="243" spans="1:10" ht="12.5" x14ac:dyDescent="0.25">
      <c r="A243" s="142" t="s">
        <v>65</v>
      </c>
      <c r="B243" s="212">
        <v>0</v>
      </c>
      <c r="C243" s="212">
        <v>0</v>
      </c>
      <c r="D243" s="212">
        <v>0</v>
      </c>
      <c r="E243" s="212">
        <v>0.1673</v>
      </c>
      <c r="F243" s="212">
        <v>0</v>
      </c>
      <c r="G243" s="212">
        <v>0</v>
      </c>
      <c r="H243" s="212">
        <v>0</v>
      </c>
      <c r="I243" s="212">
        <v>0</v>
      </c>
      <c r="J243" s="212">
        <v>0</v>
      </c>
    </row>
    <row r="244" spans="1:10" ht="12.5" x14ac:dyDescent="0.25">
      <c r="A244" s="142" t="s">
        <v>62</v>
      </c>
      <c r="B244" s="212">
        <v>0</v>
      </c>
      <c r="C244" s="212">
        <v>0</v>
      </c>
      <c r="D244" s="212">
        <v>0</v>
      </c>
      <c r="E244" s="212">
        <v>8.1556889999999993E-2</v>
      </c>
      <c r="F244" s="212">
        <v>0</v>
      </c>
      <c r="G244" s="212">
        <v>0</v>
      </c>
      <c r="H244" s="212">
        <v>0</v>
      </c>
      <c r="I244" s="212">
        <v>0</v>
      </c>
      <c r="J244" s="212">
        <v>0</v>
      </c>
    </row>
    <row r="245" spans="1:10" ht="12.5" x14ac:dyDescent="0.25">
      <c r="A245" s="142" t="s">
        <v>67</v>
      </c>
      <c r="B245" s="212">
        <v>0</v>
      </c>
      <c r="C245" s="212">
        <v>0</v>
      </c>
      <c r="D245" s="212">
        <v>0</v>
      </c>
      <c r="E245" s="212">
        <v>7.8196649999999993E-2</v>
      </c>
      <c r="F245" s="212">
        <v>0</v>
      </c>
      <c r="G245" s="212">
        <v>0</v>
      </c>
      <c r="H245" s="212">
        <v>0</v>
      </c>
      <c r="I245" s="212">
        <v>0</v>
      </c>
      <c r="J245" s="212">
        <v>0</v>
      </c>
    </row>
    <row r="246" spans="1:10" ht="12.5" x14ac:dyDescent="0.25">
      <c r="A246" s="142" t="s">
        <v>58</v>
      </c>
      <c r="B246" s="212">
        <v>0</v>
      </c>
      <c r="C246" s="212">
        <v>0</v>
      </c>
      <c r="D246" s="212">
        <v>0</v>
      </c>
      <c r="E246" s="212">
        <v>6.0233780000000001E-2</v>
      </c>
      <c r="F246" s="212">
        <v>0</v>
      </c>
      <c r="G246" s="212">
        <v>0</v>
      </c>
      <c r="H246" s="212">
        <v>0</v>
      </c>
      <c r="I246" s="212">
        <v>0</v>
      </c>
      <c r="J246" s="212">
        <v>0</v>
      </c>
    </row>
    <row r="247" spans="1:10" ht="12.5" x14ac:dyDescent="0.25">
      <c r="A247" s="142" t="s">
        <v>124</v>
      </c>
      <c r="B247" s="212">
        <v>0</v>
      </c>
      <c r="C247" s="212">
        <v>0</v>
      </c>
      <c r="D247" s="212">
        <v>0</v>
      </c>
      <c r="E247" s="212">
        <v>5.3625980000000004E-2</v>
      </c>
      <c r="F247" s="212">
        <v>0</v>
      </c>
      <c r="G247" s="212">
        <v>0</v>
      </c>
      <c r="H247" s="212">
        <v>0</v>
      </c>
      <c r="I247" s="212">
        <v>0</v>
      </c>
      <c r="J247" s="212">
        <v>0</v>
      </c>
    </row>
    <row r="248" spans="1:10" ht="12.5" x14ac:dyDescent="0.25">
      <c r="A248" s="142" t="s">
        <v>85</v>
      </c>
      <c r="B248" s="212">
        <v>0</v>
      </c>
      <c r="C248" s="212">
        <v>0</v>
      </c>
      <c r="D248" s="212">
        <v>0</v>
      </c>
      <c r="E248" s="212">
        <v>5.191751E-2</v>
      </c>
      <c r="F248" s="212">
        <v>0</v>
      </c>
      <c r="G248" s="212">
        <v>0</v>
      </c>
      <c r="H248" s="212">
        <v>0</v>
      </c>
      <c r="I248" s="212">
        <v>0</v>
      </c>
      <c r="J248" s="212">
        <v>0</v>
      </c>
    </row>
    <row r="249" spans="1:10" ht="12.5" x14ac:dyDescent="0.25">
      <c r="A249" s="142" t="s">
        <v>162</v>
      </c>
      <c r="B249" s="212">
        <v>0</v>
      </c>
      <c r="C249" s="212">
        <v>0</v>
      </c>
      <c r="D249" s="212">
        <v>0</v>
      </c>
      <c r="E249" s="212">
        <v>5.010042E-2</v>
      </c>
      <c r="F249" s="212">
        <v>0</v>
      </c>
      <c r="G249" s="212">
        <v>0</v>
      </c>
      <c r="H249" s="212">
        <v>0</v>
      </c>
      <c r="I249" s="212">
        <v>0</v>
      </c>
      <c r="J249" s="212">
        <v>0</v>
      </c>
    </row>
    <row r="250" spans="1:10" ht="12.5" x14ac:dyDescent="0.25">
      <c r="A250" s="142" t="s">
        <v>164</v>
      </c>
      <c r="B250" s="212">
        <v>0</v>
      </c>
      <c r="C250" s="212">
        <v>0</v>
      </c>
      <c r="D250" s="212">
        <v>0</v>
      </c>
      <c r="E250" s="212">
        <v>2.6171029999999998E-2</v>
      </c>
      <c r="F250" s="212">
        <v>0</v>
      </c>
      <c r="G250" s="212">
        <v>0</v>
      </c>
      <c r="H250" s="212">
        <v>0</v>
      </c>
      <c r="I250" s="212">
        <v>0</v>
      </c>
      <c r="J250" s="212">
        <v>0</v>
      </c>
    </row>
    <row r="251" spans="1:10" ht="12.5" x14ac:dyDescent="0.25">
      <c r="A251" s="142" t="s">
        <v>259</v>
      </c>
      <c r="B251" s="212">
        <v>0</v>
      </c>
      <c r="C251" s="212">
        <v>0</v>
      </c>
      <c r="D251" s="212">
        <v>0</v>
      </c>
      <c r="E251" s="212">
        <v>1.235559E-2</v>
      </c>
      <c r="F251" s="212">
        <v>0</v>
      </c>
      <c r="G251" s="212">
        <v>0</v>
      </c>
      <c r="H251" s="212">
        <v>0</v>
      </c>
      <c r="I251" s="212">
        <v>0</v>
      </c>
      <c r="J251" s="212">
        <v>0</v>
      </c>
    </row>
    <row r="252" spans="1:10" ht="12.5" x14ac:dyDescent="0.25">
      <c r="A252" s="142" t="s">
        <v>41</v>
      </c>
      <c r="B252" s="212">
        <v>0</v>
      </c>
      <c r="C252" s="212">
        <v>0</v>
      </c>
      <c r="D252" s="212">
        <v>0</v>
      </c>
      <c r="E252" s="212">
        <v>1.148004E-2</v>
      </c>
      <c r="F252" s="212">
        <v>0</v>
      </c>
      <c r="G252" s="212">
        <v>0</v>
      </c>
      <c r="H252" s="212">
        <v>0</v>
      </c>
      <c r="I252" s="212">
        <v>0</v>
      </c>
      <c r="J252" s="212">
        <v>0</v>
      </c>
    </row>
    <row r="253" spans="1:10" ht="12.5" x14ac:dyDescent="0.25">
      <c r="A253" s="142" t="s">
        <v>44</v>
      </c>
      <c r="B253" s="212">
        <v>0</v>
      </c>
      <c r="C253" s="212">
        <v>0</v>
      </c>
      <c r="D253" s="212">
        <v>0</v>
      </c>
      <c r="E253" s="212">
        <v>9.7881299999999991E-3</v>
      </c>
      <c r="F253" s="212">
        <v>0</v>
      </c>
      <c r="G253" s="212">
        <v>0</v>
      </c>
      <c r="H253" s="212">
        <v>0</v>
      </c>
      <c r="I253" s="212">
        <v>0</v>
      </c>
      <c r="J253" s="212">
        <v>0</v>
      </c>
    </row>
    <row r="254" spans="1:10" ht="12.5" x14ac:dyDescent="0.25">
      <c r="A254" s="142" t="s">
        <v>79</v>
      </c>
      <c r="B254" s="212">
        <v>0</v>
      </c>
      <c r="C254" s="212">
        <v>0</v>
      </c>
      <c r="D254" s="212">
        <v>0</v>
      </c>
      <c r="E254" s="212">
        <v>3.0030000000000004E-4</v>
      </c>
      <c r="F254" s="212">
        <v>0</v>
      </c>
      <c r="G254" s="212">
        <v>0</v>
      </c>
      <c r="H254" s="212">
        <v>0</v>
      </c>
      <c r="I254" s="212">
        <v>0</v>
      </c>
      <c r="J254" s="212">
        <v>0</v>
      </c>
    </row>
    <row r="255" spans="1:10" ht="12.5" x14ac:dyDescent="0.25">
      <c r="A255" s="142" t="s">
        <v>15</v>
      </c>
      <c r="B255" s="212">
        <v>0</v>
      </c>
      <c r="C255" s="212">
        <v>0</v>
      </c>
      <c r="D255" s="212">
        <v>0</v>
      </c>
      <c r="E255" s="212">
        <v>0</v>
      </c>
      <c r="F255" s="212">
        <v>0</v>
      </c>
      <c r="G255" s="212">
        <v>0</v>
      </c>
      <c r="H255" s="212">
        <v>0</v>
      </c>
      <c r="I255" s="212">
        <v>0</v>
      </c>
      <c r="J255" s="212">
        <v>0</v>
      </c>
    </row>
    <row r="256" spans="1:10" ht="12.5" x14ac:dyDescent="0.25">
      <c r="A256" s="142" t="s">
        <v>70</v>
      </c>
      <c r="B256" s="212">
        <v>0</v>
      </c>
      <c r="C256" s="212">
        <v>0</v>
      </c>
      <c r="D256" s="212">
        <v>0</v>
      </c>
      <c r="E256" s="212">
        <v>0</v>
      </c>
      <c r="F256" s="212">
        <v>0</v>
      </c>
      <c r="G256" s="212">
        <v>0</v>
      </c>
      <c r="H256" s="212">
        <v>0</v>
      </c>
      <c r="I256" s="212">
        <v>0</v>
      </c>
      <c r="J256" s="212">
        <v>0</v>
      </c>
    </row>
    <row r="257" spans="1:10" ht="12.5" x14ac:dyDescent="0.25">
      <c r="A257" s="144" t="s">
        <v>127</v>
      </c>
      <c r="B257" s="213">
        <v>0</v>
      </c>
      <c r="C257" s="213">
        <v>0</v>
      </c>
      <c r="D257" s="213">
        <v>0</v>
      </c>
      <c r="E257" s="213">
        <v>0</v>
      </c>
      <c r="F257" s="213">
        <v>0</v>
      </c>
      <c r="G257" s="213">
        <v>0</v>
      </c>
      <c r="H257" s="213">
        <v>0</v>
      </c>
      <c r="I257" s="213">
        <v>0</v>
      </c>
      <c r="J257" s="213">
        <v>0</v>
      </c>
    </row>
    <row r="258" spans="1:10" x14ac:dyDescent="0.25">
      <c r="A258" s="77"/>
      <c r="B258" s="106">
        <f>SUBTOTAL(109,Table8[COMESA-excl-SADC])</f>
        <v>3.2136366900000004</v>
      </c>
      <c r="C258" s="106">
        <f>SUBTOTAL(109,Table8[EU])</f>
        <v>1435.5396070899997</v>
      </c>
      <c r="D258" s="106">
        <f>SUBTOTAL(109,Table8[OECD])</f>
        <v>3138.6641088300003</v>
      </c>
      <c r="E258" s="106">
        <f>SUBTOTAL(109,Table8[SACU])</f>
        <v>5868.740988850006</v>
      </c>
      <c r="F258" s="106">
        <f>SUBTOTAL(109,Table8[SADC-excl-SACU])</f>
        <v>756.68372330000022</v>
      </c>
      <c r="G258" s="106">
        <f>SUBTOTAL(109,Table8[EFTA])</f>
        <v>222.68966598999987</v>
      </c>
      <c r="H258" s="106">
        <f>SUBTOTAL(109,Table8[MERCOSUR])</f>
        <v>52.163639420000017</v>
      </c>
      <c r="I258" s="106">
        <f>SUBTOTAL(109,Table8[BRIC])</f>
        <v>3393.2900690499996</v>
      </c>
      <c r="J258" s="106">
        <f>SUBTOTAL(109,Table8[COMESA])</f>
        <v>755.32030741999904</v>
      </c>
    </row>
  </sheetData>
  <sortState xmlns:xlrd2="http://schemas.microsoft.com/office/spreadsheetml/2017/richdata2" ref="A3:I247">
    <sortCondition descending="1" ref="E3:E247"/>
  </sortState>
  <mergeCells count="1">
    <mergeCell ref="L1:M1"/>
  </mergeCells>
  <hyperlinks>
    <hyperlink ref="L1" location="'Table of Content'!A1" display="Table of Content" xr:uid="{00000000-0004-0000-1500-000000000000}"/>
  </hyperlinks>
  <pageMargins left="0.7" right="0.7" top="0.75" bottom="0.75" header="0.3" footer="0.3"/>
  <tableParts count="1">
    <tablePart r:id="rId1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O49"/>
  <sheetViews>
    <sheetView zoomScaleNormal="100" workbookViewId="0">
      <selection activeCell="L18" sqref="L18"/>
    </sheetView>
  </sheetViews>
  <sheetFormatPr defaultColWidth="9.1796875" defaultRowHeight="11.5" x14ac:dyDescent="0.25"/>
  <cols>
    <col min="1" max="1" width="30.36328125" style="53" customWidth="1"/>
    <col min="2" max="2" width="12.36328125" style="53" bestFit="1" customWidth="1"/>
    <col min="3" max="3" width="10.08984375" style="53" bestFit="1" customWidth="1"/>
    <col min="4" max="4" width="12.36328125" style="53" bestFit="1" customWidth="1"/>
    <col min="5" max="5" width="10.08984375" style="53" bestFit="1" customWidth="1"/>
    <col min="6" max="6" width="12.36328125" style="53" bestFit="1" customWidth="1"/>
    <col min="7" max="7" width="10.08984375" style="53" bestFit="1" customWidth="1"/>
    <col min="8" max="8" width="8.81640625" style="53" bestFit="1" customWidth="1"/>
    <col min="9" max="9" width="8.453125" style="53" bestFit="1" customWidth="1"/>
    <col min="10" max="10" width="9.1796875" style="53"/>
    <col min="11" max="11" width="9.1796875" style="6"/>
    <col min="12" max="12" width="12.81640625" style="6" customWidth="1"/>
    <col min="13" max="13" width="9.1796875" style="6"/>
    <col min="14" max="16384" width="9.1796875" style="53"/>
  </cols>
  <sheetData>
    <row r="1" spans="1:15" x14ac:dyDescent="0.25">
      <c r="A1" s="55" t="s">
        <v>630</v>
      </c>
      <c r="C1" s="56"/>
      <c r="D1" s="56"/>
      <c r="E1" s="56"/>
      <c r="F1" s="56"/>
      <c r="G1" s="56"/>
      <c r="K1" s="376" t="s">
        <v>313</v>
      </c>
      <c r="L1" s="376"/>
      <c r="M1" s="53"/>
    </row>
    <row r="2" spans="1:15" s="51" customFormat="1" ht="14.5" customHeight="1" x14ac:dyDescent="0.25">
      <c r="A2" s="374" t="s">
        <v>321</v>
      </c>
      <c r="B2" s="385">
        <v>44866</v>
      </c>
      <c r="C2" s="385"/>
      <c r="D2" s="385">
        <v>45200</v>
      </c>
      <c r="E2" s="385"/>
      <c r="F2" s="401">
        <v>45231</v>
      </c>
      <c r="G2" s="401"/>
      <c r="H2" s="407" t="s">
        <v>323</v>
      </c>
      <c r="I2" s="407" t="s">
        <v>322</v>
      </c>
      <c r="N2" s="9"/>
      <c r="O2" s="57"/>
    </row>
    <row r="3" spans="1:15" s="51" customFormat="1" x14ac:dyDescent="0.25">
      <c r="A3" s="375"/>
      <c r="B3" s="18" t="s">
        <v>552</v>
      </c>
      <c r="C3" s="18" t="s">
        <v>295</v>
      </c>
      <c r="D3" s="18" t="s">
        <v>552</v>
      </c>
      <c r="E3" s="18" t="s">
        <v>295</v>
      </c>
      <c r="F3" s="18" t="s">
        <v>552</v>
      </c>
      <c r="G3" s="18" t="s">
        <v>295</v>
      </c>
      <c r="H3" s="410"/>
      <c r="I3" s="410"/>
      <c r="N3" s="9"/>
      <c r="O3" s="57"/>
    </row>
    <row r="4" spans="1:15" ht="12.5" x14ac:dyDescent="0.25">
      <c r="A4" s="128" t="s">
        <v>625</v>
      </c>
      <c r="B4" s="132">
        <v>3366.0156321899999</v>
      </c>
      <c r="C4" s="125">
        <f>(B4/$B$9)*100</f>
        <v>34.526642578805777</v>
      </c>
      <c r="D4" s="132">
        <v>2962.6308604999999</v>
      </c>
      <c r="E4" s="125">
        <f>(D4/$D$9)*100</f>
        <v>43.382698469770261</v>
      </c>
      <c r="F4" s="132">
        <v>4930.3273927399996</v>
      </c>
      <c r="G4" s="125">
        <f>(F4/$F$9)*100</f>
        <v>41.742691145315852</v>
      </c>
      <c r="H4" s="148">
        <f>((F4/D4)-1)*100</f>
        <v>66.417202307408417</v>
      </c>
      <c r="I4" s="150">
        <f>((F4/B4)-1)*100</f>
        <v>46.473692682532963</v>
      </c>
      <c r="K4" s="58"/>
      <c r="L4" s="53"/>
      <c r="M4" s="53"/>
      <c r="N4" s="6"/>
      <c r="O4" s="49"/>
    </row>
    <row r="5" spans="1:15" ht="12.5" x14ac:dyDescent="0.25">
      <c r="A5" s="128" t="s">
        <v>626</v>
      </c>
      <c r="B5" s="132">
        <v>3644.1499052700001</v>
      </c>
      <c r="C5" s="125">
        <f t="shared" ref="C5:C7" si="0">(B5/$B$9)*100</f>
        <v>37.379583172341043</v>
      </c>
      <c r="D5" s="132">
        <v>1666.22513484</v>
      </c>
      <c r="E5" s="125">
        <f t="shared" ref="E5:E8" si="1">(D5/$D$9)*100</f>
        <v>24.399037885981009</v>
      </c>
      <c r="F5" s="132">
        <v>4105.77898448</v>
      </c>
      <c r="G5" s="125">
        <f t="shared" ref="G5:G8" si="2">(F5/$F$9)*100</f>
        <v>34.761639625077784</v>
      </c>
      <c r="H5" s="148">
        <f t="shared" ref="H5:H9" si="3">((F5/D5)-1)*100</f>
        <v>146.41201831793632</v>
      </c>
      <c r="I5" s="150">
        <f t="shared" ref="I5:I9" si="4">((F5/B5)-1)*100</f>
        <v>12.667675348437601</v>
      </c>
      <c r="K5" s="53"/>
      <c r="L5" s="53"/>
      <c r="M5" s="53"/>
      <c r="N5" s="6"/>
      <c r="O5" s="49"/>
    </row>
    <row r="6" spans="1:15" ht="12.5" x14ac:dyDescent="0.25">
      <c r="A6" s="128" t="s">
        <v>627</v>
      </c>
      <c r="B6" s="132">
        <v>2738.7641187099998</v>
      </c>
      <c r="C6" s="125">
        <f t="shared" si="0"/>
        <v>28.092659145743553</v>
      </c>
      <c r="D6" s="132">
        <v>2199.0605090900003</v>
      </c>
      <c r="E6" s="125">
        <f t="shared" si="1"/>
        <v>32.201507199087978</v>
      </c>
      <c r="F6" s="132">
        <v>2774.7742903400003</v>
      </c>
      <c r="G6" s="125">
        <f t="shared" si="2"/>
        <v>23.492668330744607</v>
      </c>
      <c r="H6" s="148">
        <f t="shared" si="3"/>
        <v>26.179988175415779</v>
      </c>
      <c r="I6" s="150">
        <f t="shared" si="4"/>
        <v>1.3148328979482038</v>
      </c>
      <c r="K6" s="53"/>
      <c r="L6" s="53"/>
      <c r="M6" s="53"/>
      <c r="N6" s="6"/>
      <c r="O6" s="49"/>
    </row>
    <row r="7" spans="1:15" ht="12.5" x14ac:dyDescent="0.25">
      <c r="A7" s="128" t="s">
        <v>628</v>
      </c>
      <c r="B7" s="132">
        <v>0.10871183</v>
      </c>
      <c r="C7" s="125">
        <f t="shared" si="0"/>
        <v>1.11510310962395E-3</v>
      </c>
      <c r="D7" s="132">
        <v>1.0449564899999999</v>
      </c>
      <c r="E7" s="125">
        <f t="shared" si="1"/>
        <v>1.5301613482838254E-2</v>
      </c>
      <c r="F7" s="132">
        <v>0.35444321999999995</v>
      </c>
      <c r="G7" s="125">
        <f t="shared" si="2"/>
        <v>3.0008988617668195E-3</v>
      </c>
      <c r="H7" s="148">
        <f t="shared" si="3"/>
        <v>-66.080576235284212</v>
      </c>
      <c r="I7" s="150">
        <f t="shared" si="4"/>
        <v>226.03923602426707</v>
      </c>
      <c r="K7" s="53"/>
      <c r="L7" s="53"/>
      <c r="M7" s="53"/>
    </row>
    <row r="8" spans="1:15" s="51" customFormat="1" ht="12.5" x14ac:dyDescent="0.25">
      <c r="A8" s="128" t="s">
        <v>629</v>
      </c>
      <c r="B8" s="132">
        <v>0</v>
      </c>
      <c r="C8" s="125">
        <f>(B8/$B$9)*100</f>
        <v>0</v>
      </c>
      <c r="D8" s="132">
        <v>9.9351339999999996E-2</v>
      </c>
      <c r="E8" s="125">
        <f t="shared" si="1"/>
        <v>1.4548316779027304E-3</v>
      </c>
      <c r="F8" s="132">
        <v>0</v>
      </c>
      <c r="G8" s="125">
        <f>(F8/$F$9)*100</f>
        <v>0</v>
      </c>
      <c r="H8" s="148">
        <f>((F8/D8)-1)*100</f>
        <v>-100</v>
      </c>
      <c r="I8" s="150" t="s">
        <v>314</v>
      </c>
    </row>
    <row r="9" spans="1:15" s="51" customFormat="1" ht="13" x14ac:dyDescent="0.3">
      <c r="A9" s="151" t="s">
        <v>262</v>
      </c>
      <c r="B9" s="152">
        <f>SUM(B4:B8)</f>
        <v>9749.0383679999995</v>
      </c>
      <c r="C9" s="152">
        <f t="shared" ref="C9:G9" si="5">SUM(C4:C8)</f>
        <v>100</v>
      </c>
      <c r="D9" s="152">
        <f t="shared" si="5"/>
        <v>6829.0608122600006</v>
      </c>
      <c r="E9" s="152">
        <f t="shared" si="5"/>
        <v>99.999999999999986</v>
      </c>
      <c r="F9" s="152">
        <f>SUM(F4:F8)</f>
        <v>11811.235110779999</v>
      </c>
      <c r="G9" s="152">
        <f t="shared" si="5"/>
        <v>100.00000000000001</v>
      </c>
      <c r="H9" s="153">
        <f t="shared" si="3"/>
        <v>72.955482979089254</v>
      </c>
      <c r="I9" s="154">
        <f t="shared" si="4"/>
        <v>21.15282210344871</v>
      </c>
      <c r="K9" s="9"/>
      <c r="L9" s="9"/>
      <c r="M9" s="9"/>
    </row>
    <row r="10" spans="1:15" x14ac:dyDescent="0.25">
      <c r="F10" s="60"/>
      <c r="G10" s="7"/>
      <c r="H10" s="7"/>
      <c r="I10" s="7"/>
    </row>
    <row r="11" spans="1:15" x14ac:dyDescent="0.25">
      <c r="G11" s="20"/>
      <c r="H11" s="7"/>
      <c r="I11" s="7"/>
    </row>
    <row r="12" spans="1:15" x14ac:dyDescent="0.25">
      <c r="G12" s="7"/>
      <c r="H12" s="7"/>
      <c r="I12" s="7"/>
    </row>
    <row r="13" spans="1:15" x14ac:dyDescent="0.25">
      <c r="G13" s="7"/>
      <c r="H13" s="7"/>
      <c r="I13" s="7"/>
    </row>
    <row r="14" spans="1:15" x14ac:dyDescent="0.25">
      <c r="G14" s="7"/>
      <c r="H14" s="7"/>
      <c r="I14" s="7"/>
    </row>
    <row r="15" spans="1:15" x14ac:dyDescent="0.25">
      <c r="G15" s="7"/>
      <c r="H15" s="7"/>
      <c r="I15" s="7"/>
    </row>
    <row r="16" spans="1:15" x14ac:dyDescent="0.25">
      <c r="D16" s="60"/>
    </row>
    <row r="17" spans="3:13" x14ac:dyDescent="0.25">
      <c r="F17" s="60"/>
    </row>
    <row r="29" spans="3:13" x14ac:dyDescent="0.25">
      <c r="K29" s="53"/>
      <c r="L29" s="53"/>
      <c r="M29" s="53"/>
    </row>
    <row r="31" spans="3:13" x14ac:dyDescent="0.25">
      <c r="C31" s="61"/>
      <c r="K31" s="53"/>
      <c r="L31" s="53"/>
      <c r="M31" s="53"/>
    </row>
    <row r="32" spans="3:13" x14ac:dyDescent="0.25">
      <c r="K32" s="53"/>
      <c r="L32" s="53"/>
      <c r="M32" s="53"/>
    </row>
    <row r="33" spans="1:13" x14ac:dyDescent="0.25">
      <c r="E33" s="62"/>
      <c r="F33" s="6"/>
      <c r="G33" s="6"/>
      <c r="H33" s="409"/>
      <c r="I33" s="409"/>
      <c r="K33" s="53"/>
      <c r="L33" s="53"/>
      <c r="M33" s="53"/>
    </row>
    <row r="34" spans="1:13" x14ac:dyDescent="0.25">
      <c r="F34" s="6"/>
      <c r="G34" s="6"/>
      <c r="H34" s="6"/>
      <c r="I34" s="6"/>
      <c r="K34" s="53"/>
      <c r="L34" s="53"/>
      <c r="M34" s="53"/>
    </row>
    <row r="35" spans="1:13" x14ac:dyDescent="0.25">
      <c r="E35" s="7"/>
      <c r="F35" s="6"/>
      <c r="G35" s="49"/>
      <c r="H35" s="49"/>
      <c r="I35" s="49"/>
      <c r="K35" s="53"/>
      <c r="L35" s="53"/>
      <c r="M35" s="53"/>
    </row>
    <row r="36" spans="1:13" x14ac:dyDescent="0.25">
      <c r="E36" s="7"/>
      <c r="F36" s="6"/>
      <c r="G36" s="49"/>
      <c r="H36" s="49"/>
      <c r="I36" s="49"/>
      <c r="K36" s="53"/>
      <c r="L36" s="53"/>
      <c r="M36" s="53"/>
    </row>
    <row r="37" spans="1:13" x14ac:dyDescent="0.25">
      <c r="F37" s="6"/>
      <c r="G37" s="49"/>
      <c r="H37" s="49"/>
      <c r="I37" s="49"/>
      <c r="K37" s="53"/>
      <c r="L37" s="53"/>
      <c r="M37" s="53"/>
    </row>
    <row r="38" spans="1:13" x14ac:dyDescent="0.25">
      <c r="F38" s="6"/>
      <c r="G38" s="49"/>
      <c r="H38" s="49"/>
      <c r="I38" s="49"/>
      <c r="K38" s="53"/>
      <c r="L38" s="53"/>
      <c r="M38" s="53"/>
    </row>
    <row r="39" spans="1:13" x14ac:dyDescent="0.25">
      <c r="F39" s="6"/>
      <c r="G39" s="49"/>
      <c r="H39" s="49"/>
      <c r="I39" s="49"/>
      <c r="K39" s="53"/>
      <c r="L39" s="53"/>
      <c r="M39" s="53"/>
    </row>
    <row r="40" spans="1:13" x14ac:dyDescent="0.25">
      <c r="F40" s="6"/>
      <c r="G40" s="49"/>
      <c r="H40" s="49"/>
      <c r="I40" s="49"/>
      <c r="K40" s="53"/>
      <c r="L40" s="53"/>
      <c r="M40" s="53"/>
    </row>
    <row r="41" spans="1:13" x14ac:dyDescent="0.25">
      <c r="E41" s="49"/>
      <c r="F41" s="49"/>
      <c r="G41" s="49"/>
      <c r="K41" s="53"/>
      <c r="L41" s="53"/>
      <c r="M41" s="53"/>
    </row>
    <row r="42" spans="1:13" x14ac:dyDescent="0.25">
      <c r="E42" s="49"/>
      <c r="F42" s="49"/>
      <c r="G42" s="49"/>
      <c r="K42" s="53"/>
      <c r="L42" s="53"/>
      <c r="M42" s="53"/>
    </row>
    <row r="43" spans="1:13" x14ac:dyDescent="0.25">
      <c r="A43" s="6"/>
      <c r="B43" s="6"/>
      <c r="C43" s="6"/>
      <c r="D43" s="6"/>
      <c r="E43" s="49"/>
      <c r="F43" s="49"/>
      <c r="G43" s="49"/>
      <c r="K43" s="53"/>
      <c r="L43" s="53"/>
      <c r="M43" s="53"/>
    </row>
    <row r="44" spans="1:13" x14ac:dyDescent="0.25">
      <c r="A44" s="6"/>
      <c r="B44" s="49"/>
      <c r="C44" s="49"/>
      <c r="D44" s="49"/>
      <c r="E44" s="49"/>
      <c r="F44" s="49"/>
      <c r="G44" s="49"/>
      <c r="K44" s="53"/>
      <c r="L44" s="53"/>
      <c r="M44" s="53"/>
    </row>
    <row r="45" spans="1:13" x14ac:dyDescent="0.25">
      <c r="A45" s="6"/>
      <c r="B45" s="49"/>
      <c r="C45" s="49"/>
      <c r="D45" s="49"/>
      <c r="E45" s="49"/>
      <c r="F45" s="49"/>
      <c r="G45" s="49"/>
      <c r="K45" s="53"/>
      <c r="L45" s="53"/>
      <c r="M45" s="53"/>
    </row>
    <row r="46" spans="1:13" x14ac:dyDescent="0.25">
      <c r="A46" s="6"/>
      <c r="B46" s="49"/>
      <c r="C46" s="49"/>
      <c r="D46" s="49"/>
      <c r="E46" s="49"/>
      <c r="F46" s="49"/>
      <c r="G46" s="49"/>
      <c r="K46" s="53"/>
      <c r="L46" s="53"/>
      <c r="M46" s="53"/>
    </row>
    <row r="47" spans="1:13" x14ac:dyDescent="0.25">
      <c r="A47" s="6"/>
      <c r="B47" s="49"/>
      <c r="C47" s="49"/>
      <c r="D47" s="49"/>
      <c r="K47" s="53"/>
      <c r="L47" s="53"/>
      <c r="M47" s="53"/>
    </row>
    <row r="48" spans="1:13" x14ac:dyDescent="0.25">
      <c r="A48" s="6"/>
      <c r="B48" s="49"/>
      <c r="C48" s="49"/>
      <c r="D48" s="49"/>
      <c r="K48" s="53"/>
      <c r="L48" s="53"/>
      <c r="M48" s="53"/>
    </row>
    <row r="49" spans="1:13" x14ac:dyDescent="0.25">
      <c r="A49" s="6"/>
      <c r="B49" s="49"/>
      <c r="C49" s="49"/>
      <c r="D49" s="49"/>
      <c r="K49" s="53"/>
      <c r="L49" s="53"/>
      <c r="M49" s="53"/>
    </row>
  </sheetData>
  <mergeCells count="8">
    <mergeCell ref="A2:A3"/>
    <mergeCell ref="H2:H3"/>
    <mergeCell ref="I2:I3"/>
    <mergeCell ref="K1:L1"/>
    <mergeCell ref="B2:C2"/>
    <mergeCell ref="H33:I33"/>
    <mergeCell ref="D2:E2"/>
    <mergeCell ref="F2:G2"/>
  </mergeCells>
  <hyperlinks>
    <hyperlink ref="K1" location="'Table of Content'!A1" display="Table of Content" xr:uid="{00000000-0004-0000-1600-000000000000}"/>
  </hyperlinks>
  <pageMargins left="0.7" right="0.7" top="0.75" bottom="0.75" header="0.3" footer="0.3"/>
  <pageSetup paperSize="9" orientation="landscape" r:id="rId1"/>
  <tableParts count="1">
    <tablePart r:id="rId2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T264"/>
  <sheetViews>
    <sheetView zoomScaleNormal="100" workbookViewId="0">
      <selection activeCell="H1" sqref="H1"/>
    </sheetView>
  </sheetViews>
  <sheetFormatPr defaultColWidth="8.81640625" defaultRowHeight="12.5" x14ac:dyDescent="0.25"/>
  <cols>
    <col min="1" max="1" width="14.453125" style="82" customWidth="1"/>
    <col min="2" max="4" width="7.36328125" style="82" bestFit="1" customWidth="1"/>
    <col min="5" max="5" width="5" style="82" bestFit="1" customWidth="1"/>
    <col min="6" max="6" width="12.90625" style="82" customWidth="1"/>
    <col min="7" max="8" width="7.1796875" style="82" bestFit="1" customWidth="1"/>
    <col min="9" max="9" width="7.1796875" style="82" customWidth="1"/>
    <col min="10" max="10" width="5" style="82" bestFit="1" customWidth="1"/>
    <col min="11" max="11" width="13.08984375" style="82" customWidth="1"/>
    <col min="12" max="12" width="7.1796875" style="82" bestFit="1" customWidth="1"/>
    <col min="13" max="13" width="7.36328125" style="82" bestFit="1" customWidth="1"/>
    <col min="14" max="14" width="7.1796875" style="82" customWidth="1"/>
    <col min="15" max="16384" width="8.81640625" style="82"/>
  </cols>
  <sheetData>
    <row r="1" spans="1:20" ht="13" x14ac:dyDescent="0.3">
      <c r="A1" s="411" t="s">
        <v>553</v>
      </c>
      <c r="B1" s="411"/>
      <c r="C1" s="411"/>
      <c r="D1" s="411"/>
      <c r="E1" s="411"/>
      <c r="F1" s="411"/>
      <c r="G1" s="411"/>
      <c r="P1" s="157" t="s">
        <v>313</v>
      </c>
    </row>
    <row r="2" spans="1:20" ht="13" x14ac:dyDescent="0.3">
      <c r="A2" s="412" t="s">
        <v>610</v>
      </c>
      <c r="B2" s="412"/>
      <c r="C2" s="412"/>
      <c r="D2" s="412"/>
      <c r="E2" s="158"/>
      <c r="F2" s="413" t="s">
        <v>609</v>
      </c>
      <c r="G2" s="414"/>
      <c r="H2" s="414"/>
      <c r="I2" s="415"/>
      <c r="J2" s="159"/>
      <c r="K2" s="416" t="s">
        <v>562</v>
      </c>
      <c r="L2" s="416"/>
      <c r="M2" s="416"/>
      <c r="N2" s="416"/>
    </row>
    <row r="3" spans="1:20" ht="13" x14ac:dyDescent="0.3">
      <c r="A3" s="136" t="s">
        <v>338</v>
      </c>
      <c r="B3" s="136">
        <v>2022</v>
      </c>
      <c r="C3" s="417">
        <v>2023</v>
      </c>
      <c r="D3" s="417"/>
      <c r="E3" s="158"/>
      <c r="F3" s="136" t="s">
        <v>338</v>
      </c>
      <c r="G3" s="136">
        <v>2022</v>
      </c>
      <c r="H3" s="413">
        <v>2023</v>
      </c>
      <c r="I3" s="415"/>
      <c r="J3" s="159"/>
      <c r="K3" s="136" t="s">
        <v>338</v>
      </c>
      <c r="L3" s="136">
        <v>2022</v>
      </c>
      <c r="M3" s="417">
        <v>2023</v>
      </c>
      <c r="N3" s="417"/>
    </row>
    <row r="4" spans="1:20" s="92" customFormat="1" ht="13" x14ac:dyDescent="0.3">
      <c r="A4" s="160" t="s">
        <v>268</v>
      </c>
      <c r="B4" s="161" t="s">
        <v>279</v>
      </c>
      <c r="C4" s="161" t="s">
        <v>278</v>
      </c>
      <c r="D4" s="161" t="s">
        <v>665</v>
      </c>
      <c r="E4" s="162"/>
      <c r="F4" s="160" t="s">
        <v>268</v>
      </c>
      <c r="G4" s="161" t="s">
        <v>279</v>
      </c>
      <c r="H4" s="161" t="s">
        <v>278</v>
      </c>
      <c r="I4" s="161" t="s">
        <v>666</v>
      </c>
      <c r="J4" s="163"/>
      <c r="K4" s="160" t="s">
        <v>268</v>
      </c>
      <c r="L4" s="161" t="s">
        <v>279</v>
      </c>
      <c r="M4" s="161" t="s">
        <v>278</v>
      </c>
      <c r="N4" s="161" t="s">
        <v>666</v>
      </c>
      <c r="O4" s="82"/>
      <c r="P4" s="82"/>
      <c r="Q4" s="82"/>
      <c r="R4" s="82"/>
      <c r="S4" s="82"/>
      <c r="T4" s="82"/>
    </row>
    <row r="5" spans="1:20" x14ac:dyDescent="0.25">
      <c r="A5" s="140" t="s">
        <v>70</v>
      </c>
      <c r="B5" s="141">
        <v>1561.7434801400002</v>
      </c>
      <c r="C5" s="141">
        <v>1295.0490186900001</v>
      </c>
      <c r="D5" s="141">
        <v>2751.79113723</v>
      </c>
      <c r="E5" s="164"/>
      <c r="F5" s="140" t="s">
        <v>151</v>
      </c>
      <c r="G5" s="141">
        <v>2780.6053199600001</v>
      </c>
      <c r="H5" s="141">
        <v>537.29796429999999</v>
      </c>
      <c r="I5" s="141">
        <v>2469.6648037</v>
      </c>
      <c r="K5" s="140" t="s">
        <v>80</v>
      </c>
      <c r="L5" s="141">
        <v>478.97849329000002</v>
      </c>
      <c r="M5" s="141">
        <v>554.32765485000004</v>
      </c>
      <c r="N5" s="141">
        <v>447.21004780999999</v>
      </c>
      <c r="P5" s="89"/>
    </row>
    <row r="6" spans="1:20" x14ac:dyDescent="0.25">
      <c r="A6" s="142" t="s">
        <v>575</v>
      </c>
      <c r="B6" s="143">
        <v>1.9195279599999999</v>
      </c>
      <c r="C6" s="143">
        <v>249.92145153999999</v>
      </c>
      <c r="D6" s="143">
        <v>615.41555361999997</v>
      </c>
      <c r="E6" s="164"/>
      <c r="F6" s="142" t="s">
        <v>260</v>
      </c>
      <c r="G6" s="143">
        <v>785.20630384000003</v>
      </c>
      <c r="H6" s="143">
        <v>1006.645131</v>
      </c>
      <c r="I6" s="143">
        <v>1450.9756507300001</v>
      </c>
      <c r="K6" s="142" t="s">
        <v>23</v>
      </c>
      <c r="L6" s="143">
        <v>450.95512060999999</v>
      </c>
      <c r="M6" s="143">
        <v>13.164967689999999</v>
      </c>
      <c r="N6" s="143">
        <v>417.58688381999997</v>
      </c>
    </row>
    <row r="7" spans="1:20" x14ac:dyDescent="0.25">
      <c r="A7" s="142" t="s">
        <v>9</v>
      </c>
      <c r="B7" s="143">
        <v>342.81893594999997</v>
      </c>
      <c r="C7" s="143">
        <v>687.07995267999991</v>
      </c>
      <c r="D7" s="143">
        <v>299.84329688999998</v>
      </c>
      <c r="E7" s="164"/>
      <c r="F7" s="142" t="s">
        <v>249</v>
      </c>
      <c r="G7" s="143">
        <v>48.066276240000001</v>
      </c>
      <c r="H7" s="143">
        <v>48.206640289999996</v>
      </c>
      <c r="I7" s="143">
        <v>108.13296756999999</v>
      </c>
      <c r="K7" s="142" t="s">
        <v>9</v>
      </c>
      <c r="L7" s="143">
        <v>217.61378156000001</v>
      </c>
      <c r="M7" s="143">
        <v>410.97932216000004</v>
      </c>
      <c r="N7" s="143">
        <v>359.72817074</v>
      </c>
    </row>
    <row r="8" spans="1:20" ht="13" x14ac:dyDescent="0.3">
      <c r="A8" s="142" t="s">
        <v>68</v>
      </c>
      <c r="B8" s="143">
        <v>0</v>
      </c>
      <c r="C8" s="143">
        <v>15.543013890000001</v>
      </c>
      <c r="D8" s="143">
        <v>248.21632344999998</v>
      </c>
      <c r="E8" s="164"/>
      <c r="F8" s="142" t="s">
        <v>224</v>
      </c>
      <c r="G8" s="143">
        <v>3.2340000000000001E-2</v>
      </c>
      <c r="H8" s="143">
        <v>49.50191178</v>
      </c>
      <c r="I8" s="143">
        <v>37.050487329999996</v>
      </c>
      <c r="J8" s="92"/>
      <c r="K8" s="142" t="s">
        <v>0</v>
      </c>
      <c r="L8" s="143">
        <v>151.79142308000002</v>
      </c>
      <c r="M8" s="143">
        <v>119.68713509999999</v>
      </c>
      <c r="N8" s="143">
        <v>173.0347606</v>
      </c>
      <c r="O8" s="92"/>
      <c r="P8" s="92"/>
      <c r="Q8" s="92"/>
      <c r="R8" s="92"/>
      <c r="S8" s="92"/>
      <c r="T8" s="92"/>
    </row>
    <row r="9" spans="1:20" ht="13" x14ac:dyDescent="0.3">
      <c r="A9" s="142" t="s">
        <v>64</v>
      </c>
      <c r="B9" s="143">
        <v>82.628134689999996</v>
      </c>
      <c r="C9" s="143">
        <v>55.466207060000002</v>
      </c>
      <c r="D9" s="143">
        <v>178.61730491999998</v>
      </c>
      <c r="E9" s="164"/>
      <c r="F9" s="142" t="s">
        <v>11</v>
      </c>
      <c r="G9" s="143">
        <v>6.26444621</v>
      </c>
      <c r="H9" s="143">
        <v>3.3176876600000003</v>
      </c>
      <c r="I9" s="143">
        <v>15.20261825</v>
      </c>
      <c r="J9" s="92"/>
      <c r="K9" s="142" t="s">
        <v>129</v>
      </c>
      <c r="L9" s="143">
        <v>129.93075506</v>
      </c>
      <c r="M9" s="143">
        <v>80.06252413</v>
      </c>
      <c r="N9" s="143">
        <v>146.33542488000001</v>
      </c>
      <c r="O9" s="92"/>
      <c r="P9" s="92"/>
      <c r="Q9" s="92"/>
      <c r="R9" s="92"/>
      <c r="S9" s="92"/>
      <c r="T9" s="92"/>
    </row>
    <row r="10" spans="1:20" x14ac:dyDescent="0.25">
      <c r="A10" s="142" t="s">
        <v>71</v>
      </c>
      <c r="B10" s="143">
        <v>132.67819186</v>
      </c>
      <c r="C10" s="143">
        <v>33.845942479999998</v>
      </c>
      <c r="D10" s="143">
        <v>159.27489302999999</v>
      </c>
      <c r="E10" s="164"/>
      <c r="F10" s="142" t="s">
        <v>253</v>
      </c>
      <c r="G10" s="143">
        <v>8.2370118600000009</v>
      </c>
      <c r="H10" s="143">
        <v>3.7811794600000002</v>
      </c>
      <c r="I10" s="143">
        <v>6.2221506900000003</v>
      </c>
      <c r="K10" s="142" t="s">
        <v>248</v>
      </c>
      <c r="L10" s="143">
        <v>0.369917</v>
      </c>
      <c r="M10" s="143">
        <v>3.8800000000000001E-2</v>
      </c>
      <c r="N10" s="143">
        <v>89.017601260000006</v>
      </c>
    </row>
    <row r="11" spans="1:20" x14ac:dyDescent="0.25">
      <c r="A11" s="142" t="s">
        <v>47</v>
      </c>
      <c r="B11" s="143">
        <v>108.41496567</v>
      </c>
      <c r="C11" s="143">
        <v>77.166682040000012</v>
      </c>
      <c r="D11" s="143">
        <v>93.305067569999991</v>
      </c>
      <c r="E11" s="164"/>
      <c r="F11" s="142" t="s">
        <v>240</v>
      </c>
      <c r="G11" s="143">
        <v>1.665897</v>
      </c>
      <c r="H11" s="143">
        <v>0.17419536999999999</v>
      </c>
      <c r="I11" s="143">
        <v>2.4359667799999998</v>
      </c>
      <c r="K11" s="142" t="s">
        <v>123</v>
      </c>
      <c r="L11" s="143">
        <v>45.34664849</v>
      </c>
      <c r="M11" s="143">
        <v>68.059198609999996</v>
      </c>
      <c r="N11" s="143">
        <v>88.255090580000001</v>
      </c>
    </row>
    <row r="12" spans="1:20" x14ac:dyDescent="0.25">
      <c r="A12" s="142" t="s">
        <v>61</v>
      </c>
      <c r="B12" s="143">
        <v>57.74049282</v>
      </c>
      <c r="C12" s="143">
        <v>43.7114786</v>
      </c>
      <c r="D12" s="143">
        <v>80.356251220000004</v>
      </c>
      <c r="E12" s="164"/>
      <c r="F12" s="142" t="s">
        <v>64</v>
      </c>
      <c r="G12" s="143">
        <v>0.35878100000000002</v>
      </c>
      <c r="H12" s="143">
        <v>3.5087224799999999</v>
      </c>
      <c r="I12" s="143">
        <v>2.2708217099999999</v>
      </c>
      <c r="K12" s="142" t="s">
        <v>37</v>
      </c>
      <c r="L12" s="143">
        <v>127.70368656999999</v>
      </c>
      <c r="M12" s="143">
        <v>89.606540109999997</v>
      </c>
      <c r="N12" s="143">
        <v>84.258808180000003</v>
      </c>
    </row>
    <row r="13" spans="1:20" x14ac:dyDescent="0.25">
      <c r="A13" s="142" t="s">
        <v>1</v>
      </c>
      <c r="B13" s="143">
        <v>50.256310520000007</v>
      </c>
      <c r="C13" s="143">
        <v>46.766161189999998</v>
      </c>
      <c r="D13" s="143">
        <v>74.576421780000004</v>
      </c>
      <c r="E13" s="164"/>
      <c r="F13" s="142" t="s">
        <v>74</v>
      </c>
      <c r="G13" s="143">
        <v>0.65502092000000001</v>
      </c>
      <c r="H13" s="143">
        <v>1.1760587199999999</v>
      </c>
      <c r="I13" s="143">
        <v>1.1319878700000001</v>
      </c>
      <c r="K13" s="142" t="s">
        <v>109</v>
      </c>
      <c r="L13" s="143">
        <v>3.7053737599999996</v>
      </c>
      <c r="M13" s="143">
        <v>35.161379240000002</v>
      </c>
      <c r="N13" s="143">
        <v>69.976942629999996</v>
      </c>
    </row>
    <row r="14" spans="1:20" x14ac:dyDescent="0.25">
      <c r="A14" s="142" t="s">
        <v>23</v>
      </c>
      <c r="B14" s="143">
        <v>6.7539999999999994E-4</v>
      </c>
      <c r="C14" s="143">
        <v>0</v>
      </c>
      <c r="D14" s="143">
        <v>53.735339400000001</v>
      </c>
      <c r="E14" s="164"/>
      <c r="F14" s="142" t="s">
        <v>258</v>
      </c>
      <c r="G14" s="143">
        <v>0.1088083</v>
      </c>
      <c r="H14" s="143">
        <v>0.39539624000000001</v>
      </c>
      <c r="I14" s="143">
        <v>1.08908973</v>
      </c>
      <c r="K14" s="142" t="s">
        <v>183</v>
      </c>
      <c r="L14" s="143">
        <v>8.2086636600000009</v>
      </c>
      <c r="M14" s="143">
        <v>17.815849420000003</v>
      </c>
      <c r="N14" s="143">
        <v>67.437040260000003</v>
      </c>
    </row>
    <row r="15" spans="1:20" x14ac:dyDescent="0.25">
      <c r="A15" s="142" t="s">
        <v>66</v>
      </c>
      <c r="B15" s="143">
        <v>34.075583909999999</v>
      </c>
      <c r="C15" s="143">
        <v>36.338938149999997</v>
      </c>
      <c r="D15" s="143">
        <v>46.426391189999997</v>
      </c>
      <c r="E15" s="164"/>
      <c r="F15" s="142" t="s">
        <v>127</v>
      </c>
      <c r="G15" s="143">
        <v>0.12514322999999999</v>
      </c>
      <c r="H15" s="143">
        <v>0.6887143</v>
      </c>
      <c r="I15" s="143">
        <v>1.06183692</v>
      </c>
      <c r="K15" s="142" t="s">
        <v>184</v>
      </c>
      <c r="L15" s="143">
        <v>34.636164189999995</v>
      </c>
      <c r="M15" s="143">
        <v>28.972317850000003</v>
      </c>
      <c r="N15" s="143">
        <v>53.330144529999998</v>
      </c>
    </row>
    <row r="16" spans="1:20" x14ac:dyDescent="0.25">
      <c r="A16" s="142" t="s">
        <v>77</v>
      </c>
      <c r="B16" s="143">
        <v>0</v>
      </c>
      <c r="C16" s="143">
        <v>30.597682079999998</v>
      </c>
      <c r="D16" s="143">
        <v>36.545496020000002</v>
      </c>
      <c r="E16" s="164"/>
      <c r="F16" s="142" t="s">
        <v>105</v>
      </c>
      <c r="G16" s="143">
        <v>0.365678</v>
      </c>
      <c r="H16" s="143">
        <v>0.54094103000000004</v>
      </c>
      <c r="I16" s="143">
        <v>1.04821736</v>
      </c>
      <c r="K16" s="142" t="s">
        <v>157</v>
      </c>
      <c r="L16" s="143">
        <v>103.61085639</v>
      </c>
      <c r="M16" s="143">
        <v>22.289616280000001</v>
      </c>
      <c r="N16" s="143">
        <v>46.57932314</v>
      </c>
    </row>
    <row r="17" spans="1:14" x14ac:dyDescent="0.25">
      <c r="A17" s="142" t="s">
        <v>145</v>
      </c>
      <c r="B17" s="143">
        <v>22.794081289999998</v>
      </c>
      <c r="C17" s="143">
        <v>29.670363609999999</v>
      </c>
      <c r="D17" s="143">
        <v>29.725291309999999</v>
      </c>
      <c r="E17" s="164"/>
      <c r="F17" s="142" t="s">
        <v>178</v>
      </c>
      <c r="G17" s="143">
        <v>0.11086747</v>
      </c>
      <c r="H17" s="143">
        <v>8.3063200000000004E-2</v>
      </c>
      <c r="I17" s="143">
        <v>1.00737206</v>
      </c>
      <c r="K17" s="142" t="s">
        <v>62</v>
      </c>
      <c r="L17" s="143">
        <v>82.475263349999992</v>
      </c>
      <c r="M17" s="143">
        <v>64.25190216</v>
      </c>
      <c r="N17" s="143">
        <v>42.83072568</v>
      </c>
    </row>
    <row r="18" spans="1:14" x14ac:dyDescent="0.25">
      <c r="A18" s="142" t="s">
        <v>215</v>
      </c>
      <c r="B18" s="143">
        <v>0</v>
      </c>
      <c r="C18" s="143">
        <v>65.392783070000007</v>
      </c>
      <c r="D18" s="143">
        <v>29.495892000000001</v>
      </c>
      <c r="E18" s="164"/>
      <c r="F18" s="142" t="s">
        <v>40</v>
      </c>
      <c r="G18" s="143">
        <v>0</v>
      </c>
      <c r="H18" s="143">
        <v>0.73553623999999995</v>
      </c>
      <c r="I18" s="143">
        <v>0.93450591999999999</v>
      </c>
      <c r="K18" s="142" t="s">
        <v>145</v>
      </c>
      <c r="L18" s="143">
        <v>27.183197719999999</v>
      </c>
      <c r="M18" s="143">
        <v>23.28493928</v>
      </c>
      <c r="N18" s="143">
        <v>41.73322288</v>
      </c>
    </row>
    <row r="19" spans="1:14" x14ac:dyDescent="0.25">
      <c r="A19" s="142" t="s">
        <v>184</v>
      </c>
      <c r="B19" s="143">
        <v>0.24688721999999999</v>
      </c>
      <c r="C19" s="143">
        <v>32.22608022</v>
      </c>
      <c r="D19" s="143">
        <v>25.309126829999997</v>
      </c>
      <c r="E19" s="164"/>
      <c r="F19" s="142" t="s">
        <v>125</v>
      </c>
      <c r="G19" s="143">
        <v>2.8171999999999997E-3</v>
      </c>
      <c r="H19" s="143">
        <v>0.58474104000000005</v>
      </c>
      <c r="I19" s="143">
        <v>0.86302395999999992</v>
      </c>
      <c r="K19" s="142" t="s">
        <v>35</v>
      </c>
      <c r="L19" s="143">
        <v>21.159866269999998</v>
      </c>
      <c r="M19" s="143">
        <v>43.904378710000003</v>
      </c>
      <c r="N19" s="143">
        <v>37.88807319</v>
      </c>
    </row>
    <row r="20" spans="1:14" x14ac:dyDescent="0.25">
      <c r="A20" s="142" t="s">
        <v>11</v>
      </c>
      <c r="B20" s="143">
        <v>74.112690329999992</v>
      </c>
      <c r="C20" s="143">
        <v>50.966294729999994</v>
      </c>
      <c r="D20" s="143">
        <v>24.75370843</v>
      </c>
      <c r="E20" s="164"/>
      <c r="F20" s="142" t="s">
        <v>195</v>
      </c>
      <c r="G20" s="143">
        <v>2.0076E-2</v>
      </c>
      <c r="H20" s="143">
        <v>7.6053670000000004E-2</v>
      </c>
      <c r="I20" s="143">
        <v>0.67981232999999996</v>
      </c>
      <c r="K20" s="142" t="s">
        <v>20</v>
      </c>
      <c r="L20" s="143">
        <v>28.611486859999999</v>
      </c>
      <c r="M20" s="143">
        <v>21.013057539999998</v>
      </c>
      <c r="N20" s="143">
        <v>36.760512079999998</v>
      </c>
    </row>
    <row r="21" spans="1:14" x14ac:dyDescent="0.25">
      <c r="A21" s="142" t="s">
        <v>80</v>
      </c>
      <c r="B21" s="143">
        <v>118.5414945</v>
      </c>
      <c r="C21" s="143">
        <v>19.171858649999997</v>
      </c>
      <c r="D21" s="143">
        <v>24.396942370000001</v>
      </c>
      <c r="E21" s="164"/>
      <c r="F21" s="142" t="s">
        <v>209</v>
      </c>
      <c r="G21" s="143">
        <v>0.90874949999999999</v>
      </c>
      <c r="H21" s="143">
        <v>0.80392796</v>
      </c>
      <c r="I21" s="143">
        <v>0.64634921000000001</v>
      </c>
      <c r="K21" s="142" t="s">
        <v>47</v>
      </c>
      <c r="L21" s="143">
        <v>31.695872290000001</v>
      </c>
      <c r="M21" s="143">
        <v>30.325220460000001</v>
      </c>
      <c r="N21" s="143">
        <v>33.95443916</v>
      </c>
    </row>
    <row r="22" spans="1:14" x14ac:dyDescent="0.25">
      <c r="A22" s="142" t="s">
        <v>12</v>
      </c>
      <c r="B22" s="143">
        <v>9.9766025799999998</v>
      </c>
      <c r="C22" s="143">
        <v>11.137642919999999</v>
      </c>
      <c r="D22" s="143">
        <v>13.254975960000001</v>
      </c>
      <c r="E22" s="164"/>
      <c r="F22" s="142" t="s">
        <v>242</v>
      </c>
      <c r="G22" s="143">
        <v>0.11406278</v>
      </c>
      <c r="H22" s="143">
        <v>1.7630697200000001</v>
      </c>
      <c r="I22" s="143">
        <v>0.56155675999999999</v>
      </c>
      <c r="K22" s="142" t="s">
        <v>114</v>
      </c>
      <c r="L22" s="143">
        <v>22.769920949999999</v>
      </c>
      <c r="M22" s="143">
        <v>10.87253316</v>
      </c>
      <c r="N22" s="143">
        <v>33.124536559999996</v>
      </c>
    </row>
    <row r="23" spans="1:14" x14ac:dyDescent="0.25">
      <c r="A23" s="142" t="s">
        <v>22</v>
      </c>
      <c r="B23" s="143">
        <v>25.99671554</v>
      </c>
      <c r="C23" s="143">
        <v>24.339692769999999</v>
      </c>
      <c r="D23" s="143">
        <v>12.283862689999999</v>
      </c>
      <c r="E23" s="164"/>
      <c r="F23" s="142" t="s">
        <v>22</v>
      </c>
      <c r="G23" s="143">
        <v>1E-4</v>
      </c>
      <c r="H23" s="143">
        <v>1.2E-5</v>
      </c>
      <c r="I23" s="143">
        <v>0.433141</v>
      </c>
      <c r="K23" s="142" t="s">
        <v>218</v>
      </c>
      <c r="L23" s="143">
        <v>8.9082707200000009</v>
      </c>
      <c r="M23" s="143">
        <v>36.17592621</v>
      </c>
      <c r="N23" s="143">
        <v>30.390345309999997</v>
      </c>
    </row>
    <row r="24" spans="1:14" x14ac:dyDescent="0.25">
      <c r="A24" s="142" t="s">
        <v>33</v>
      </c>
      <c r="B24" s="143">
        <v>6.5823245699999999</v>
      </c>
      <c r="C24" s="143">
        <v>23.140442780000001</v>
      </c>
      <c r="D24" s="143">
        <v>11.432822509999999</v>
      </c>
      <c r="E24" s="164"/>
      <c r="F24" s="142" t="s">
        <v>250</v>
      </c>
      <c r="G24" s="143">
        <v>1.305E-3</v>
      </c>
      <c r="H24" s="143">
        <v>0.31614723</v>
      </c>
      <c r="I24" s="143">
        <v>0.37491703000000004</v>
      </c>
      <c r="K24" s="142" t="s">
        <v>21</v>
      </c>
      <c r="L24" s="143">
        <v>23.797308269999998</v>
      </c>
      <c r="M24" s="143">
        <v>39.6031221</v>
      </c>
      <c r="N24" s="143">
        <v>29.4822369</v>
      </c>
    </row>
    <row r="25" spans="1:14" x14ac:dyDescent="0.25">
      <c r="A25" s="142" t="s">
        <v>258</v>
      </c>
      <c r="B25" s="143">
        <v>9.8965728300000002</v>
      </c>
      <c r="C25" s="143">
        <v>13.180460439999999</v>
      </c>
      <c r="D25" s="143">
        <v>10.59853845</v>
      </c>
      <c r="E25" s="164"/>
      <c r="F25" s="142" t="s">
        <v>200</v>
      </c>
      <c r="G25" s="143">
        <v>6.9715780000000005E-2</v>
      </c>
      <c r="H25" s="143">
        <v>4.9865E-2</v>
      </c>
      <c r="I25" s="143">
        <v>0.36940268999999998</v>
      </c>
      <c r="K25" s="142" t="s">
        <v>175</v>
      </c>
      <c r="L25" s="143">
        <v>30.565196570000001</v>
      </c>
      <c r="M25" s="143">
        <v>16.795790289999999</v>
      </c>
      <c r="N25" s="143">
        <v>26.18925643</v>
      </c>
    </row>
    <row r="26" spans="1:14" x14ac:dyDescent="0.25">
      <c r="A26" s="142" t="s">
        <v>32</v>
      </c>
      <c r="B26" s="143">
        <v>8.5000000000000006E-5</v>
      </c>
      <c r="C26" s="143">
        <v>0</v>
      </c>
      <c r="D26" s="143">
        <v>10.478334419999999</v>
      </c>
      <c r="E26" s="164"/>
      <c r="F26" s="142" t="s">
        <v>256</v>
      </c>
      <c r="G26" s="143">
        <v>2.3876000000000001E-2</v>
      </c>
      <c r="H26" s="143">
        <v>0.13563981999999999</v>
      </c>
      <c r="I26" s="143">
        <v>0.35835600000000001</v>
      </c>
      <c r="K26" s="142" t="s">
        <v>2</v>
      </c>
      <c r="L26" s="143">
        <v>80.660834349999988</v>
      </c>
      <c r="M26" s="143">
        <v>19.90853113</v>
      </c>
      <c r="N26" s="143">
        <v>25.40779423</v>
      </c>
    </row>
    <row r="27" spans="1:14" x14ac:dyDescent="0.25">
      <c r="A27" s="142" t="s">
        <v>216</v>
      </c>
      <c r="B27" s="143">
        <v>0.12766406</v>
      </c>
      <c r="C27" s="143">
        <v>0.10592867</v>
      </c>
      <c r="D27" s="143">
        <v>8.8433385399999995</v>
      </c>
      <c r="E27" s="164"/>
      <c r="F27" s="142" t="s">
        <v>211</v>
      </c>
      <c r="G27" s="143">
        <v>4.5347999999999999E-2</v>
      </c>
      <c r="H27" s="143">
        <v>0.11664992</v>
      </c>
      <c r="I27" s="143">
        <v>0.34843057</v>
      </c>
      <c r="K27" s="142" t="s">
        <v>108</v>
      </c>
      <c r="L27" s="143">
        <v>52.301807100000005</v>
      </c>
      <c r="M27" s="143">
        <v>46.378755609999999</v>
      </c>
      <c r="N27" s="143">
        <v>24.888059780000003</v>
      </c>
    </row>
    <row r="28" spans="1:14" x14ac:dyDescent="0.25">
      <c r="A28" s="142" t="s">
        <v>129</v>
      </c>
      <c r="B28" s="143">
        <v>0</v>
      </c>
      <c r="C28" s="143">
        <v>1.6476869999999998E-2</v>
      </c>
      <c r="D28" s="143">
        <v>6.6465213099999998</v>
      </c>
      <c r="E28" s="164"/>
      <c r="F28" s="142" t="s">
        <v>104</v>
      </c>
      <c r="G28" s="143">
        <v>7.6689999999999996E-3</v>
      </c>
      <c r="H28" s="143">
        <v>1.5184E-2</v>
      </c>
      <c r="I28" s="143">
        <v>0.29057168</v>
      </c>
      <c r="K28" s="142" t="s">
        <v>64</v>
      </c>
      <c r="L28" s="143">
        <v>44.463265820000004</v>
      </c>
      <c r="M28" s="143">
        <v>34.000842219999996</v>
      </c>
      <c r="N28" s="143">
        <v>24.72534684</v>
      </c>
    </row>
    <row r="29" spans="1:14" x14ac:dyDescent="0.25">
      <c r="A29" s="142" t="s">
        <v>168</v>
      </c>
      <c r="B29" s="143">
        <v>0</v>
      </c>
      <c r="C29" s="143">
        <v>2.5634375899999999</v>
      </c>
      <c r="D29" s="143">
        <v>6.3363489599999996</v>
      </c>
      <c r="E29" s="164"/>
      <c r="F29" s="142" t="s">
        <v>175</v>
      </c>
      <c r="G29" s="143">
        <v>5.8609999999999999E-3</v>
      </c>
      <c r="H29" s="143">
        <v>0.24769623000000002</v>
      </c>
      <c r="I29" s="143">
        <v>0.28002327000000005</v>
      </c>
      <c r="K29" s="142" t="s">
        <v>215</v>
      </c>
      <c r="L29" s="143">
        <v>72.522318099999993</v>
      </c>
      <c r="M29" s="143">
        <v>5.3579549900000005</v>
      </c>
      <c r="N29" s="143">
        <v>24.552682699999998</v>
      </c>
    </row>
    <row r="30" spans="1:14" x14ac:dyDescent="0.25">
      <c r="A30" s="142" t="s">
        <v>37</v>
      </c>
      <c r="B30" s="143">
        <v>2.4978779200000001</v>
      </c>
      <c r="C30" s="143">
        <v>0.55095925000000001</v>
      </c>
      <c r="D30" s="143">
        <v>6.1070268600000004</v>
      </c>
      <c r="E30" s="164"/>
      <c r="F30" s="142" t="s">
        <v>35</v>
      </c>
      <c r="G30" s="143">
        <v>9.7616399999999992E-2</v>
      </c>
      <c r="H30" s="143">
        <v>5.7540000000000004E-3</v>
      </c>
      <c r="I30" s="143">
        <v>0.25623804</v>
      </c>
      <c r="K30" s="142" t="s">
        <v>96</v>
      </c>
      <c r="L30" s="143">
        <v>3.6328300000000001E-3</v>
      </c>
      <c r="M30" s="143">
        <v>14.576659119999999</v>
      </c>
      <c r="N30" s="143">
        <v>23.006470910000001</v>
      </c>
    </row>
    <row r="31" spans="1:14" x14ac:dyDescent="0.25">
      <c r="A31" s="142" t="s">
        <v>178</v>
      </c>
      <c r="B31" s="143">
        <v>13.72702612</v>
      </c>
      <c r="C31" s="143">
        <v>0.14371904999999999</v>
      </c>
      <c r="D31" s="143">
        <v>5.3018043499999994</v>
      </c>
      <c r="E31" s="164"/>
      <c r="F31" s="142" t="s">
        <v>204</v>
      </c>
      <c r="G31" s="143">
        <v>0.18229400000000001</v>
      </c>
      <c r="H31" s="143">
        <v>0.59247203000000004</v>
      </c>
      <c r="I31" s="143">
        <v>0.24038552999999999</v>
      </c>
      <c r="K31" s="142" t="s">
        <v>72</v>
      </c>
      <c r="L31" s="143">
        <v>16.816416950000001</v>
      </c>
      <c r="M31" s="143">
        <v>27.37328888</v>
      </c>
      <c r="N31" s="143">
        <v>19.76684328</v>
      </c>
    </row>
    <row r="32" spans="1:14" x14ac:dyDescent="0.25">
      <c r="A32" s="142" t="s">
        <v>26</v>
      </c>
      <c r="B32" s="143">
        <v>0.63385860999999999</v>
      </c>
      <c r="C32" s="143">
        <v>0</v>
      </c>
      <c r="D32" s="143">
        <v>4.6952227899999999</v>
      </c>
      <c r="E32" s="164"/>
      <c r="F32" s="142" t="s">
        <v>205</v>
      </c>
      <c r="G32" s="143">
        <v>0.10727776</v>
      </c>
      <c r="H32" s="143">
        <v>0.15662235999999999</v>
      </c>
      <c r="I32" s="143">
        <v>0.20164048000000001</v>
      </c>
      <c r="K32" s="142" t="s">
        <v>222</v>
      </c>
      <c r="L32" s="143">
        <v>2.7918244400000001</v>
      </c>
      <c r="M32" s="143">
        <v>3.7056772499999999</v>
      </c>
      <c r="N32" s="143">
        <v>17.380951270000001</v>
      </c>
    </row>
    <row r="33" spans="1:14" x14ac:dyDescent="0.25">
      <c r="A33" s="142" t="s">
        <v>109</v>
      </c>
      <c r="B33" s="143">
        <v>0</v>
      </c>
      <c r="C33" s="143">
        <v>16.373200830000002</v>
      </c>
      <c r="D33" s="143">
        <v>3.8297370499999999</v>
      </c>
      <c r="E33" s="164"/>
      <c r="F33" s="142" t="s">
        <v>210</v>
      </c>
      <c r="G33" s="143">
        <v>4.8070500000000002E-2</v>
      </c>
      <c r="H33" s="143">
        <v>1.55692E-2</v>
      </c>
      <c r="I33" s="143">
        <v>0.19552190999999999</v>
      </c>
      <c r="K33" s="142" t="s">
        <v>250</v>
      </c>
      <c r="L33" s="143">
        <v>13.153765</v>
      </c>
      <c r="M33" s="143">
        <v>9.1204752300000003</v>
      </c>
      <c r="N33" s="143">
        <v>16.996066079999999</v>
      </c>
    </row>
    <row r="34" spans="1:14" x14ac:dyDescent="0.25">
      <c r="A34" s="142" t="s">
        <v>194</v>
      </c>
      <c r="B34" s="143">
        <v>0.58780318000000009</v>
      </c>
      <c r="C34" s="143">
        <v>2.52E-2</v>
      </c>
      <c r="D34" s="143">
        <v>3.6136244199999998</v>
      </c>
      <c r="E34" s="164"/>
      <c r="F34" s="142" t="s">
        <v>106</v>
      </c>
      <c r="G34" s="143">
        <v>2.7E-4</v>
      </c>
      <c r="H34" s="143">
        <v>1.0000000000000001E-5</v>
      </c>
      <c r="I34" s="143">
        <v>0.16809735999999997</v>
      </c>
      <c r="K34" s="142" t="s">
        <v>1</v>
      </c>
      <c r="L34" s="143">
        <v>9.41280991</v>
      </c>
      <c r="M34" s="143">
        <v>29.27100214</v>
      </c>
      <c r="N34" s="143">
        <v>16.450324810000001</v>
      </c>
    </row>
    <row r="35" spans="1:14" x14ac:dyDescent="0.25">
      <c r="A35" s="142" t="s">
        <v>189</v>
      </c>
      <c r="B35" s="143">
        <v>0.33058709000000003</v>
      </c>
      <c r="C35" s="143">
        <v>4.6908949999999998E-2</v>
      </c>
      <c r="D35" s="143">
        <v>3.5649999800000001</v>
      </c>
      <c r="E35" s="164"/>
      <c r="F35" s="142" t="s">
        <v>198</v>
      </c>
      <c r="G35" s="143">
        <v>1.0187999999999999E-2</v>
      </c>
      <c r="H35" s="143">
        <v>0.18582099999999999</v>
      </c>
      <c r="I35" s="143">
        <v>0.12522814999999998</v>
      </c>
      <c r="K35" s="142" t="s">
        <v>11</v>
      </c>
      <c r="L35" s="143">
        <v>11.79733684</v>
      </c>
      <c r="M35" s="143">
        <v>13.086996449999999</v>
      </c>
      <c r="N35" s="143">
        <v>15.64523301</v>
      </c>
    </row>
    <row r="36" spans="1:14" x14ac:dyDescent="0.25">
      <c r="A36" s="142" t="s">
        <v>67</v>
      </c>
      <c r="B36" s="143">
        <v>453.08975025000001</v>
      </c>
      <c r="C36" s="143">
        <v>1.1714765</v>
      </c>
      <c r="D36" s="143">
        <v>3.49074909</v>
      </c>
      <c r="E36" s="164"/>
      <c r="F36" s="142" t="s">
        <v>184</v>
      </c>
      <c r="G36" s="143">
        <v>9.6396079999999995E-2</v>
      </c>
      <c r="H36" s="143">
        <v>0.99196907999999995</v>
      </c>
      <c r="I36" s="143">
        <v>0.10114864999999999</v>
      </c>
      <c r="K36" s="142" t="s">
        <v>125</v>
      </c>
      <c r="L36" s="143">
        <v>16.590975459999999</v>
      </c>
      <c r="M36" s="143">
        <v>11.727235960000002</v>
      </c>
      <c r="N36" s="143">
        <v>9.2838410199999988</v>
      </c>
    </row>
    <row r="37" spans="1:14" x14ac:dyDescent="0.25">
      <c r="A37" s="142" t="s">
        <v>152</v>
      </c>
      <c r="B37" s="143">
        <v>7.77765226</v>
      </c>
      <c r="C37" s="143">
        <v>10.768626749999999</v>
      </c>
      <c r="D37" s="143">
        <v>3.3530082700000001</v>
      </c>
      <c r="E37" s="164"/>
      <c r="F37" s="142" t="s">
        <v>201</v>
      </c>
      <c r="G37" s="143">
        <v>5.3287000000000001E-2</v>
      </c>
      <c r="H37" s="143">
        <v>0</v>
      </c>
      <c r="I37" s="143">
        <v>8.6807529999999994E-2</v>
      </c>
      <c r="K37" s="142" t="s">
        <v>178</v>
      </c>
      <c r="L37" s="143">
        <v>10.554289619999999</v>
      </c>
      <c r="M37" s="143">
        <v>10.81691623</v>
      </c>
      <c r="N37" s="143">
        <v>8.2933760099999994</v>
      </c>
    </row>
    <row r="38" spans="1:14" x14ac:dyDescent="0.25">
      <c r="A38" s="142" t="s">
        <v>50</v>
      </c>
      <c r="B38" s="143">
        <v>1.2492000599999999</v>
      </c>
      <c r="C38" s="143">
        <v>3.3072968599999997</v>
      </c>
      <c r="D38" s="143">
        <v>3.2698051600000002</v>
      </c>
      <c r="E38" s="164"/>
      <c r="F38" s="142" t="s">
        <v>144</v>
      </c>
      <c r="G38" s="143">
        <v>7.4999999999999997E-3</v>
      </c>
      <c r="H38" s="143">
        <v>0.144066</v>
      </c>
      <c r="I38" s="143">
        <v>8.5608770000000001E-2</v>
      </c>
      <c r="K38" s="142" t="s">
        <v>155</v>
      </c>
      <c r="L38" s="143">
        <v>3.7499999999999999E-3</v>
      </c>
      <c r="M38" s="143">
        <v>1.99150757</v>
      </c>
      <c r="N38" s="143">
        <v>8.0017887900000009</v>
      </c>
    </row>
    <row r="39" spans="1:14" x14ac:dyDescent="0.25">
      <c r="A39" s="142" t="s">
        <v>10</v>
      </c>
      <c r="B39" s="143">
        <v>0.91657857999999992</v>
      </c>
      <c r="C39" s="143">
        <v>1.4668052199999999</v>
      </c>
      <c r="D39" s="143">
        <v>2.93655176</v>
      </c>
      <c r="E39" s="164"/>
      <c r="F39" s="142" t="s">
        <v>230</v>
      </c>
      <c r="G39" s="143">
        <v>7.7744999999999995E-2</v>
      </c>
      <c r="H39" s="143">
        <v>4.2235980000000006E-2</v>
      </c>
      <c r="I39" s="143">
        <v>6.714059E-2</v>
      </c>
      <c r="K39" s="142" t="s">
        <v>143</v>
      </c>
      <c r="L39" s="143">
        <v>1.8429986599999999</v>
      </c>
      <c r="M39" s="143">
        <v>3.5902966800000002</v>
      </c>
      <c r="N39" s="143">
        <v>7.3052644600000001</v>
      </c>
    </row>
    <row r="40" spans="1:14" x14ac:dyDescent="0.25">
      <c r="A40" s="142" t="s">
        <v>196</v>
      </c>
      <c r="B40" s="143">
        <v>1.0637073899999998</v>
      </c>
      <c r="C40" s="143">
        <v>1.5195731000000001</v>
      </c>
      <c r="D40" s="143">
        <v>2.8561087599999997</v>
      </c>
      <c r="E40" s="164"/>
      <c r="F40" s="142" t="s">
        <v>206</v>
      </c>
      <c r="G40" s="143">
        <v>0</v>
      </c>
      <c r="H40" s="143">
        <v>0.3721043</v>
      </c>
      <c r="I40" s="143">
        <v>5.9753150000000005E-2</v>
      </c>
      <c r="K40" s="142" t="s">
        <v>26</v>
      </c>
      <c r="L40" s="143">
        <v>18.891335079999998</v>
      </c>
      <c r="M40" s="143">
        <v>14.197185080000001</v>
      </c>
      <c r="N40" s="143">
        <v>7.2487264800000002</v>
      </c>
    </row>
    <row r="41" spans="1:14" x14ac:dyDescent="0.25">
      <c r="A41" s="142" t="s">
        <v>201</v>
      </c>
      <c r="B41" s="143">
        <v>5.7590624000000004</v>
      </c>
      <c r="C41" s="143">
        <v>1.37953473</v>
      </c>
      <c r="D41" s="143">
        <v>2.7593077799999999</v>
      </c>
      <c r="E41" s="164"/>
      <c r="F41" s="142" t="s">
        <v>123</v>
      </c>
      <c r="G41" s="143">
        <v>7.1240000000000001E-3</v>
      </c>
      <c r="H41" s="143">
        <v>0.42736800000000003</v>
      </c>
      <c r="I41" s="143">
        <v>5.7213E-2</v>
      </c>
      <c r="K41" s="142" t="s">
        <v>104</v>
      </c>
      <c r="L41" s="143">
        <v>5.5163300899999994</v>
      </c>
      <c r="M41" s="143">
        <v>8.7232240700000006</v>
      </c>
      <c r="N41" s="143">
        <v>7.1891313600000002</v>
      </c>
    </row>
    <row r="42" spans="1:14" x14ac:dyDescent="0.25">
      <c r="A42" s="142" t="s">
        <v>200</v>
      </c>
      <c r="B42" s="143">
        <v>1.87247059</v>
      </c>
      <c r="C42" s="143">
        <v>0.12867552000000002</v>
      </c>
      <c r="D42" s="143">
        <v>2.4841216099999999</v>
      </c>
      <c r="E42" s="164"/>
      <c r="F42" s="142" t="s">
        <v>172</v>
      </c>
      <c r="G42" s="143">
        <v>7.3028619999999989E-2</v>
      </c>
      <c r="H42" s="143">
        <v>7.8324899999999992E-3</v>
      </c>
      <c r="I42" s="143">
        <v>5.5734660000000005E-2</v>
      </c>
      <c r="K42" s="142" t="s">
        <v>33</v>
      </c>
      <c r="L42" s="143">
        <v>14.7865839</v>
      </c>
      <c r="M42" s="143">
        <v>13.67560625</v>
      </c>
      <c r="N42" s="143">
        <v>6.2755915899999994</v>
      </c>
    </row>
    <row r="43" spans="1:14" x14ac:dyDescent="0.25">
      <c r="A43" s="142" t="s">
        <v>253</v>
      </c>
      <c r="B43" s="143">
        <v>1.5984516000000002</v>
      </c>
      <c r="C43" s="143">
        <v>2.3710849700000001</v>
      </c>
      <c r="D43" s="143">
        <v>2.0743454400000001</v>
      </c>
      <c r="E43" s="164"/>
      <c r="F43" s="142" t="s">
        <v>135</v>
      </c>
      <c r="G43" s="143">
        <v>2.7999999999999998E-4</v>
      </c>
      <c r="H43" s="143">
        <v>2.6742199999999997E-3</v>
      </c>
      <c r="I43" s="143">
        <v>5.009533E-2</v>
      </c>
      <c r="K43" s="142" t="s">
        <v>217</v>
      </c>
      <c r="L43" s="143">
        <v>10.584143470000001</v>
      </c>
      <c r="M43" s="143">
        <v>13.319416220000001</v>
      </c>
      <c r="N43" s="143">
        <v>6.2722341100000003</v>
      </c>
    </row>
    <row r="44" spans="1:14" x14ac:dyDescent="0.25">
      <c r="A44" s="142" t="s">
        <v>175</v>
      </c>
      <c r="B44" s="143">
        <v>12.27762325</v>
      </c>
      <c r="C44" s="143">
        <v>4.2114737800000004</v>
      </c>
      <c r="D44" s="143">
        <v>1.88962154</v>
      </c>
      <c r="E44" s="164"/>
      <c r="F44" s="142" t="s">
        <v>190</v>
      </c>
      <c r="G44" s="143">
        <v>0</v>
      </c>
      <c r="H44" s="143">
        <v>0</v>
      </c>
      <c r="I44" s="143">
        <v>4.1921460000000001E-2</v>
      </c>
      <c r="K44" s="142" t="s">
        <v>19</v>
      </c>
      <c r="L44" s="143">
        <v>4.0573959999999999E-2</v>
      </c>
      <c r="M44" s="143">
        <v>2.8642625600000002</v>
      </c>
      <c r="N44" s="143">
        <v>5.7754209900000006</v>
      </c>
    </row>
    <row r="45" spans="1:14" x14ac:dyDescent="0.25">
      <c r="A45" s="142" t="s">
        <v>151</v>
      </c>
      <c r="B45" s="143">
        <v>2.0420241899999998</v>
      </c>
      <c r="C45" s="143">
        <v>2.43308612</v>
      </c>
      <c r="D45" s="143">
        <v>1.8227143100000001</v>
      </c>
      <c r="E45" s="164"/>
      <c r="F45" s="142" t="s">
        <v>215</v>
      </c>
      <c r="G45" s="143">
        <v>3.3000000000000003E-5</v>
      </c>
      <c r="H45" s="143">
        <v>5.6840669999999996E-2</v>
      </c>
      <c r="I45" s="143">
        <v>3.7379999999999997E-2</v>
      </c>
      <c r="K45" s="142" t="s">
        <v>229</v>
      </c>
      <c r="L45" s="143">
        <v>7.3529273899999996</v>
      </c>
      <c r="M45" s="143">
        <v>3.0133034100000002</v>
      </c>
      <c r="N45" s="143">
        <v>5.7067048099999997</v>
      </c>
    </row>
    <row r="46" spans="1:14" x14ac:dyDescent="0.25">
      <c r="A46" s="142" t="s">
        <v>19</v>
      </c>
      <c r="B46" s="143">
        <v>1.04619522</v>
      </c>
      <c r="C46" s="143">
        <v>0.5488499</v>
      </c>
      <c r="D46" s="143">
        <v>1.49169909</v>
      </c>
      <c r="E46" s="164"/>
      <c r="F46" s="142" t="s">
        <v>238</v>
      </c>
      <c r="G46" s="143">
        <v>2.4267E-2</v>
      </c>
      <c r="H46" s="143">
        <v>2.4456820000000001E-2</v>
      </c>
      <c r="I46" s="143">
        <v>3.5243139999999999E-2</v>
      </c>
      <c r="K46" s="142" t="s">
        <v>81</v>
      </c>
      <c r="L46" s="143">
        <v>12.12647121</v>
      </c>
      <c r="M46" s="143">
        <v>3.7998711000000003</v>
      </c>
      <c r="N46" s="143">
        <v>5.3855336900000008</v>
      </c>
    </row>
    <row r="47" spans="1:14" x14ac:dyDescent="0.25">
      <c r="A47" s="142" t="s">
        <v>125</v>
      </c>
      <c r="B47" s="143">
        <v>3.1529868599999999</v>
      </c>
      <c r="C47" s="143">
        <v>12.98350217</v>
      </c>
      <c r="D47" s="143">
        <v>1.4203741399999998</v>
      </c>
      <c r="E47" s="164"/>
      <c r="F47" s="142" t="s">
        <v>237</v>
      </c>
      <c r="G47" s="143">
        <v>1.519E-3</v>
      </c>
      <c r="H47" s="143">
        <v>8.7572259999999999E-2</v>
      </c>
      <c r="I47" s="143">
        <v>3.4300999999999998E-2</v>
      </c>
      <c r="K47" s="142" t="s">
        <v>61</v>
      </c>
      <c r="L47" s="143">
        <v>7.8177360599999997</v>
      </c>
      <c r="M47" s="143">
        <v>6.1053823300000003</v>
      </c>
      <c r="N47" s="143">
        <v>5.2446687000000001</v>
      </c>
    </row>
    <row r="48" spans="1:14" x14ac:dyDescent="0.25">
      <c r="A48" s="142" t="s">
        <v>39</v>
      </c>
      <c r="B48" s="143">
        <v>0.12368769</v>
      </c>
      <c r="C48" s="143">
        <v>3.2220270000000002E-2</v>
      </c>
      <c r="D48" s="143">
        <v>1.3931457199999999</v>
      </c>
      <c r="E48" s="164"/>
      <c r="F48" s="142" t="s">
        <v>254</v>
      </c>
      <c r="G48" s="143">
        <v>9.0109460000000002E-2</v>
      </c>
      <c r="H48" s="143">
        <v>2.6384999999999999E-2</v>
      </c>
      <c r="I48" s="143">
        <v>3.37176E-2</v>
      </c>
      <c r="K48" s="142" t="s">
        <v>133</v>
      </c>
      <c r="L48" s="143">
        <v>4.8684759400000006</v>
      </c>
      <c r="M48" s="143">
        <v>5.50483206</v>
      </c>
      <c r="N48" s="143">
        <v>5.1562210400000001</v>
      </c>
    </row>
    <row r="49" spans="1:14" x14ac:dyDescent="0.25">
      <c r="A49" s="142" t="s">
        <v>197</v>
      </c>
      <c r="B49" s="143">
        <v>24.82117482</v>
      </c>
      <c r="C49" s="143">
        <v>8.0012819999999998</v>
      </c>
      <c r="D49" s="143">
        <v>1.1135775000000001</v>
      </c>
      <c r="E49" s="164"/>
      <c r="F49" s="142" t="s">
        <v>216</v>
      </c>
      <c r="G49" s="143">
        <v>7.4532500000000002E-2</v>
      </c>
      <c r="H49" s="143">
        <v>7.7053999999999997E-2</v>
      </c>
      <c r="I49" s="143">
        <v>2.8532999999999999E-2</v>
      </c>
      <c r="K49" s="142" t="s">
        <v>220</v>
      </c>
      <c r="L49" s="143">
        <v>16.2662695</v>
      </c>
      <c r="M49" s="143">
        <v>10.2417529</v>
      </c>
      <c r="N49" s="143">
        <v>5.03725807</v>
      </c>
    </row>
    <row r="50" spans="1:14" x14ac:dyDescent="0.25">
      <c r="A50" s="142" t="s">
        <v>222</v>
      </c>
      <c r="B50" s="143">
        <v>5.170425E-2</v>
      </c>
      <c r="C50" s="143">
        <v>0.40792157000000001</v>
      </c>
      <c r="D50" s="143">
        <v>1.1099962700000001</v>
      </c>
      <c r="E50" s="164"/>
      <c r="F50" s="142" t="s">
        <v>235</v>
      </c>
      <c r="G50" s="143">
        <v>1.0659E-2</v>
      </c>
      <c r="H50" s="143">
        <v>0.36997584999999999</v>
      </c>
      <c r="I50" s="143">
        <v>2.6940540000000002E-2</v>
      </c>
      <c r="K50" s="142" t="s">
        <v>216</v>
      </c>
      <c r="L50" s="143">
        <v>4.8307505099999997</v>
      </c>
      <c r="M50" s="143">
        <v>0.97680261999999995</v>
      </c>
      <c r="N50" s="143">
        <v>4.9432805599999998</v>
      </c>
    </row>
    <row r="51" spans="1:14" x14ac:dyDescent="0.25">
      <c r="A51" s="142" t="s">
        <v>130</v>
      </c>
      <c r="B51" s="143">
        <v>0.22813266000000001</v>
      </c>
      <c r="C51" s="143">
        <v>4.8703510000000005E-2</v>
      </c>
      <c r="D51" s="143">
        <v>1.0751126499999999</v>
      </c>
      <c r="E51" s="164"/>
      <c r="F51" s="142" t="s">
        <v>181</v>
      </c>
      <c r="G51" s="143">
        <v>0</v>
      </c>
      <c r="H51" s="143">
        <v>0</v>
      </c>
      <c r="I51" s="143">
        <v>2.4039999999999999E-2</v>
      </c>
      <c r="K51" s="142" t="s">
        <v>94</v>
      </c>
      <c r="L51" s="143">
        <v>1.0000000000000001E-5</v>
      </c>
      <c r="M51" s="143">
        <v>1.367928E-2</v>
      </c>
      <c r="N51" s="143">
        <v>4.7851946200000004</v>
      </c>
    </row>
    <row r="52" spans="1:14" x14ac:dyDescent="0.25">
      <c r="A52" s="142" t="s">
        <v>199</v>
      </c>
      <c r="B52" s="143">
        <v>4.6520299999999997E-3</v>
      </c>
      <c r="C52" s="143">
        <v>2.1544900000000002E-2</v>
      </c>
      <c r="D52" s="143">
        <v>1.05092257</v>
      </c>
      <c r="E52" s="164"/>
      <c r="F52" s="142" t="s">
        <v>133</v>
      </c>
      <c r="G52" s="143">
        <v>8.6899899999999999E-3</v>
      </c>
      <c r="H52" s="143">
        <v>7.6709999999999999E-3</v>
      </c>
      <c r="I52" s="143">
        <v>1.8591E-2</v>
      </c>
      <c r="K52" s="142" t="s">
        <v>168</v>
      </c>
      <c r="L52" s="143">
        <v>5.0684735700000001</v>
      </c>
      <c r="M52" s="143">
        <v>4.3323896</v>
      </c>
      <c r="N52" s="143">
        <v>4.6114443400000003</v>
      </c>
    </row>
    <row r="53" spans="1:14" x14ac:dyDescent="0.25">
      <c r="A53" s="142" t="s">
        <v>72</v>
      </c>
      <c r="B53" s="143">
        <v>0.47360872999999998</v>
      </c>
      <c r="C53" s="143">
        <v>0.50722252000000001</v>
      </c>
      <c r="D53" s="143">
        <v>0.97285261999999995</v>
      </c>
      <c r="E53" s="164"/>
      <c r="F53" s="142" t="s">
        <v>202</v>
      </c>
      <c r="G53" s="143">
        <v>0.51628649999999998</v>
      </c>
      <c r="H53" s="143">
        <v>8.1195599999999996E-3</v>
      </c>
      <c r="I53" s="143">
        <v>1.8488999999999998E-2</v>
      </c>
      <c r="K53" s="142" t="s">
        <v>71</v>
      </c>
      <c r="L53" s="143">
        <v>3.1E-4</v>
      </c>
      <c r="M53" s="143">
        <v>2.232E-3</v>
      </c>
      <c r="N53" s="143">
        <v>4.2977976199999999</v>
      </c>
    </row>
    <row r="54" spans="1:14" x14ac:dyDescent="0.25">
      <c r="A54" s="142" t="s">
        <v>135</v>
      </c>
      <c r="B54" s="143">
        <v>6.1405000000000001E-3</v>
      </c>
      <c r="C54" s="143">
        <v>8.1629690000000005E-2</v>
      </c>
      <c r="D54" s="143">
        <v>0.96757641000000005</v>
      </c>
      <c r="E54" s="164"/>
      <c r="F54" s="142" t="s">
        <v>239</v>
      </c>
      <c r="G54" s="143">
        <v>0</v>
      </c>
      <c r="H54" s="143">
        <v>0</v>
      </c>
      <c r="I54" s="143">
        <v>1.6041670000000001E-2</v>
      </c>
      <c r="K54" s="142" t="s">
        <v>39</v>
      </c>
      <c r="L54" s="143">
        <v>0</v>
      </c>
      <c r="M54" s="143">
        <v>1.8700415100000001</v>
      </c>
      <c r="N54" s="143">
        <v>4.0117758300000004</v>
      </c>
    </row>
    <row r="55" spans="1:14" x14ac:dyDescent="0.25">
      <c r="A55" s="142" t="s">
        <v>160</v>
      </c>
      <c r="B55" s="143">
        <v>0.14922128000000001</v>
      </c>
      <c r="C55" s="143">
        <v>0.32748670000000002</v>
      </c>
      <c r="D55" s="143">
        <v>0.93234185000000003</v>
      </c>
      <c r="E55" s="164"/>
      <c r="F55" s="142" t="s">
        <v>94</v>
      </c>
      <c r="G55" s="143">
        <v>0</v>
      </c>
      <c r="H55" s="143">
        <v>3.8600000000000001E-3</v>
      </c>
      <c r="I55" s="143">
        <v>1.5651000000000002E-2</v>
      </c>
      <c r="K55" s="142" t="s">
        <v>190</v>
      </c>
      <c r="L55" s="143">
        <v>4.4689700000000001E-3</v>
      </c>
      <c r="M55" s="143">
        <v>2.4626310000000002E-2</v>
      </c>
      <c r="N55" s="143">
        <v>3.7774576800000004</v>
      </c>
    </row>
    <row r="56" spans="1:14" x14ac:dyDescent="0.25">
      <c r="A56" s="142" t="s">
        <v>202</v>
      </c>
      <c r="B56" s="143">
        <v>3.6410097299999999</v>
      </c>
      <c r="C56" s="143">
        <v>0.53060828999999998</v>
      </c>
      <c r="D56" s="143">
        <v>0.70294584999999998</v>
      </c>
      <c r="E56" s="164"/>
      <c r="F56" s="142" t="s">
        <v>67</v>
      </c>
      <c r="G56" s="143">
        <v>3.0000000000000001E-5</v>
      </c>
      <c r="H56" s="143">
        <v>1.5029799999999999E-2</v>
      </c>
      <c r="I56" s="143">
        <v>1.553156E-2</v>
      </c>
      <c r="K56" s="142" t="s">
        <v>132</v>
      </c>
      <c r="L56" s="143">
        <v>0.16931640000000001</v>
      </c>
      <c r="M56" s="143">
        <v>1.3400980500000002</v>
      </c>
      <c r="N56" s="143">
        <v>3.7312002200000003</v>
      </c>
    </row>
    <row r="57" spans="1:14" x14ac:dyDescent="0.25">
      <c r="A57" s="142" t="s">
        <v>103</v>
      </c>
      <c r="B57" s="143">
        <v>0.41710981000000003</v>
      </c>
      <c r="C57" s="143">
        <v>1.02448976</v>
      </c>
      <c r="D57" s="143">
        <v>0.67242109999999999</v>
      </c>
      <c r="E57" s="164"/>
      <c r="F57" s="142" t="s">
        <v>143</v>
      </c>
      <c r="G57" s="143">
        <v>3.1370000000000002E-2</v>
      </c>
      <c r="H57" s="143">
        <v>4.5247000000000002E-2</v>
      </c>
      <c r="I57" s="143">
        <v>1.4388E-2</v>
      </c>
      <c r="K57" s="142" t="s">
        <v>49</v>
      </c>
      <c r="L57" s="143">
        <v>4.2068782100000002</v>
      </c>
      <c r="M57" s="143">
        <v>3.8576961700000001</v>
      </c>
      <c r="N57" s="143">
        <v>3.3931498100000002</v>
      </c>
    </row>
    <row r="58" spans="1:14" x14ac:dyDescent="0.25">
      <c r="A58" s="142" t="s">
        <v>209</v>
      </c>
      <c r="B58" s="143">
        <v>1E-4</v>
      </c>
      <c r="C58" s="143">
        <v>7.8513369999999999E-2</v>
      </c>
      <c r="D58" s="143">
        <v>0.65497004000000003</v>
      </c>
      <c r="E58" s="164"/>
      <c r="F58" s="142" t="s">
        <v>147</v>
      </c>
      <c r="G58" s="143">
        <v>0.41591788000000002</v>
      </c>
      <c r="H58" s="143">
        <v>3.450168E-2</v>
      </c>
      <c r="I58" s="143">
        <v>1.21549E-2</v>
      </c>
      <c r="K58" s="142" t="s">
        <v>66</v>
      </c>
      <c r="L58" s="143">
        <v>3.4596235399999999</v>
      </c>
      <c r="M58" s="143">
        <v>1.8436511200000001</v>
      </c>
      <c r="N58" s="143">
        <v>3.1731597200000001</v>
      </c>
    </row>
    <row r="59" spans="1:14" x14ac:dyDescent="0.25">
      <c r="A59" s="142" t="s">
        <v>105</v>
      </c>
      <c r="B59" s="143">
        <v>0.14365151000000001</v>
      </c>
      <c r="C59" s="143">
        <v>6.3134300000000004E-2</v>
      </c>
      <c r="D59" s="143">
        <v>0.63692094999999993</v>
      </c>
      <c r="E59" s="164"/>
      <c r="F59" s="142" t="s">
        <v>234</v>
      </c>
      <c r="G59" s="143">
        <v>3.2499999999999999E-3</v>
      </c>
      <c r="H59" s="143">
        <v>1.1853199999999999E-3</v>
      </c>
      <c r="I59" s="143">
        <v>1.1976000000000001E-2</v>
      </c>
      <c r="K59" s="142" t="s">
        <v>172</v>
      </c>
      <c r="L59" s="143">
        <v>0.37221784999999996</v>
      </c>
      <c r="M59" s="143">
        <v>3.5648411900000001</v>
      </c>
      <c r="N59" s="143">
        <v>2.9738152200000001</v>
      </c>
    </row>
    <row r="60" spans="1:14" x14ac:dyDescent="0.25">
      <c r="A60" s="142" t="s">
        <v>171</v>
      </c>
      <c r="B60" s="143">
        <v>0.12394921</v>
      </c>
      <c r="C60" s="143">
        <v>0.92265434999999996</v>
      </c>
      <c r="D60" s="143">
        <v>0.54203481000000009</v>
      </c>
      <c r="E60" s="164"/>
      <c r="F60" s="142" t="s">
        <v>203</v>
      </c>
      <c r="G60" s="143">
        <v>3.5573E-2</v>
      </c>
      <c r="H60" s="143">
        <v>1.1000000000000001E-3</v>
      </c>
      <c r="I60" s="143">
        <v>1.1919379999999999E-2</v>
      </c>
      <c r="K60" s="142" t="s">
        <v>75</v>
      </c>
      <c r="L60" s="143">
        <v>2.50123981</v>
      </c>
      <c r="M60" s="143">
        <v>3.25370289</v>
      </c>
      <c r="N60" s="143">
        <v>2.9682813700000001</v>
      </c>
    </row>
    <row r="61" spans="1:14" x14ac:dyDescent="0.25">
      <c r="A61" s="142" t="s">
        <v>170</v>
      </c>
      <c r="B61" s="143">
        <v>0.21993599999999999</v>
      </c>
      <c r="C61" s="143">
        <v>0.32335990000000003</v>
      </c>
      <c r="D61" s="143">
        <v>0.52399037999999998</v>
      </c>
      <c r="E61" s="164"/>
      <c r="F61" s="142" t="s">
        <v>75</v>
      </c>
      <c r="G61" s="143">
        <v>4.1440999999999999E-2</v>
      </c>
      <c r="H61" s="143">
        <v>3.0499999999999999E-4</v>
      </c>
      <c r="I61" s="143">
        <v>1.114245E-2</v>
      </c>
      <c r="K61" s="142" t="s">
        <v>112</v>
      </c>
      <c r="L61" s="143">
        <v>0.75636292000000005</v>
      </c>
      <c r="M61" s="143">
        <v>0.49341284999999996</v>
      </c>
      <c r="N61" s="143">
        <v>2.9309796499999998</v>
      </c>
    </row>
    <row r="62" spans="1:14" x14ac:dyDescent="0.25">
      <c r="A62" s="142" t="s">
        <v>229</v>
      </c>
      <c r="B62" s="143">
        <v>7.8427999999999998E-2</v>
      </c>
      <c r="C62" s="143">
        <v>2.291963E-2</v>
      </c>
      <c r="D62" s="143">
        <v>0.50128457999999998</v>
      </c>
      <c r="E62" s="164"/>
      <c r="F62" s="142" t="s">
        <v>246</v>
      </c>
      <c r="G62" s="143">
        <v>5.6302489999999997E-2</v>
      </c>
      <c r="H62" s="143">
        <v>2.1229999999999999E-2</v>
      </c>
      <c r="I62" s="143">
        <v>9.9500000000000005E-3</v>
      </c>
      <c r="K62" s="142" t="s">
        <v>51</v>
      </c>
      <c r="L62" s="143">
        <v>3.31466335</v>
      </c>
      <c r="M62" s="143">
        <v>2.0061680000000002</v>
      </c>
      <c r="N62" s="143">
        <v>2.8696730000000001</v>
      </c>
    </row>
    <row r="63" spans="1:14" x14ac:dyDescent="0.25">
      <c r="A63" s="142" t="s">
        <v>180</v>
      </c>
      <c r="B63" s="143">
        <v>0.77822844999999996</v>
      </c>
      <c r="C63" s="143">
        <v>0</v>
      </c>
      <c r="D63" s="143">
        <v>0.44761133000000003</v>
      </c>
      <c r="E63" s="164"/>
      <c r="F63" s="142" t="s">
        <v>236</v>
      </c>
      <c r="G63" s="143">
        <v>8.8095999999999994E-2</v>
      </c>
      <c r="H63" s="143">
        <v>8.1999999999999998E-4</v>
      </c>
      <c r="I63" s="143">
        <v>9.6349999999999995E-3</v>
      </c>
      <c r="K63" s="142" t="s">
        <v>204</v>
      </c>
      <c r="L63" s="143">
        <v>0.64598803999999999</v>
      </c>
      <c r="M63" s="143">
        <v>0.71991123999999995</v>
      </c>
      <c r="N63" s="143">
        <v>2.5021584300000002</v>
      </c>
    </row>
    <row r="64" spans="1:14" x14ac:dyDescent="0.25">
      <c r="A64" s="142" t="s">
        <v>40</v>
      </c>
      <c r="B64" s="143">
        <v>0</v>
      </c>
      <c r="C64" s="143">
        <v>0</v>
      </c>
      <c r="D64" s="143">
        <v>0.44106644</v>
      </c>
      <c r="E64" s="164"/>
      <c r="F64" s="142" t="s">
        <v>80</v>
      </c>
      <c r="G64" s="143">
        <v>7.85E-4</v>
      </c>
      <c r="H64" s="143">
        <v>7.5973600000000001E-3</v>
      </c>
      <c r="I64" s="143">
        <v>9.6266800000000003E-3</v>
      </c>
      <c r="K64" s="142" t="s">
        <v>149</v>
      </c>
      <c r="L64" s="143">
        <v>4.0093523600000003</v>
      </c>
      <c r="M64" s="143">
        <v>3.2752617100000001</v>
      </c>
      <c r="N64" s="143">
        <v>2.44463031</v>
      </c>
    </row>
    <row r="65" spans="1:14" x14ac:dyDescent="0.25">
      <c r="A65" s="142" t="s">
        <v>136</v>
      </c>
      <c r="B65" s="143">
        <v>0</v>
      </c>
      <c r="C65" s="143">
        <v>2.5235000000000001E-3</v>
      </c>
      <c r="D65" s="143">
        <v>0.42421032000000003</v>
      </c>
      <c r="E65" s="164"/>
      <c r="F65" s="142" t="s">
        <v>251</v>
      </c>
      <c r="G65" s="143">
        <v>7.4200000000000004E-3</v>
      </c>
      <c r="H65" s="143">
        <v>7.8566830000000004E-2</v>
      </c>
      <c r="I65" s="143">
        <v>9.2975000000000002E-3</v>
      </c>
      <c r="K65" s="142" t="s">
        <v>170</v>
      </c>
      <c r="L65" s="143">
        <v>0.41664714000000003</v>
      </c>
      <c r="M65" s="143">
        <v>0.34565784000000005</v>
      </c>
      <c r="N65" s="143">
        <v>2.3176568999999998</v>
      </c>
    </row>
    <row r="66" spans="1:14" x14ac:dyDescent="0.25">
      <c r="A66" s="142" t="s">
        <v>147</v>
      </c>
      <c r="B66" s="143">
        <v>1.3701163300000001</v>
      </c>
      <c r="C66" s="143">
        <v>6.0650750000000003E-2</v>
      </c>
      <c r="D66" s="143">
        <v>0.38555844</v>
      </c>
      <c r="E66" s="164"/>
      <c r="F66" s="142" t="s">
        <v>37</v>
      </c>
      <c r="G66" s="143">
        <v>1.2099999999999999E-3</v>
      </c>
      <c r="H66" s="143">
        <v>1.23394E-3</v>
      </c>
      <c r="I66" s="143">
        <v>8.51121E-3</v>
      </c>
      <c r="K66" s="142" t="s">
        <v>195</v>
      </c>
      <c r="L66" s="143">
        <v>4.9720680599999998</v>
      </c>
      <c r="M66" s="143">
        <v>1.14221971</v>
      </c>
      <c r="N66" s="143">
        <v>2.1282054100000001</v>
      </c>
    </row>
    <row r="67" spans="1:14" x14ac:dyDescent="0.25">
      <c r="A67" s="142" t="s">
        <v>97</v>
      </c>
      <c r="B67" s="143">
        <v>56.33264406</v>
      </c>
      <c r="C67" s="143">
        <v>0.36290083000000001</v>
      </c>
      <c r="D67" s="143">
        <v>0.37724711</v>
      </c>
      <c r="E67" s="164"/>
      <c r="F67" s="142" t="s">
        <v>61</v>
      </c>
      <c r="G67" s="143">
        <v>6.1700000000000001E-3</v>
      </c>
      <c r="H67" s="143">
        <v>6.9885699999999995E-3</v>
      </c>
      <c r="I67" s="143">
        <v>8.3264500000000009E-3</v>
      </c>
      <c r="K67" s="142" t="s">
        <v>169</v>
      </c>
      <c r="L67" s="143">
        <v>0.61438501000000001</v>
      </c>
      <c r="M67" s="143">
        <v>0.91074999999999995</v>
      </c>
      <c r="N67" s="143">
        <v>2.0771716100000002</v>
      </c>
    </row>
    <row r="68" spans="1:14" x14ac:dyDescent="0.25">
      <c r="A68" s="142" t="s">
        <v>195</v>
      </c>
      <c r="B68" s="143">
        <v>4.7490148400000001</v>
      </c>
      <c r="C68" s="143">
        <v>0.67869400000000002</v>
      </c>
      <c r="D68" s="143">
        <v>0.36534881000000002</v>
      </c>
      <c r="E68" s="164"/>
      <c r="F68" s="142" t="s">
        <v>171</v>
      </c>
      <c r="G68" s="143">
        <v>1.372E-3</v>
      </c>
      <c r="H68" s="143">
        <v>3.6489299999999999E-3</v>
      </c>
      <c r="I68" s="143">
        <v>7.6938900000000001E-3</v>
      </c>
      <c r="K68" s="142" t="s">
        <v>258</v>
      </c>
      <c r="L68" s="143">
        <v>1.9789529099999998</v>
      </c>
      <c r="M68" s="143">
        <v>2.46423316</v>
      </c>
      <c r="N68" s="143">
        <v>1.9756973100000002</v>
      </c>
    </row>
    <row r="69" spans="1:14" x14ac:dyDescent="0.25">
      <c r="A69" s="142" t="s">
        <v>108</v>
      </c>
      <c r="B69" s="143">
        <v>0.24120342</v>
      </c>
      <c r="C69" s="143">
        <v>0.34577016999999999</v>
      </c>
      <c r="D69" s="143">
        <v>0.36034160999999998</v>
      </c>
      <c r="E69" s="164"/>
      <c r="F69" s="142" t="s">
        <v>36</v>
      </c>
      <c r="G69" s="143">
        <v>3.45752E-3</v>
      </c>
      <c r="H69" s="143">
        <v>1.588E-3</v>
      </c>
      <c r="I69" s="143">
        <v>7.1655299999999998E-3</v>
      </c>
      <c r="K69" s="142" t="s">
        <v>171</v>
      </c>
      <c r="L69" s="143">
        <v>0.59124652</v>
      </c>
      <c r="M69" s="143">
        <v>4.4441059100000002</v>
      </c>
      <c r="N69" s="143">
        <v>1.8890488000000001</v>
      </c>
    </row>
    <row r="70" spans="1:14" x14ac:dyDescent="0.25">
      <c r="A70" s="142" t="s">
        <v>212</v>
      </c>
      <c r="B70" s="143">
        <v>8.4858099999999999E-3</v>
      </c>
      <c r="C70" s="143">
        <v>2.7662800000000003E-3</v>
      </c>
      <c r="D70" s="143">
        <v>0.33683881999999998</v>
      </c>
      <c r="E70" s="164"/>
      <c r="F70" s="142" t="s">
        <v>141</v>
      </c>
      <c r="G70" s="143">
        <v>0</v>
      </c>
      <c r="H70" s="143">
        <v>3.4000000000000002E-4</v>
      </c>
      <c r="I70" s="143">
        <v>7.1469999999999997E-3</v>
      </c>
      <c r="K70" s="142" t="s">
        <v>240</v>
      </c>
      <c r="L70" s="143">
        <v>0.32144640999999996</v>
      </c>
      <c r="M70" s="143">
        <v>1.1136697499999999</v>
      </c>
      <c r="N70" s="143">
        <v>1.88167901</v>
      </c>
    </row>
    <row r="71" spans="1:14" x14ac:dyDescent="0.25">
      <c r="A71" s="142" t="s">
        <v>183</v>
      </c>
      <c r="B71" s="143">
        <v>0.20219176</v>
      </c>
      <c r="C71" s="143">
        <v>0</v>
      </c>
      <c r="D71" s="143">
        <v>0.25834889</v>
      </c>
      <c r="E71" s="164"/>
      <c r="F71" s="142" t="s">
        <v>232</v>
      </c>
      <c r="G71" s="143">
        <v>0</v>
      </c>
      <c r="H71" s="143">
        <v>1.3998999999999999E-2</v>
      </c>
      <c r="I71" s="143">
        <v>7.0439999999999999E-3</v>
      </c>
      <c r="K71" s="142" t="s">
        <v>214</v>
      </c>
      <c r="L71" s="143">
        <v>3.0878558900000002</v>
      </c>
      <c r="M71" s="143">
        <v>0.46437246000000004</v>
      </c>
      <c r="N71" s="143">
        <v>1.76835498</v>
      </c>
    </row>
    <row r="72" spans="1:14" x14ac:dyDescent="0.25">
      <c r="A72" s="142" t="s">
        <v>49</v>
      </c>
      <c r="B72" s="143">
        <v>2.2594838300000002</v>
      </c>
      <c r="C72" s="143">
        <v>0.15114121999999999</v>
      </c>
      <c r="D72" s="143">
        <v>0.24160302</v>
      </c>
      <c r="E72" s="164"/>
      <c r="F72" s="142" t="s">
        <v>107</v>
      </c>
      <c r="G72" s="143">
        <v>2.97469E-2</v>
      </c>
      <c r="H72" s="143">
        <v>2.29678E-2</v>
      </c>
      <c r="I72" s="143">
        <v>6.4864099999999997E-3</v>
      </c>
      <c r="K72" s="142" t="s">
        <v>106</v>
      </c>
      <c r="L72" s="143">
        <v>2.4445567000000001</v>
      </c>
      <c r="M72" s="143">
        <v>2.6095E-2</v>
      </c>
      <c r="N72" s="143">
        <v>1.69993602</v>
      </c>
    </row>
    <row r="73" spans="1:14" x14ac:dyDescent="0.25">
      <c r="A73" s="142" t="s">
        <v>242</v>
      </c>
      <c r="B73" s="143">
        <v>0.21840917000000001</v>
      </c>
      <c r="C73" s="143">
        <v>0.13093371000000001</v>
      </c>
      <c r="D73" s="143">
        <v>0.23641860000000001</v>
      </c>
      <c r="E73" s="164"/>
      <c r="F73" s="142" t="s">
        <v>71</v>
      </c>
      <c r="G73" s="143">
        <v>1.1000000000000001E-3</v>
      </c>
      <c r="H73" s="143">
        <v>4.1000000000000003E-3</v>
      </c>
      <c r="I73" s="143">
        <v>6.1500000000000001E-3</v>
      </c>
      <c r="K73" s="142" t="s">
        <v>197</v>
      </c>
      <c r="L73" s="143">
        <v>1.4505277299999999</v>
      </c>
      <c r="M73" s="143">
        <v>3.5594032400000004</v>
      </c>
      <c r="N73" s="143">
        <v>1.63778903</v>
      </c>
    </row>
    <row r="74" spans="1:14" x14ac:dyDescent="0.25">
      <c r="A74" s="142" t="s">
        <v>250</v>
      </c>
      <c r="B74" s="143">
        <v>7.5414179999999997E-2</v>
      </c>
      <c r="C74" s="143">
        <v>0.25441883999999998</v>
      </c>
      <c r="D74" s="143">
        <v>0.22458274</v>
      </c>
      <c r="E74" s="164"/>
      <c r="F74" s="142" t="s">
        <v>116</v>
      </c>
      <c r="G74" s="143">
        <v>0</v>
      </c>
      <c r="H74" s="143">
        <v>0</v>
      </c>
      <c r="I74" s="143">
        <v>5.3998000000000006E-3</v>
      </c>
      <c r="K74" s="142" t="s">
        <v>158</v>
      </c>
      <c r="L74" s="143">
        <v>7.931566000000001E-2</v>
      </c>
      <c r="M74" s="143">
        <v>6.1828180000000001</v>
      </c>
      <c r="N74" s="143">
        <v>1.5718399999999999</v>
      </c>
    </row>
    <row r="75" spans="1:14" x14ac:dyDescent="0.25">
      <c r="A75" s="142" t="s">
        <v>150</v>
      </c>
      <c r="B75" s="143">
        <v>0</v>
      </c>
      <c r="C75" s="143">
        <v>7.8967900000000008E-3</v>
      </c>
      <c r="D75" s="143">
        <v>0.22444139999999999</v>
      </c>
      <c r="E75" s="164"/>
      <c r="F75" s="142" t="s">
        <v>247</v>
      </c>
      <c r="G75" s="143">
        <v>0</v>
      </c>
      <c r="H75" s="143">
        <v>4.6999999999999999E-4</v>
      </c>
      <c r="I75" s="143">
        <v>5.1060000000000003E-3</v>
      </c>
      <c r="K75" s="142" t="s">
        <v>32</v>
      </c>
      <c r="L75" s="143">
        <v>0.20609273</v>
      </c>
      <c r="M75" s="143">
        <v>1.1681398799999998</v>
      </c>
      <c r="N75" s="143">
        <v>1.4068774499999999</v>
      </c>
    </row>
    <row r="76" spans="1:14" x14ac:dyDescent="0.25">
      <c r="A76" s="142" t="s">
        <v>94</v>
      </c>
      <c r="B76" s="143">
        <v>0</v>
      </c>
      <c r="C76" s="143">
        <v>0</v>
      </c>
      <c r="D76" s="143">
        <v>0.21153422</v>
      </c>
      <c r="E76" s="164"/>
      <c r="F76" s="142" t="s">
        <v>243</v>
      </c>
      <c r="G76" s="143">
        <v>0.14230147000000001</v>
      </c>
      <c r="H76" s="143">
        <v>5.5821000000000003E-2</v>
      </c>
      <c r="I76" s="143">
        <v>4.8999999999999998E-3</v>
      </c>
      <c r="K76" s="142" t="s">
        <v>228</v>
      </c>
      <c r="L76" s="143">
        <v>0.98719738000000001</v>
      </c>
      <c r="M76" s="143">
        <v>3.783566E-2</v>
      </c>
      <c r="N76" s="143">
        <v>1.36133594</v>
      </c>
    </row>
    <row r="77" spans="1:14" x14ac:dyDescent="0.25">
      <c r="A77" s="142" t="s">
        <v>74</v>
      </c>
      <c r="B77" s="143">
        <v>1.26577578</v>
      </c>
      <c r="C77" s="143">
        <v>0.78157133999999995</v>
      </c>
      <c r="D77" s="143">
        <v>0.20613904</v>
      </c>
      <c r="E77" s="164"/>
      <c r="F77" s="142" t="s">
        <v>59</v>
      </c>
      <c r="G77" s="143">
        <v>0</v>
      </c>
      <c r="H77" s="143">
        <v>9.5352000000000002E-4</v>
      </c>
      <c r="I77" s="143">
        <v>4.7693599999999994E-3</v>
      </c>
      <c r="K77" s="142" t="s">
        <v>212</v>
      </c>
      <c r="L77" s="143">
        <v>0.32741393000000002</v>
      </c>
      <c r="M77" s="143">
        <v>1.783399</v>
      </c>
      <c r="N77" s="143">
        <v>1.3472508799999998</v>
      </c>
    </row>
    <row r="78" spans="1:14" x14ac:dyDescent="0.25">
      <c r="A78" s="142" t="s">
        <v>211</v>
      </c>
      <c r="B78" s="143">
        <v>0.41451578</v>
      </c>
      <c r="C78" s="143">
        <v>4.0413029999999996E-2</v>
      </c>
      <c r="D78" s="143">
        <v>0.19405643</v>
      </c>
      <c r="E78" s="164"/>
      <c r="F78" s="142" t="s">
        <v>229</v>
      </c>
      <c r="G78" s="143">
        <v>0</v>
      </c>
      <c r="H78" s="143">
        <v>0.35981896999999996</v>
      </c>
      <c r="I78" s="143">
        <v>4.5589999999999997E-3</v>
      </c>
      <c r="K78" s="142" t="s">
        <v>147</v>
      </c>
      <c r="L78" s="143">
        <v>0.25283611</v>
      </c>
      <c r="M78" s="143">
        <v>0.30449869000000002</v>
      </c>
      <c r="N78" s="143">
        <v>1.3424421499999999</v>
      </c>
    </row>
    <row r="79" spans="1:14" x14ac:dyDescent="0.25">
      <c r="A79" s="142" t="s">
        <v>142</v>
      </c>
      <c r="B79" s="143">
        <v>0.13408012999999999</v>
      </c>
      <c r="C79" s="143">
        <v>0.14420731000000001</v>
      </c>
      <c r="D79" s="143">
        <v>0.19181576</v>
      </c>
      <c r="E79" s="164"/>
      <c r="F79" s="142" t="s">
        <v>142</v>
      </c>
      <c r="G79" s="143">
        <v>1.8280000000000001E-2</v>
      </c>
      <c r="H79" s="143">
        <v>1.328E-3</v>
      </c>
      <c r="I79" s="143">
        <v>4.3412900000000003E-3</v>
      </c>
      <c r="K79" s="142" t="s">
        <v>8</v>
      </c>
      <c r="L79" s="143">
        <v>0.45279793000000002</v>
      </c>
      <c r="M79" s="143">
        <v>0.44408146000000004</v>
      </c>
      <c r="N79" s="143">
        <v>1.3246199999999999</v>
      </c>
    </row>
    <row r="80" spans="1:14" x14ac:dyDescent="0.25">
      <c r="A80" s="142" t="s">
        <v>220</v>
      </c>
      <c r="B80" s="143">
        <v>1.7557756799999999</v>
      </c>
      <c r="C80" s="143">
        <v>4.6236231999999999</v>
      </c>
      <c r="D80" s="143">
        <v>0.18242017000000002</v>
      </c>
      <c r="E80" s="164"/>
      <c r="F80" s="142" t="s">
        <v>174</v>
      </c>
      <c r="G80" s="143">
        <v>9.3980899999999996E-3</v>
      </c>
      <c r="H80" s="143">
        <v>1.9315269999999999E-2</v>
      </c>
      <c r="I80" s="143">
        <v>4.21515E-3</v>
      </c>
      <c r="K80" s="142" t="s">
        <v>189</v>
      </c>
      <c r="L80" s="143">
        <v>15.129423630000002</v>
      </c>
      <c r="M80" s="143">
        <v>4.49864833</v>
      </c>
      <c r="N80" s="143">
        <v>1.31679433</v>
      </c>
    </row>
    <row r="81" spans="1:14" x14ac:dyDescent="0.25">
      <c r="A81" s="142" t="s">
        <v>127</v>
      </c>
      <c r="B81" s="143">
        <v>0</v>
      </c>
      <c r="C81" s="143">
        <v>0.30861113000000001</v>
      </c>
      <c r="D81" s="143">
        <v>0.16797804</v>
      </c>
      <c r="E81" s="164"/>
      <c r="F81" s="142" t="s">
        <v>196</v>
      </c>
      <c r="G81" s="143">
        <v>0</v>
      </c>
      <c r="H81" s="143">
        <v>0.34200912</v>
      </c>
      <c r="I81" s="143">
        <v>4.0465500000000003E-3</v>
      </c>
      <c r="K81" s="142" t="s">
        <v>4</v>
      </c>
      <c r="L81" s="143">
        <v>2.86642537</v>
      </c>
      <c r="M81" s="143">
        <v>2.3134301099999997</v>
      </c>
      <c r="N81" s="143">
        <v>1.25522343</v>
      </c>
    </row>
    <row r="82" spans="1:14" x14ac:dyDescent="0.25">
      <c r="A82" s="142" t="s">
        <v>228</v>
      </c>
      <c r="B82" s="143">
        <v>0</v>
      </c>
      <c r="C82" s="143">
        <v>4.1588109999999998E-2</v>
      </c>
      <c r="D82" s="143">
        <v>0.16591223000000002</v>
      </c>
      <c r="E82" s="164"/>
      <c r="F82" s="142" t="s">
        <v>126</v>
      </c>
      <c r="G82" s="143">
        <v>0</v>
      </c>
      <c r="H82" s="143">
        <v>8.0000000000000007E-5</v>
      </c>
      <c r="I82" s="143">
        <v>3.9500000000000004E-3</v>
      </c>
      <c r="K82" s="142" t="s">
        <v>219</v>
      </c>
      <c r="L82" s="143">
        <v>0.50301936000000003</v>
      </c>
      <c r="M82" s="143">
        <v>1.1414241299999999</v>
      </c>
      <c r="N82" s="143">
        <v>1.2336842800000001</v>
      </c>
    </row>
    <row r="83" spans="1:14" x14ac:dyDescent="0.25">
      <c r="A83" s="142" t="s">
        <v>60</v>
      </c>
      <c r="B83" s="143">
        <v>0</v>
      </c>
      <c r="C83" s="143">
        <v>0.64506184</v>
      </c>
      <c r="D83" s="143">
        <v>0.16446515</v>
      </c>
      <c r="E83" s="164"/>
      <c r="F83" s="142" t="s">
        <v>63</v>
      </c>
      <c r="G83" s="143">
        <v>4.2836899999999997E-3</v>
      </c>
      <c r="H83" s="143">
        <v>2.0000000000000002E-5</v>
      </c>
      <c r="I83" s="143">
        <v>3.8625999999999999E-3</v>
      </c>
      <c r="K83" s="142" t="s">
        <v>10</v>
      </c>
      <c r="L83" s="143">
        <v>1.8346868700000001</v>
      </c>
      <c r="M83" s="143">
        <v>0.28654596999999998</v>
      </c>
      <c r="N83" s="143">
        <v>1.17691546</v>
      </c>
    </row>
    <row r="84" spans="1:14" x14ac:dyDescent="0.25">
      <c r="A84" s="142" t="s">
        <v>214</v>
      </c>
      <c r="B84" s="143">
        <v>5.1500000000000005E-4</v>
      </c>
      <c r="C84" s="143">
        <v>1.0989870000000001E-2</v>
      </c>
      <c r="D84" s="143">
        <v>0.16219523000000002</v>
      </c>
      <c r="E84" s="164"/>
      <c r="F84" s="142" t="s">
        <v>259</v>
      </c>
      <c r="G84" s="143">
        <v>0</v>
      </c>
      <c r="H84" s="143">
        <v>0</v>
      </c>
      <c r="I84" s="143">
        <v>3.4271599999999998E-3</v>
      </c>
      <c r="K84" s="142" t="s">
        <v>116</v>
      </c>
      <c r="L84" s="143">
        <v>0.36429409999999995</v>
      </c>
      <c r="M84" s="143">
        <v>0.34942215999999998</v>
      </c>
      <c r="N84" s="143">
        <v>1.06417155</v>
      </c>
    </row>
    <row r="85" spans="1:14" x14ac:dyDescent="0.25">
      <c r="A85" s="142" t="s">
        <v>20</v>
      </c>
      <c r="B85" s="143">
        <v>1.2E-4</v>
      </c>
      <c r="C85" s="143">
        <v>0</v>
      </c>
      <c r="D85" s="143">
        <v>0.13697400000000001</v>
      </c>
      <c r="E85" s="164"/>
      <c r="F85" s="142" t="s">
        <v>255</v>
      </c>
      <c r="G85" s="143">
        <v>8.8940000000000009E-3</v>
      </c>
      <c r="H85" s="143">
        <v>0.15393499999999999</v>
      </c>
      <c r="I85" s="143">
        <v>3.3240000000000001E-3</v>
      </c>
      <c r="K85" s="142" t="s">
        <v>25</v>
      </c>
      <c r="L85" s="143">
        <v>8.4628809999999999E-2</v>
      </c>
      <c r="M85" s="143">
        <v>0.89393230000000001</v>
      </c>
      <c r="N85" s="143">
        <v>1.0421119999999999</v>
      </c>
    </row>
    <row r="86" spans="1:14" x14ac:dyDescent="0.25">
      <c r="A86" s="142" t="s">
        <v>198</v>
      </c>
      <c r="B86" s="143">
        <v>2.9763040000000001E-2</v>
      </c>
      <c r="C86" s="143">
        <v>0</v>
      </c>
      <c r="D86" s="143">
        <v>0.13161498999999999</v>
      </c>
      <c r="E86" s="164"/>
      <c r="F86" s="142" t="s">
        <v>233</v>
      </c>
      <c r="G86" s="143">
        <v>5.5000000000000003E-4</v>
      </c>
      <c r="H86" s="143">
        <v>7.2789999999999999E-3</v>
      </c>
      <c r="I86" s="143">
        <v>3.1800000000000001E-3</v>
      </c>
      <c r="K86" s="142" t="s">
        <v>3</v>
      </c>
      <c r="L86" s="143">
        <v>1.058098</v>
      </c>
      <c r="M86" s="143">
        <v>1.1331560000000001</v>
      </c>
      <c r="N86" s="143">
        <v>1.0290453799999999</v>
      </c>
    </row>
    <row r="87" spans="1:14" x14ac:dyDescent="0.25">
      <c r="A87" s="142" t="s">
        <v>128</v>
      </c>
      <c r="B87" s="143">
        <v>0</v>
      </c>
      <c r="C87" s="143">
        <v>6.67074E-2</v>
      </c>
      <c r="D87" s="143">
        <v>0.12945818000000001</v>
      </c>
      <c r="E87" s="164"/>
      <c r="F87" s="142" t="s">
        <v>160</v>
      </c>
      <c r="G87" s="143">
        <v>0</v>
      </c>
      <c r="H87" s="143">
        <v>6.4720000000000003E-3</v>
      </c>
      <c r="I87" s="143">
        <v>2.9499999999999999E-3</v>
      </c>
      <c r="K87" s="142" t="s">
        <v>50</v>
      </c>
      <c r="L87" s="143">
        <v>0.18359745000000002</v>
      </c>
      <c r="M87" s="143">
        <v>0.43029878000000005</v>
      </c>
      <c r="N87" s="143">
        <v>0.95668058</v>
      </c>
    </row>
    <row r="88" spans="1:14" x14ac:dyDescent="0.25">
      <c r="A88" s="142" t="s">
        <v>237</v>
      </c>
      <c r="B88" s="143">
        <v>1.480709E-2</v>
      </c>
      <c r="C88" s="143">
        <v>4.228635E-2</v>
      </c>
      <c r="D88" s="143">
        <v>0.12445183</v>
      </c>
      <c r="E88" s="164"/>
      <c r="F88" s="142" t="s">
        <v>12</v>
      </c>
      <c r="G88" s="143">
        <v>0.39325137999999998</v>
      </c>
      <c r="H88" s="143">
        <v>1.3730000000000001E-3</v>
      </c>
      <c r="I88" s="143">
        <v>2.89829E-3</v>
      </c>
      <c r="K88" s="142" t="s">
        <v>209</v>
      </c>
      <c r="L88" s="143">
        <v>2.1707630499999997</v>
      </c>
      <c r="M88" s="143">
        <v>1.34904742</v>
      </c>
      <c r="N88" s="143">
        <v>0.94293212000000004</v>
      </c>
    </row>
    <row r="89" spans="1:14" x14ac:dyDescent="0.25">
      <c r="A89" s="142" t="s">
        <v>236</v>
      </c>
      <c r="B89" s="143">
        <v>6.4499099999999997E-3</v>
      </c>
      <c r="C89" s="143">
        <v>5.7998999999999993E-3</v>
      </c>
      <c r="D89" s="143">
        <v>0.12154574</v>
      </c>
      <c r="E89" s="164"/>
      <c r="F89" s="142" t="s">
        <v>220</v>
      </c>
      <c r="G89" s="143">
        <v>5.0000000000000002E-5</v>
      </c>
      <c r="H89" s="143">
        <v>1.9499999999999999E-3</v>
      </c>
      <c r="I89" s="143">
        <v>2.7639899999999996E-3</v>
      </c>
      <c r="K89" s="142" t="s">
        <v>194</v>
      </c>
      <c r="L89" s="143">
        <v>0.60272055000000002</v>
      </c>
      <c r="M89" s="143">
        <v>0.85209005000000004</v>
      </c>
      <c r="N89" s="143">
        <v>0.91602088999999998</v>
      </c>
    </row>
    <row r="90" spans="1:14" x14ac:dyDescent="0.25">
      <c r="A90" s="142" t="s">
        <v>172</v>
      </c>
      <c r="B90" s="143">
        <v>3.425052E-2</v>
      </c>
      <c r="C90" s="143">
        <v>0.27303042999999999</v>
      </c>
      <c r="D90" s="143">
        <v>0.12065319000000001</v>
      </c>
      <c r="E90" s="164"/>
      <c r="F90" s="142" t="s">
        <v>194</v>
      </c>
      <c r="G90" s="143">
        <v>1.9999999999999999E-6</v>
      </c>
      <c r="H90" s="143">
        <v>0</v>
      </c>
      <c r="I90" s="143">
        <v>2.6315500000000003E-3</v>
      </c>
      <c r="K90" s="142" t="s">
        <v>242</v>
      </c>
      <c r="L90" s="143">
        <v>0.65568531000000008</v>
      </c>
      <c r="M90" s="143">
        <v>19.373722230000002</v>
      </c>
      <c r="N90" s="143">
        <v>0.90595741000000007</v>
      </c>
    </row>
    <row r="91" spans="1:14" x14ac:dyDescent="0.25">
      <c r="A91" s="142" t="s">
        <v>177</v>
      </c>
      <c r="B91" s="143">
        <v>0</v>
      </c>
      <c r="C91" s="143">
        <v>0</v>
      </c>
      <c r="D91" s="143">
        <v>0.11598325999999999</v>
      </c>
      <c r="E91" s="164"/>
      <c r="F91" s="142" t="s">
        <v>136</v>
      </c>
      <c r="G91" s="143">
        <v>0</v>
      </c>
      <c r="H91" s="143">
        <v>1.1900000000000001E-3</v>
      </c>
      <c r="I91" s="143">
        <v>2.1450000000000002E-3</v>
      </c>
      <c r="K91" s="142" t="s">
        <v>57</v>
      </c>
      <c r="L91" s="143">
        <v>0</v>
      </c>
      <c r="M91" s="143">
        <v>0</v>
      </c>
      <c r="N91" s="143">
        <v>0.88348579000000005</v>
      </c>
    </row>
    <row r="92" spans="1:14" x14ac:dyDescent="0.25">
      <c r="A92" s="142" t="s">
        <v>36</v>
      </c>
      <c r="B92" s="143">
        <v>0</v>
      </c>
      <c r="C92" s="143">
        <v>4.6048900000000004E-3</v>
      </c>
      <c r="D92" s="143">
        <v>0.11541498</v>
      </c>
      <c r="E92" s="164"/>
      <c r="F92" s="142" t="s">
        <v>97</v>
      </c>
      <c r="G92" s="143">
        <v>0</v>
      </c>
      <c r="H92" s="143">
        <v>2.80387E-3</v>
      </c>
      <c r="I92" s="143">
        <v>2.0920999999999999E-3</v>
      </c>
      <c r="K92" s="142" t="s">
        <v>148</v>
      </c>
      <c r="L92" s="143">
        <v>0.74601868000000005</v>
      </c>
      <c r="M92" s="143">
        <v>0.42689290999999996</v>
      </c>
      <c r="N92" s="143">
        <v>0.86664753999999999</v>
      </c>
    </row>
    <row r="93" spans="1:14" x14ac:dyDescent="0.25">
      <c r="A93" s="142" t="s">
        <v>75</v>
      </c>
      <c r="B93" s="143">
        <v>3.9337000400000002</v>
      </c>
      <c r="C93" s="143">
        <v>2.9931617899999998</v>
      </c>
      <c r="D93" s="143">
        <v>0.1132224</v>
      </c>
      <c r="E93" s="164"/>
      <c r="F93" s="142" t="s">
        <v>173</v>
      </c>
      <c r="G93" s="143">
        <v>0</v>
      </c>
      <c r="H93" s="143">
        <v>1.1123E-4</v>
      </c>
      <c r="I93" s="143">
        <v>1.8E-3</v>
      </c>
      <c r="K93" s="142" t="s">
        <v>160</v>
      </c>
      <c r="L93" s="143">
        <v>3.6527730899999997</v>
      </c>
      <c r="M93" s="143">
        <v>0.73139656000000008</v>
      </c>
      <c r="N93" s="143">
        <v>0.86003657999999994</v>
      </c>
    </row>
    <row r="94" spans="1:14" x14ac:dyDescent="0.25">
      <c r="A94" s="142" t="s">
        <v>225</v>
      </c>
      <c r="B94" s="143">
        <v>1.022519</v>
      </c>
      <c r="C94" s="143">
        <v>2.5022549300000003</v>
      </c>
      <c r="D94" s="143">
        <v>0.10464525999999999</v>
      </c>
      <c r="E94" s="164"/>
      <c r="F94" s="142" t="s">
        <v>3</v>
      </c>
      <c r="G94" s="143">
        <v>3.9599999999999998E-4</v>
      </c>
      <c r="H94" s="143">
        <v>0.34730800000000001</v>
      </c>
      <c r="I94" s="143">
        <v>1.5E-3</v>
      </c>
      <c r="K94" s="142" t="s">
        <v>226</v>
      </c>
      <c r="L94" s="143">
        <v>4.3951599999999995E-3</v>
      </c>
      <c r="M94" s="143">
        <v>0.04</v>
      </c>
      <c r="N94" s="143">
        <v>0.84499343000000005</v>
      </c>
    </row>
    <row r="95" spans="1:14" x14ac:dyDescent="0.25">
      <c r="A95" s="142" t="s">
        <v>251</v>
      </c>
      <c r="B95" s="143">
        <v>1.2090000000000001E-4</v>
      </c>
      <c r="C95" s="143">
        <v>9.9745200000000006E-3</v>
      </c>
      <c r="D95" s="143">
        <v>0.10024616</v>
      </c>
      <c r="E95" s="164"/>
      <c r="F95" s="142" t="s">
        <v>180</v>
      </c>
      <c r="G95" s="143">
        <v>2.5888000000000001E-2</v>
      </c>
      <c r="H95" s="143">
        <v>1.9396509999999999E-2</v>
      </c>
      <c r="I95" s="143">
        <v>1.25E-3</v>
      </c>
      <c r="K95" s="142" t="s">
        <v>200</v>
      </c>
      <c r="L95" s="143">
        <v>0.49816168</v>
      </c>
      <c r="M95" s="143">
        <v>2.0555604299999999</v>
      </c>
      <c r="N95" s="143">
        <v>0.82667940000000006</v>
      </c>
    </row>
    <row r="96" spans="1:14" x14ac:dyDescent="0.25">
      <c r="A96" s="142" t="s">
        <v>218</v>
      </c>
      <c r="B96" s="143">
        <v>4.0286839999999997E-2</v>
      </c>
      <c r="C96" s="143">
        <v>2.33864151</v>
      </c>
      <c r="D96" s="143">
        <v>9.9947649999999999E-2</v>
      </c>
      <c r="E96" s="164"/>
      <c r="F96" s="142" t="s">
        <v>189</v>
      </c>
      <c r="G96" s="143">
        <v>0.35192600000000002</v>
      </c>
      <c r="H96" s="143">
        <v>6.7225E-4</v>
      </c>
      <c r="I96" s="143">
        <v>1.1999999999999999E-3</v>
      </c>
      <c r="K96" s="142" t="s">
        <v>256</v>
      </c>
      <c r="L96" s="143">
        <v>0.36645161999999998</v>
      </c>
      <c r="M96" s="143">
        <v>1.5343722</v>
      </c>
      <c r="N96" s="143">
        <v>0.80039238000000001</v>
      </c>
    </row>
    <row r="97" spans="1:14" x14ac:dyDescent="0.25">
      <c r="A97" s="142" t="s">
        <v>59</v>
      </c>
      <c r="B97" s="143">
        <v>4.6271400000000001E-3</v>
      </c>
      <c r="C97" s="143">
        <v>3.24423E-2</v>
      </c>
      <c r="D97" s="143">
        <v>9.8251060000000001E-2</v>
      </c>
      <c r="E97" s="164"/>
      <c r="F97" s="142" t="s">
        <v>157</v>
      </c>
      <c r="G97" s="143">
        <v>0</v>
      </c>
      <c r="H97" s="143">
        <v>8.5000000000000006E-5</v>
      </c>
      <c r="I97" s="143">
        <v>1E-3</v>
      </c>
      <c r="K97" s="142" t="s">
        <v>122</v>
      </c>
      <c r="L97" s="143">
        <v>0.23686568</v>
      </c>
      <c r="M97" s="143">
        <v>4.4347519999999994E-2</v>
      </c>
      <c r="N97" s="143">
        <v>0.79972165000000006</v>
      </c>
    </row>
    <row r="98" spans="1:14" x14ac:dyDescent="0.25">
      <c r="A98" s="142" t="s">
        <v>210</v>
      </c>
      <c r="B98" s="143">
        <v>0.12729228000000001</v>
      </c>
      <c r="C98" s="143">
        <v>0.224108</v>
      </c>
      <c r="D98" s="143">
        <v>8.8224940000000002E-2</v>
      </c>
      <c r="E98" s="164"/>
      <c r="F98" s="142" t="s">
        <v>231</v>
      </c>
      <c r="G98" s="143">
        <v>1.201E-3</v>
      </c>
      <c r="H98" s="143">
        <v>1.74E-3</v>
      </c>
      <c r="I98" s="143">
        <v>8.8000000000000003E-4</v>
      </c>
      <c r="K98" s="142" t="s">
        <v>201</v>
      </c>
      <c r="L98" s="143">
        <v>7.7415402800000006</v>
      </c>
      <c r="M98" s="143">
        <v>3.8474311800000001</v>
      </c>
      <c r="N98" s="143">
        <v>0.78130293999999989</v>
      </c>
    </row>
    <row r="99" spans="1:14" x14ac:dyDescent="0.25">
      <c r="A99" s="142" t="s">
        <v>99</v>
      </c>
      <c r="B99" s="143">
        <v>0.69923255000000006</v>
      </c>
      <c r="C99" s="143">
        <v>0.30811589</v>
      </c>
      <c r="D99" s="143">
        <v>8.749852000000001E-2</v>
      </c>
      <c r="E99" s="164"/>
      <c r="F99" s="142" t="s">
        <v>108</v>
      </c>
      <c r="G99" s="143">
        <v>7.4526800000000006E-3</v>
      </c>
      <c r="H99" s="143">
        <v>3.0179999999999998E-3</v>
      </c>
      <c r="I99" s="143">
        <v>8.03E-4</v>
      </c>
      <c r="K99" s="142" t="s">
        <v>107</v>
      </c>
      <c r="L99" s="143">
        <v>0.65402558</v>
      </c>
      <c r="M99" s="143">
        <v>0.32925316999999998</v>
      </c>
      <c r="N99" s="143">
        <v>0.78104356999999991</v>
      </c>
    </row>
    <row r="100" spans="1:14" x14ac:dyDescent="0.25">
      <c r="A100" s="142" t="s">
        <v>117</v>
      </c>
      <c r="B100" s="143">
        <v>5.7242600000000001E-3</v>
      </c>
      <c r="C100" s="143">
        <v>1.16239655</v>
      </c>
      <c r="D100" s="143">
        <v>8.2901130000000003E-2</v>
      </c>
      <c r="E100" s="164"/>
      <c r="F100" s="142" t="s">
        <v>25</v>
      </c>
      <c r="G100" s="143">
        <v>0</v>
      </c>
      <c r="H100" s="143">
        <v>2.1499999999999999E-4</v>
      </c>
      <c r="I100" s="143">
        <v>7.8200000000000003E-4</v>
      </c>
      <c r="K100" s="142" t="s">
        <v>105</v>
      </c>
      <c r="L100" s="143">
        <v>1.0924136</v>
      </c>
      <c r="M100" s="143">
        <v>3.1489110000000001E-2</v>
      </c>
      <c r="N100" s="143">
        <v>0.70417169999999996</v>
      </c>
    </row>
    <row r="101" spans="1:14" x14ac:dyDescent="0.25">
      <c r="A101" s="142" t="s">
        <v>122</v>
      </c>
      <c r="B101" s="143">
        <v>0.22892066</v>
      </c>
      <c r="C101" s="143">
        <v>0.37497016999999999</v>
      </c>
      <c r="D101" s="143">
        <v>8.0854330000000002E-2</v>
      </c>
      <c r="E101" s="164"/>
      <c r="F101" s="142" t="s">
        <v>137</v>
      </c>
      <c r="G101" s="143">
        <v>0</v>
      </c>
      <c r="H101" s="143">
        <v>8.0999999999999996E-4</v>
      </c>
      <c r="I101" s="143">
        <v>7.6999999999999996E-4</v>
      </c>
      <c r="K101" s="142" t="s">
        <v>180</v>
      </c>
      <c r="L101" s="143">
        <v>0.93898660999999994</v>
      </c>
      <c r="M101" s="143">
        <v>5.15865128</v>
      </c>
      <c r="N101" s="143">
        <v>0.6972161899999999</v>
      </c>
    </row>
    <row r="102" spans="1:14" x14ac:dyDescent="0.25">
      <c r="A102" s="142" t="s">
        <v>8</v>
      </c>
      <c r="B102" s="143">
        <v>0</v>
      </c>
      <c r="C102" s="143">
        <v>7.4824000000000002E-2</v>
      </c>
      <c r="D102" s="143">
        <v>7.1622000000000005E-2</v>
      </c>
      <c r="E102" s="164"/>
      <c r="F102" s="142" t="s">
        <v>150</v>
      </c>
      <c r="G102" s="143">
        <v>1.8699999999999999E-3</v>
      </c>
      <c r="H102" s="143">
        <v>1.6320999999999999E-2</v>
      </c>
      <c r="I102" s="143">
        <v>7.2599999999999997E-4</v>
      </c>
      <c r="K102" s="142" t="s">
        <v>174</v>
      </c>
      <c r="L102" s="143">
        <v>1.6526678799999999</v>
      </c>
      <c r="M102" s="143">
        <v>0.43364030999999997</v>
      </c>
      <c r="N102" s="143">
        <v>0.65059465000000005</v>
      </c>
    </row>
    <row r="103" spans="1:14" x14ac:dyDescent="0.25">
      <c r="A103" s="142" t="s">
        <v>143</v>
      </c>
      <c r="B103" s="143">
        <v>1.5106059999999999E-2</v>
      </c>
      <c r="C103" s="143">
        <v>0.33309921000000003</v>
      </c>
      <c r="D103" s="143">
        <v>7.1302100000000007E-2</v>
      </c>
      <c r="E103" s="164"/>
      <c r="F103" s="142" t="s">
        <v>197</v>
      </c>
      <c r="G103" s="143">
        <v>8.2780000000000006E-2</v>
      </c>
      <c r="H103" s="143">
        <v>4.538975E-2</v>
      </c>
      <c r="I103" s="143">
        <v>7.2075000000000004E-4</v>
      </c>
      <c r="K103" s="142" t="s">
        <v>130</v>
      </c>
      <c r="L103" s="143">
        <v>0.21299530999999999</v>
      </c>
      <c r="M103" s="143">
        <v>0.84316215999999999</v>
      </c>
      <c r="N103" s="143">
        <v>0.63013845999999996</v>
      </c>
    </row>
    <row r="104" spans="1:14" x14ac:dyDescent="0.25">
      <c r="A104" s="142" t="s">
        <v>181</v>
      </c>
      <c r="B104" s="143">
        <v>0.312392</v>
      </c>
      <c r="C104" s="143">
        <v>17.012176270000001</v>
      </c>
      <c r="D104" s="143">
        <v>6.9158049999999999E-2</v>
      </c>
      <c r="E104" s="164"/>
      <c r="F104" s="142" t="s">
        <v>228</v>
      </c>
      <c r="G104" s="143">
        <v>0</v>
      </c>
      <c r="H104" s="143">
        <v>0</v>
      </c>
      <c r="I104" s="143">
        <v>6.0899999999999995E-4</v>
      </c>
      <c r="K104" s="142" t="s">
        <v>211</v>
      </c>
      <c r="L104" s="143">
        <v>0.22457157999999999</v>
      </c>
      <c r="M104" s="143">
        <v>0.33172490000000004</v>
      </c>
      <c r="N104" s="143">
        <v>0.62846137000000002</v>
      </c>
    </row>
    <row r="105" spans="1:14" x14ac:dyDescent="0.25">
      <c r="A105" s="142" t="s">
        <v>123</v>
      </c>
      <c r="B105" s="143">
        <v>3.1326185</v>
      </c>
      <c r="C105" s="143">
        <v>0.2508127</v>
      </c>
      <c r="D105" s="143">
        <v>6.4641839999999992E-2</v>
      </c>
      <c r="E105" s="164"/>
      <c r="F105" s="142" t="s">
        <v>21</v>
      </c>
      <c r="G105" s="143">
        <v>0</v>
      </c>
      <c r="H105" s="143">
        <v>5.0000000000000002E-5</v>
      </c>
      <c r="I105" s="143">
        <v>5.5000000000000003E-4</v>
      </c>
      <c r="K105" s="142" t="s">
        <v>16</v>
      </c>
      <c r="L105" s="143">
        <v>0.91860117000000008</v>
      </c>
      <c r="M105" s="143">
        <v>0.45286749999999998</v>
      </c>
      <c r="N105" s="143">
        <v>0.58319951000000003</v>
      </c>
    </row>
    <row r="106" spans="1:14" x14ac:dyDescent="0.25">
      <c r="A106" s="142" t="s">
        <v>132</v>
      </c>
      <c r="B106" s="143">
        <v>2.2343970000000001E-2</v>
      </c>
      <c r="C106" s="143">
        <v>0.19672819</v>
      </c>
      <c r="D106" s="143">
        <v>5.7519430000000003E-2</v>
      </c>
      <c r="E106" s="164"/>
      <c r="F106" s="142" t="s">
        <v>146</v>
      </c>
      <c r="G106" s="143">
        <v>0</v>
      </c>
      <c r="H106" s="143">
        <v>0</v>
      </c>
      <c r="I106" s="143">
        <v>5.0000000000000001E-4</v>
      </c>
      <c r="K106" s="142" t="s">
        <v>196</v>
      </c>
      <c r="L106" s="143">
        <v>1.3622642</v>
      </c>
      <c r="M106" s="143">
        <v>1.96857682</v>
      </c>
      <c r="N106" s="143">
        <v>0.58205091000000009</v>
      </c>
    </row>
    <row r="107" spans="1:14" x14ac:dyDescent="0.25">
      <c r="A107" s="142" t="s">
        <v>238</v>
      </c>
      <c r="B107" s="143">
        <v>1.7049999999999999E-3</v>
      </c>
      <c r="C107" s="143">
        <v>1.8914230000000001E-2</v>
      </c>
      <c r="D107" s="143">
        <v>5.659728E-2</v>
      </c>
      <c r="E107" s="164"/>
      <c r="F107" s="142" t="s">
        <v>149</v>
      </c>
      <c r="G107" s="143">
        <v>1.2999999999999999E-4</v>
      </c>
      <c r="H107" s="143">
        <v>7.36E-4</v>
      </c>
      <c r="I107" s="143">
        <v>5.0000000000000001E-4</v>
      </c>
      <c r="K107" s="142" t="s">
        <v>142</v>
      </c>
      <c r="L107" s="143">
        <v>1.01252988</v>
      </c>
      <c r="M107" s="143">
        <v>0.20715057000000001</v>
      </c>
      <c r="N107" s="143">
        <v>0.56813678000000001</v>
      </c>
    </row>
    <row r="108" spans="1:14" x14ac:dyDescent="0.25">
      <c r="A108" s="142" t="s">
        <v>157</v>
      </c>
      <c r="B108" s="143">
        <v>6.8010029999999999E-2</v>
      </c>
      <c r="C108" s="143">
        <v>0</v>
      </c>
      <c r="D108" s="143">
        <v>5.1735000000000003E-2</v>
      </c>
      <c r="E108" s="164"/>
      <c r="F108" s="142" t="s">
        <v>130</v>
      </c>
      <c r="G108" s="143">
        <v>5.0949999999999997E-3</v>
      </c>
      <c r="H108" s="143">
        <v>0.26949275</v>
      </c>
      <c r="I108" s="143">
        <v>4.3399999999999998E-4</v>
      </c>
      <c r="K108" s="142" t="s">
        <v>74</v>
      </c>
      <c r="L108" s="143">
        <v>2.6035870099999996</v>
      </c>
      <c r="M108" s="143">
        <v>1.7853947999999999</v>
      </c>
      <c r="N108" s="143">
        <v>0.5454</v>
      </c>
    </row>
    <row r="109" spans="1:14" x14ac:dyDescent="0.25">
      <c r="A109" s="142" t="s">
        <v>221</v>
      </c>
      <c r="B109" s="143">
        <v>6.0430299999999996E-3</v>
      </c>
      <c r="C109" s="143">
        <v>0.71782178000000008</v>
      </c>
      <c r="D109" s="143">
        <v>4.3007519999999994E-2</v>
      </c>
      <c r="E109" s="164"/>
      <c r="F109" s="142" t="s">
        <v>27</v>
      </c>
      <c r="G109" s="143">
        <v>7.2099999999999996E-4</v>
      </c>
      <c r="H109" s="143">
        <v>7.67E-4</v>
      </c>
      <c r="I109" s="143">
        <v>4.2779999999999999E-4</v>
      </c>
      <c r="K109" s="142" t="s">
        <v>36</v>
      </c>
      <c r="L109" s="143">
        <v>1.08519535</v>
      </c>
      <c r="M109" s="143">
        <v>1.73629783</v>
      </c>
      <c r="N109" s="143">
        <v>0.53682705000000008</v>
      </c>
    </row>
    <row r="110" spans="1:14" x14ac:dyDescent="0.25">
      <c r="A110" s="142" t="s">
        <v>104</v>
      </c>
      <c r="B110" s="143">
        <v>0.13164748000000001</v>
      </c>
      <c r="C110" s="143">
        <v>4.3216779999999996E-2</v>
      </c>
      <c r="D110" s="143">
        <v>4.240037E-2</v>
      </c>
      <c r="E110" s="164"/>
      <c r="F110" s="142" t="s">
        <v>47</v>
      </c>
      <c r="G110" s="143">
        <v>9.7000000000000005E-4</v>
      </c>
      <c r="H110" s="143">
        <v>4.4000000000000002E-4</v>
      </c>
      <c r="I110" s="143">
        <v>3.8000000000000002E-4</v>
      </c>
      <c r="K110" s="142" t="s">
        <v>249</v>
      </c>
      <c r="L110" s="143">
        <v>0.40503470000000003</v>
      </c>
      <c r="M110" s="143">
        <v>0.38907890000000001</v>
      </c>
      <c r="N110" s="143">
        <v>0.52135874000000004</v>
      </c>
    </row>
    <row r="111" spans="1:14" x14ac:dyDescent="0.25">
      <c r="A111" s="142" t="s">
        <v>235</v>
      </c>
      <c r="B111" s="143">
        <v>1.0682309999999999E-2</v>
      </c>
      <c r="C111" s="143">
        <v>2.0490910000000001E-2</v>
      </c>
      <c r="D111" s="143">
        <v>4.0931000000000002E-2</v>
      </c>
      <c r="E111" s="164"/>
      <c r="F111" s="142" t="s">
        <v>33</v>
      </c>
      <c r="G111" s="143">
        <v>4.9569999999999996E-3</v>
      </c>
      <c r="H111" s="143">
        <v>2.6899999999999998E-4</v>
      </c>
      <c r="I111" s="143">
        <v>3.6499999999999998E-4</v>
      </c>
      <c r="K111" s="142" t="s">
        <v>235</v>
      </c>
      <c r="L111" s="143">
        <v>1.2677495000000001</v>
      </c>
      <c r="M111" s="143">
        <v>0.25301385999999998</v>
      </c>
      <c r="N111" s="143">
        <v>0.51483383999999999</v>
      </c>
    </row>
    <row r="112" spans="1:14" x14ac:dyDescent="0.25">
      <c r="A112" s="142" t="s">
        <v>233</v>
      </c>
      <c r="B112" s="143">
        <v>6.2702700000000005E-3</v>
      </c>
      <c r="C112" s="143">
        <v>0</v>
      </c>
      <c r="D112" s="143">
        <v>3.9524330000000003E-2</v>
      </c>
      <c r="E112" s="164"/>
      <c r="F112" s="142" t="s">
        <v>30</v>
      </c>
      <c r="G112" s="143">
        <v>3.0000000000000001E-5</v>
      </c>
      <c r="H112" s="143">
        <v>1.1440000000000001E-3</v>
      </c>
      <c r="I112" s="143">
        <v>3.6089999999999999E-4</v>
      </c>
      <c r="K112" s="142" t="s">
        <v>206</v>
      </c>
      <c r="L112" s="143">
        <v>1.03980578</v>
      </c>
      <c r="M112" s="143">
        <v>0.41166785</v>
      </c>
      <c r="N112" s="143">
        <v>0.50535737000000003</v>
      </c>
    </row>
    <row r="113" spans="1:14" x14ac:dyDescent="0.25">
      <c r="A113" s="142" t="s">
        <v>252</v>
      </c>
      <c r="B113" s="143">
        <v>3.2744999999999996E-4</v>
      </c>
      <c r="C113" s="143">
        <v>0.21141254000000001</v>
      </c>
      <c r="D113" s="143">
        <v>3.6967230000000004E-2</v>
      </c>
      <c r="E113" s="164"/>
      <c r="F113" s="142" t="s">
        <v>145</v>
      </c>
      <c r="G113" s="143">
        <v>0</v>
      </c>
      <c r="H113" s="143">
        <v>1.2E-5</v>
      </c>
      <c r="I113" s="143">
        <v>3.6000000000000002E-4</v>
      </c>
      <c r="K113" s="142" t="s">
        <v>113</v>
      </c>
      <c r="L113" s="143">
        <v>9.6989100000000009E-2</v>
      </c>
      <c r="M113" s="143">
        <v>0.15162076000000002</v>
      </c>
      <c r="N113" s="143">
        <v>0.48987190000000003</v>
      </c>
    </row>
    <row r="114" spans="1:14" x14ac:dyDescent="0.25">
      <c r="A114" s="142" t="s">
        <v>192</v>
      </c>
      <c r="B114" s="143">
        <v>1.73313E-3</v>
      </c>
      <c r="C114" s="143">
        <v>0</v>
      </c>
      <c r="D114" s="143">
        <v>3.4041769999999999E-2</v>
      </c>
      <c r="E114" s="164"/>
      <c r="F114" s="142" t="s">
        <v>214</v>
      </c>
      <c r="G114" s="143">
        <v>5.5459999999999997E-3</v>
      </c>
      <c r="H114" s="143">
        <v>1.0005E-2</v>
      </c>
      <c r="I114" s="143">
        <v>2.5000000000000001E-4</v>
      </c>
      <c r="K114" s="142" t="s">
        <v>128</v>
      </c>
      <c r="L114" s="143">
        <v>8.6001019999999997E-2</v>
      </c>
      <c r="M114" s="143">
        <v>0.40202018</v>
      </c>
      <c r="N114" s="143">
        <v>0.48666735999999999</v>
      </c>
    </row>
    <row r="115" spans="1:14" x14ac:dyDescent="0.25">
      <c r="A115" s="142" t="s">
        <v>120</v>
      </c>
      <c r="B115" s="143">
        <v>1.331631E-2</v>
      </c>
      <c r="C115" s="143">
        <v>7.4695929999999994E-2</v>
      </c>
      <c r="D115" s="143">
        <v>2.9282519999999999E-2</v>
      </c>
      <c r="E115" s="164"/>
      <c r="F115" s="142" t="s">
        <v>221</v>
      </c>
      <c r="G115" s="143">
        <v>5.7749999999999998E-3</v>
      </c>
      <c r="H115" s="143">
        <v>0.01</v>
      </c>
      <c r="I115" s="143">
        <v>2.5000000000000001E-4</v>
      </c>
      <c r="K115" s="142" t="s">
        <v>198</v>
      </c>
      <c r="L115" s="143">
        <v>54.570144649999996</v>
      </c>
      <c r="M115" s="143">
        <v>0.63001118999999994</v>
      </c>
      <c r="N115" s="143">
        <v>0.46027694000000002</v>
      </c>
    </row>
    <row r="116" spans="1:14" x14ac:dyDescent="0.25">
      <c r="A116" s="142" t="s">
        <v>231</v>
      </c>
      <c r="B116" s="143">
        <v>9.0692999999999989E-3</v>
      </c>
      <c r="C116" s="143">
        <v>0</v>
      </c>
      <c r="D116" s="143">
        <v>2.9277299999999999E-2</v>
      </c>
      <c r="E116" s="164"/>
      <c r="F116" s="142" t="s">
        <v>48</v>
      </c>
      <c r="G116" s="143">
        <v>3.5E-4</v>
      </c>
      <c r="H116" s="143">
        <v>0</v>
      </c>
      <c r="I116" s="143">
        <v>2.4000000000000001E-4</v>
      </c>
      <c r="K116" s="142" t="s">
        <v>224</v>
      </c>
      <c r="L116" s="143">
        <v>0.56146499999999999</v>
      </c>
      <c r="M116" s="143">
        <v>0.15720000000000001</v>
      </c>
      <c r="N116" s="143">
        <v>0.45284999999999997</v>
      </c>
    </row>
    <row r="117" spans="1:14" x14ac:dyDescent="0.25">
      <c r="A117" s="142" t="s">
        <v>131</v>
      </c>
      <c r="B117" s="143">
        <v>0</v>
      </c>
      <c r="C117" s="143">
        <v>2.3295999999999998E-3</v>
      </c>
      <c r="D117" s="143">
        <v>2.8049999999999999E-2</v>
      </c>
      <c r="E117" s="164"/>
      <c r="F117" s="142" t="s">
        <v>252</v>
      </c>
      <c r="G117" s="143">
        <v>3.6999999999999998E-5</v>
      </c>
      <c r="H117" s="143">
        <v>1.557008E-2</v>
      </c>
      <c r="I117" s="143">
        <v>2.1599999999999999E-4</v>
      </c>
      <c r="K117" s="142" t="s">
        <v>99</v>
      </c>
      <c r="L117" s="143">
        <v>0.35124546000000001</v>
      </c>
      <c r="M117" s="143">
        <v>0.34145378999999998</v>
      </c>
      <c r="N117" s="143">
        <v>0.44395909</v>
      </c>
    </row>
    <row r="118" spans="1:14" x14ac:dyDescent="0.25">
      <c r="A118" s="142" t="s">
        <v>169</v>
      </c>
      <c r="B118" s="143">
        <v>0.10006327000000001</v>
      </c>
      <c r="C118" s="143">
        <v>0.14947989</v>
      </c>
      <c r="D118" s="143">
        <v>2.7510549999999998E-2</v>
      </c>
      <c r="E118" s="164"/>
      <c r="F118" s="142" t="s">
        <v>31</v>
      </c>
      <c r="G118" s="143">
        <v>0</v>
      </c>
      <c r="H118" s="143">
        <v>5.2599999999999999E-4</v>
      </c>
      <c r="I118" s="143">
        <v>1.75E-4</v>
      </c>
      <c r="K118" s="142" t="s">
        <v>60</v>
      </c>
      <c r="L118" s="143">
        <v>1.266</v>
      </c>
      <c r="M118" s="143">
        <v>0.47366000000000003</v>
      </c>
      <c r="N118" s="143">
        <v>0.443554</v>
      </c>
    </row>
    <row r="119" spans="1:14" x14ac:dyDescent="0.25">
      <c r="A119" s="142" t="s">
        <v>134</v>
      </c>
      <c r="B119" s="143">
        <v>9.5453999999999992E-4</v>
      </c>
      <c r="C119" s="143">
        <v>8.860034E-2</v>
      </c>
      <c r="D119" s="143">
        <v>2.5429990000000003E-2</v>
      </c>
      <c r="E119" s="164"/>
      <c r="F119" s="142" t="s">
        <v>89</v>
      </c>
      <c r="G119" s="143">
        <v>0</v>
      </c>
      <c r="H119" s="143">
        <v>7.6551170000000002E-2</v>
      </c>
      <c r="I119" s="143">
        <v>1.7000000000000001E-4</v>
      </c>
      <c r="K119" s="142" t="s">
        <v>221</v>
      </c>
      <c r="L119" s="143">
        <v>6.9768741500000004</v>
      </c>
      <c r="M119" s="143">
        <v>0.31686230999999998</v>
      </c>
      <c r="N119" s="143">
        <v>0.43462769000000001</v>
      </c>
    </row>
    <row r="120" spans="1:14" x14ac:dyDescent="0.25">
      <c r="A120" s="142" t="s">
        <v>173</v>
      </c>
      <c r="B120" s="143">
        <v>3.7102999999999995E-4</v>
      </c>
      <c r="C120" s="143">
        <v>7.40224E-3</v>
      </c>
      <c r="D120" s="143">
        <v>1.959609E-2</v>
      </c>
      <c r="E120" s="164"/>
      <c r="F120" s="142" t="s">
        <v>134</v>
      </c>
      <c r="G120" s="143">
        <v>1.8900000000000001E-4</v>
      </c>
      <c r="H120" s="143">
        <v>1.0200000000000001E-3</v>
      </c>
      <c r="I120" s="143">
        <v>1.4999999999999999E-4</v>
      </c>
      <c r="K120" s="142" t="s">
        <v>135</v>
      </c>
      <c r="L120" s="143">
        <v>13.501106460000001</v>
      </c>
      <c r="M120" s="143">
        <v>2.1289164399999998</v>
      </c>
      <c r="N120" s="143">
        <v>0.43357918000000001</v>
      </c>
    </row>
    <row r="121" spans="1:14" x14ac:dyDescent="0.25">
      <c r="A121" s="142" t="s">
        <v>256</v>
      </c>
      <c r="B121" s="143">
        <v>1.340826E-2</v>
      </c>
      <c r="C121" s="143">
        <v>0.23579667000000001</v>
      </c>
      <c r="D121" s="143">
        <v>1.8444540000000002E-2</v>
      </c>
      <c r="E121" s="164"/>
      <c r="F121" s="142" t="s">
        <v>96</v>
      </c>
      <c r="G121" s="143">
        <v>0</v>
      </c>
      <c r="H121" s="143">
        <v>0</v>
      </c>
      <c r="I121" s="143">
        <v>1.46E-4</v>
      </c>
      <c r="K121" s="142" t="s">
        <v>103</v>
      </c>
      <c r="L121" s="143">
        <v>0.45570051</v>
      </c>
      <c r="M121" s="143">
        <v>0.34740115000000005</v>
      </c>
      <c r="N121" s="143">
        <v>0.41601402000000004</v>
      </c>
    </row>
    <row r="122" spans="1:14" x14ac:dyDescent="0.25">
      <c r="A122" s="142" t="s">
        <v>203</v>
      </c>
      <c r="B122" s="143">
        <v>0</v>
      </c>
      <c r="C122" s="143">
        <v>0</v>
      </c>
      <c r="D122" s="143">
        <v>1.7279740000000002E-2</v>
      </c>
      <c r="E122" s="164"/>
      <c r="F122" s="142" t="s">
        <v>114</v>
      </c>
      <c r="G122" s="143">
        <v>0</v>
      </c>
      <c r="H122" s="143">
        <v>0</v>
      </c>
      <c r="I122" s="143">
        <v>1.2999999999999999E-4</v>
      </c>
      <c r="K122" s="142" t="s">
        <v>151</v>
      </c>
      <c r="L122" s="143">
        <v>1.2230540000000001</v>
      </c>
      <c r="M122" s="143">
        <v>1.3526783999999998</v>
      </c>
      <c r="N122" s="143">
        <v>0.39694400000000002</v>
      </c>
    </row>
    <row r="123" spans="1:14" x14ac:dyDescent="0.25">
      <c r="A123" s="142" t="s">
        <v>159</v>
      </c>
      <c r="B123" s="143">
        <v>0</v>
      </c>
      <c r="C123" s="143">
        <v>3.4110730000000006E-2</v>
      </c>
      <c r="D123" s="143">
        <v>1.6417930000000001E-2</v>
      </c>
      <c r="E123" s="164"/>
      <c r="F123" s="142" t="s">
        <v>122</v>
      </c>
      <c r="G123" s="143">
        <v>0</v>
      </c>
      <c r="H123" s="143">
        <v>2.0807000000000001E-4</v>
      </c>
      <c r="I123" s="143">
        <v>1.2899999999999999E-4</v>
      </c>
      <c r="K123" s="142" t="s">
        <v>97</v>
      </c>
      <c r="L123" s="143">
        <v>11.74440924</v>
      </c>
      <c r="M123" s="143">
        <v>1.3879889999999999E-2</v>
      </c>
      <c r="N123" s="143">
        <v>0.39482921000000004</v>
      </c>
    </row>
    <row r="124" spans="1:14" x14ac:dyDescent="0.25">
      <c r="A124" s="142" t="s">
        <v>116</v>
      </c>
      <c r="B124" s="143">
        <v>1E-3</v>
      </c>
      <c r="C124" s="143">
        <v>1.6912683899999998</v>
      </c>
      <c r="D124" s="143">
        <v>1.4691540000000001E-2</v>
      </c>
      <c r="E124" s="164"/>
      <c r="F124" s="142" t="s">
        <v>20</v>
      </c>
      <c r="G124" s="143">
        <v>4.5990000000000005E-5</v>
      </c>
      <c r="H124" s="143">
        <v>5.7799999999999995E-4</v>
      </c>
      <c r="I124" s="143">
        <v>1.25E-4</v>
      </c>
      <c r="K124" s="142" t="s">
        <v>185</v>
      </c>
      <c r="L124" s="143">
        <v>0.14407945</v>
      </c>
      <c r="M124" s="143">
        <v>0.21597131</v>
      </c>
      <c r="N124" s="143">
        <v>0.39230401000000004</v>
      </c>
    </row>
    <row r="125" spans="1:14" x14ac:dyDescent="0.25">
      <c r="A125" s="142" t="s">
        <v>246</v>
      </c>
      <c r="B125" s="143">
        <v>1.5251509999999999E-2</v>
      </c>
      <c r="C125" s="143">
        <v>1.159E-2</v>
      </c>
      <c r="D125" s="143">
        <v>1.4235639999999999E-2</v>
      </c>
      <c r="E125" s="164"/>
      <c r="F125" s="142" t="s">
        <v>16</v>
      </c>
      <c r="G125" s="143">
        <v>0</v>
      </c>
      <c r="H125" s="143">
        <v>1E-4</v>
      </c>
      <c r="I125" s="143">
        <v>1.2454999999999999E-4</v>
      </c>
      <c r="K125" s="142" t="s">
        <v>202</v>
      </c>
      <c r="L125" s="143">
        <v>0.91518465000000004</v>
      </c>
      <c r="M125" s="143">
        <v>1.16232534</v>
      </c>
      <c r="N125" s="143">
        <v>0.34996619000000001</v>
      </c>
    </row>
    <row r="126" spans="1:14" x14ac:dyDescent="0.25">
      <c r="A126" s="142" t="s">
        <v>113</v>
      </c>
      <c r="B126" s="143">
        <v>4.5584550000000001E-2</v>
      </c>
      <c r="C126" s="143">
        <v>1.245548E-2</v>
      </c>
      <c r="D126" s="143">
        <v>1.3144020000000001E-2</v>
      </c>
      <c r="E126" s="164"/>
      <c r="F126" s="142" t="s">
        <v>9</v>
      </c>
      <c r="G126" s="143">
        <v>6.8565191600000004</v>
      </c>
      <c r="H126" s="143">
        <v>0</v>
      </c>
      <c r="I126" s="143">
        <v>1E-4</v>
      </c>
      <c r="K126" s="142" t="s">
        <v>65</v>
      </c>
      <c r="L126" s="143">
        <v>0</v>
      </c>
      <c r="M126" s="143">
        <v>0.24679200000000001</v>
      </c>
      <c r="N126" s="143">
        <v>0.31490200000000002</v>
      </c>
    </row>
    <row r="127" spans="1:14" x14ac:dyDescent="0.25">
      <c r="A127" s="142" t="s">
        <v>119</v>
      </c>
      <c r="B127" s="143">
        <v>0</v>
      </c>
      <c r="C127" s="143">
        <v>5.3340000000000002E-3</v>
      </c>
      <c r="D127" s="143">
        <v>1.1888639999999999E-2</v>
      </c>
      <c r="E127" s="164"/>
      <c r="F127" s="142" t="s">
        <v>17</v>
      </c>
      <c r="G127" s="143">
        <v>0</v>
      </c>
      <c r="H127" s="143">
        <v>0</v>
      </c>
      <c r="I127" s="143">
        <v>1E-4</v>
      </c>
      <c r="K127" s="142" t="s">
        <v>87</v>
      </c>
      <c r="L127" s="143">
        <v>2.0336E-3</v>
      </c>
      <c r="M127" s="143">
        <v>0.30951452000000002</v>
      </c>
      <c r="N127" s="143">
        <v>0.28722599999999998</v>
      </c>
    </row>
    <row r="128" spans="1:14" x14ac:dyDescent="0.25">
      <c r="A128" s="142" t="s">
        <v>193</v>
      </c>
      <c r="B128" s="143">
        <v>4.3154739999999997E-2</v>
      </c>
      <c r="C128" s="143">
        <v>1.4384389999999999E-2</v>
      </c>
      <c r="D128" s="143">
        <v>1.1328410000000001E-2</v>
      </c>
      <c r="E128" s="164"/>
      <c r="F128" s="142" t="s">
        <v>167</v>
      </c>
      <c r="G128" s="143">
        <v>0</v>
      </c>
      <c r="H128" s="143">
        <v>0</v>
      </c>
      <c r="I128" s="143">
        <v>1E-4</v>
      </c>
      <c r="K128" s="142" t="s">
        <v>110</v>
      </c>
      <c r="L128" s="143">
        <v>0</v>
      </c>
      <c r="M128" s="143">
        <v>0.74639669999999991</v>
      </c>
      <c r="N128" s="143">
        <v>0.26160901999999997</v>
      </c>
    </row>
    <row r="129" spans="1:14" x14ac:dyDescent="0.25">
      <c r="A129" s="142" t="s">
        <v>149</v>
      </c>
      <c r="B129" s="143">
        <v>0.46290203000000002</v>
      </c>
      <c r="C129" s="143">
        <v>5.5681129999999995E-2</v>
      </c>
      <c r="D129" s="143">
        <v>1.0857200000000001E-2</v>
      </c>
      <c r="E129" s="164"/>
      <c r="F129" s="142" t="s">
        <v>24</v>
      </c>
      <c r="G129" s="143">
        <v>3.8249999999999998E-3</v>
      </c>
      <c r="H129" s="143">
        <v>0</v>
      </c>
      <c r="I129" s="143">
        <v>9.8999999999999994E-5</v>
      </c>
      <c r="K129" s="142" t="s">
        <v>134</v>
      </c>
      <c r="L129" s="143">
        <v>0.15464333999999999</v>
      </c>
      <c r="M129" s="143">
        <v>5.1630349999999998E-2</v>
      </c>
      <c r="N129" s="143">
        <v>0.25326821999999999</v>
      </c>
    </row>
    <row r="130" spans="1:14" x14ac:dyDescent="0.25">
      <c r="A130" s="142" t="s">
        <v>174</v>
      </c>
      <c r="B130" s="143">
        <v>8.0167020000000005E-2</v>
      </c>
      <c r="C130" s="143">
        <v>2.82636E-3</v>
      </c>
      <c r="D130" s="143">
        <v>9.4529200000000001E-3</v>
      </c>
      <c r="E130" s="164"/>
      <c r="F130" s="142" t="s">
        <v>117</v>
      </c>
      <c r="G130" s="143">
        <v>6.0000000000000002E-5</v>
      </c>
      <c r="H130" s="143">
        <v>2.2902399999999998E-3</v>
      </c>
      <c r="I130" s="143">
        <v>7.3999999999999996E-5</v>
      </c>
      <c r="K130" s="142" t="s">
        <v>27</v>
      </c>
      <c r="L130" s="143">
        <v>0.2570325</v>
      </c>
      <c r="M130" s="143">
        <v>2.3583000000000002E-3</v>
      </c>
      <c r="N130" s="143">
        <v>0.25080681999999999</v>
      </c>
    </row>
    <row r="131" spans="1:14" x14ac:dyDescent="0.25">
      <c r="A131" s="142" t="s">
        <v>148</v>
      </c>
      <c r="B131" s="143">
        <v>0</v>
      </c>
      <c r="C131" s="143">
        <v>1.3835E-2</v>
      </c>
      <c r="D131" s="143">
        <v>8.3634399999999998E-3</v>
      </c>
      <c r="E131" s="164"/>
      <c r="F131" s="142" t="s">
        <v>32</v>
      </c>
      <c r="G131" s="143">
        <v>0</v>
      </c>
      <c r="H131" s="143">
        <v>1.222E-3</v>
      </c>
      <c r="I131" s="143">
        <v>6.8999999999999997E-5</v>
      </c>
      <c r="K131" s="142" t="s">
        <v>7</v>
      </c>
      <c r="L131" s="143">
        <v>0.24207591000000001</v>
      </c>
      <c r="M131" s="143">
        <v>1.151334E-2</v>
      </c>
      <c r="N131" s="143">
        <v>0.24691283</v>
      </c>
    </row>
    <row r="132" spans="1:14" x14ac:dyDescent="0.25">
      <c r="A132" s="142" t="s">
        <v>114</v>
      </c>
      <c r="B132" s="143">
        <v>9.8200000000000006E-3</v>
      </c>
      <c r="C132" s="143">
        <v>7.1550500000000005E-3</v>
      </c>
      <c r="D132" s="143">
        <v>8.0160000000000006E-3</v>
      </c>
      <c r="E132" s="164"/>
      <c r="F132" s="142" t="s">
        <v>58</v>
      </c>
      <c r="G132" s="143">
        <v>5.5099999999999995E-4</v>
      </c>
      <c r="H132" s="143">
        <v>0</v>
      </c>
      <c r="I132" s="143">
        <v>5.0000000000000002E-5</v>
      </c>
      <c r="K132" s="142" t="s">
        <v>210</v>
      </c>
      <c r="L132" s="143">
        <v>3.5978900000000001E-2</v>
      </c>
      <c r="M132" s="143">
        <v>0.20944118</v>
      </c>
      <c r="N132" s="143">
        <v>0.23740032</v>
      </c>
    </row>
    <row r="133" spans="1:14" x14ac:dyDescent="0.25">
      <c r="A133" s="142" t="s">
        <v>98</v>
      </c>
      <c r="B133" s="143">
        <v>8.3129999999999999E-4</v>
      </c>
      <c r="C133" s="143">
        <v>0.53877804000000007</v>
      </c>
      <c r="D133" s="143">
        <v>7.8803999999999992E-3</v>
      </c>
      <c r="E133" s="164"/>
      <c r="F133" s="142" t="s">
        <v>26</v>
      </c>
      <c r="G133" s="143">
        <v>4.0000000000000003E-5</v>
      </c>
      <c r="H133" s="143">
        <v>1.0000000000000001E-5</v>
      </c>
      <c r="I133" s="143">
        <v>4.0000000000000003E-5</v>
      </c>
      <c r="K133" s="142" t="s">
        <v>159</v>
      </c>
      <c r="L133" s="143">
        <v>2.0890799999999998E-2</v>
      </c>
      <c r="M133" s="143">
        <v>9.9791000000000012E-3</v>
      </c>
      <c r="N133" s="143">
        <v>0.22336107999999999</v>
      </c>
    </row>
    <row r="134" spans="1:14" x14ac:dyDescent="0.25">
      <c r="A134" s="142" t="s">
        <v>133</v>
      </c>
      <c r="B134" s="143">
        <v>7.76621E-3</v>
      </c>
      <c r="C134" s="143">
        <v>5.2330839999999997E-2</v>
      </c>
      <c r="D134" s="143">
        <v>7.0036099999999995E-3</v>
      </c>
      <c r="E134" s="164"/>
      <c r="F134" s="142" t="s">
        <v>138</v>
      </c>
      <c r="G134" s="143">
        <v>1.0000000000000001E-5</v>
      </c>
      <c r="H134" s="143">
        <v>4.0999999999999999E-4</v>
      </c>
      <c r="I134" s="143">
        <v>2.6999999999999999E-5</v>
      </c>
      <c r="K134" s="142" t="s">
        <v>22</v>
      </c>
      <c r="L134" s="143">
        <v>1.316557E-2</v>
      </c>
      <c r="M134" s="143">
        <v>0.58286574000000002</v>
      </c>
      <c r="N134" s="143">
        <v>0.22180119000000001</v>
      </c>
    </row>
    <row r="135" spans="1:14" x14ac:dyDescent="0.25">
      <c r="A135" s="142" t="s">
        <v>141</v>
      </c>
      <c r="B135" s="143">
        <v>0</v>
      </c>
      <c r="C135" s="143">
        <v>0</v>
      </c>
      <c r="D135" s="143">
        <v>6.9100000000000003E-3</v>
      </c>
      <c r="E135" s="164"/>
      <c r="F135" s="142" t="s">
        <v>6</v>
      </c>
      <c r="G135" s="143">
        <v>0</v>
      </c>
      <c r="H135" s="143">
        <v>0</v>
      </c>
      <c r="I135" s="143">
        <v>2.0000000000000002E-5</v>
      </c>
      <c r="K135" s="142" t="s">
        <v>187</v>
      </c>
      <c r="L135" s="143">
        <v>2.3962380000000002E-2</v>
      </c>
      <c r="M135" s="143">
        <v>6.5499849999999998E-2</v>
      </c>
      <c r="N135" s="143">
        <v>0.20702238000000001</v>
      </c>
    </row>
    <row r="136" spans="1:14" x14ac:dyDescent="0.25">
      <c r="A136" s="142" t="s">
        <v>121</v>
      </c>
      <c r="B136" s="143">
        <v>0</v>
      </c>
      <c r="C136" s="143">
        <v>4.34224E-2</v>
      </c>
      <c r="D136" s="143">
        <v>5.3440800000000002E-3</v>
      </c>
      <c r="E136" s="164"/>
      <c r="F136" s="142" t="s">
        <v>60</v>
      </c>
      <c r="G136" s="143">
        <v>0</v>
      </c>
      <c r="H136" s="143">
        <v>0</v>
      </c>
      <c r="I136" s="143">
        <v>2.0000000000000002E-5</v>
      </c>
      <c r="K136" s="142" t="s">
        <v>136</v>
      </c>
      <c r="L136" s="143">
        <v>0.107198</v>
      </c>
      <c r="M136" s="143">
        <v>0.17731794000000001</v>
      </c>
      <c r="N136" s="143">
        <v>0.20084801999999999</v>
      </c>
    </row>
    <row r="137" spans="1:14" x14ac:dyDescent="0.25">
      <c r="A137" s="142" t="s">
        <v>185</v>
      </c>
      <c r="B137" s="143">
        <v>0</v>
      </c>
      <c r="C137" s="143">
        <v>0</v>
      </c>
      <c r="D137" s="143">
        <v>3.9119300000000001E-3</v>
      </c>
      <c r="E137" s="164"/>
      <c r="F137" s="142" t="s">
        <v>5</v>
      </c>
      <c r="G137" s="143">
        <v>0</v>
      </c>
      <c r="H137" s="143">
        <v>0</v>
      </c>
      <c r="I137" s="143">
        <v>1.0000000000000001E-5</v>
      </c>
      <c r="K137" s="142" t="s">
        <v>77</v>
      </c>
      <c r="L137" s="143">
        <v>0.29881000000000002</v>
      </c>
      <c r="M137" s="143">
        <v>0.21892722000000001</v>
      </c>
      <c r="N137" s="143">
        <v>0.20084617999999999</v>
      </c>
    </row>
    <row r="138" spans="1:14" x14ac:dyDescent="0.25">
      <c r="A138" s="142" t="s">
        <v>240</v>
      </c>
      <c r="B138" s="143">
        <v>0</v>
      </c>
      <c r="C138" s="143">
        <v>0</v>
      </c>
      <c r="D138" s="143">
        <v>3.9039000000000001E-3</v>
      </c>
      <c r="E138" s="164"/>
      <c r="F138" s="142" t="s">
        <v>65</v>
      </c>
      <c r="G138" s="143">
        <v>0</v>
      </c>
      <c r="H138" s="143">
        <v>2.0000000000000001E-4</v>
      </c>
      <c r="I138" s="143">
        <v>1.0000000000000001E-5</v>
      </c>
      <c r="K138" s="142" t="s">
        <v>199</v>
      </c>
      <c r="L138" s="143">
        <v>0.30733168</v>
      </c>
      <c r="M138" s="143">
        <v>0.30568996999999998</v>
      </c>
      <c r="N138" s="143">
        <v>0.20001548999999999</v>
      </c>
    </row>
    <row r="139" spans="1:14" x14ac:dyDescent="0.25">
      <c r="A139" s="142" t="s">
        <v>146</v>
      </c>
      <c r="B139" s="143">
        <v>0</v>
      </c>
      <c r="C139" s="143">
        <v>0</v>
      </c>
      <c r="D139" s="143">
        <v>2.7629999999999998E-3</v>
      </c>
      <c r="E139" s="164"/>
      <c r="F139" s="142" t="s">
        <v>165</v>
      </c>
      <c r="G139" s="143">
        <v>0</v>
      </c>
      <c r="H139" s="143">
        <v>0</v>
      </c>
      <c r="I139" s="143">
        <v>1.0000000000000001E-5</v>
      </c>
      <c r="K139" s="142" t="s">
        <v>119</v>
      </c>
      <c r="L139" s="143">
        <v>0.50146226999999999</v>
      </c>
      <c r="M139" s="143">
        <v>6.7871420000000002E-2</v>
      </c>
      <c r="N139" s="143">
        <v>0.17121622</v>
      </c>
    </row>
    <row r="140" spans="1:14" x14ac:dyDescent="0.25">
      <c r="A140" s="142" t="s">
        <v>249</v>
      </c>
      <c r="B140" s="143">
        <v>1.004705E-2</v>
      </c>
      <c r="C140" s="143">
        <v>6.6953679999999988E-2</v>
      </c>
      <c r="D140" s="143">
        <v>2.3693200000000003E-3</v>
      </c>
      <c r="E140" s="164"/>
      <c r="F140" s="142" t="s">
        <v>0</v>
      </c>
      <c r="G140" s="143">
        <v>0</v>
      </c>
      <c r="H140" s="143">
        <v>1.265E-2</v>
      </c>
      <c r="I140" s="143">
        <v>0</v>
      </c>
      <c r="K140" s="142" t="s">
        <v>231</v>
      </c>
      <c r="L140" s="143">
        <v>0.86068805000000004</v>
      </c>
      <c r="M140" s="143">
        <v>2.2534180000000001E-2</v>
      </c>
      <c r="N140" s="143">
        <v>0.16981250000000001</v>
      </c>
    </row>
    <row r="141" spans="1:14" x14ac:dyDescent="0.25">
      <c r="A141" s="142" t="s">
        <v>107</v>
      </c>
      <c r="B141" s="143">
        <v>0</v>
      </c>
      <c r="C141" s="143">
        <v>0</v>
      </c>
      <c r="D141" s="143">
        <v>1.5969999999999999E-3</v>
      </c>
      <c r="E141" s="164"/>
      <c r="F141" s="142" t="s">
        <v>1</v>
      </c>
      <c r="G141" s="143">
        <v>0</v>
      </c>
      <c r="H141" s="143">
        <v>0</v>
      </c>
      <c r="I141" s="143">
        <v>0</v>
      </c>
      <c r="K141" s="142" t="s">
        <v>6</v>
      </c>
      <c r="L141" s="143">
        <v>0.13409452999999999</v>
      </c>
      <c r="M141" s="143">
        <v>12.3151499</v>
      </c>
      <c r="N141" s="143">
        <v>0.1372159</v>
      </c>
    </row>
    <row r="142" spans="1:14" x14ac:dyDescent="0.25">
      <c r="A142" s="142" t="s">
        <v>96</v>
      </c>
      <c r="B142" s="143">
        <v>5.9783999999999997E-2</v>
      </c>
      <c r="C142" s="143">
        <v>3.8210000000000002E-4</v>
      </c>
      <c r="D142" s="143">
        <v>8.7788999999999999E-4</v>
      </c>
      <c r="E142" s="164"/>
      <c r="F142" s="142" t="s">
        <v>2</v>
      </c>
      <c r="G142" s="143">
        <v>0</v>
      </c>
      <c r="H142" s="143">
        <v>0</v>
      </c>
      <c r="I142" s="143">
        <v>0</v>
      </c>
      <c r="K142" s="142" t="s">
        <v>191</v>
      </c>
      <c r="L142" s="143">
        <v>3.3839589999999996E-2</v>
      </c>
      <c r="M142" s="143">
        <v>0.217</v>
      </c>
      <c r="N142" s="143">
        <v>0.13510329000000001</v>
      </c>
    </row>
    <row r="143" spans="1:14" x14ac:dyDescent="0.25">
      <c r="A143" s="142" t="s">
        <v>0</v>
      </c>
      <c r="B143" s="143">
        <v>0</v>
      </c>
      <c r="C143" s="143">
        <v>0</v>
      </c>
      <c r="D143" s="143">
        <v>0</v>
      </c>
      <c r="E143" s="164"/>
      <c r="F143" s="142" t="s">
        <v>4</v>
      </c>
      <c r="G143" s="143">
        <v>0</v>
      </c>
      <c r="H143" s="143">
        <v>1.6799999999999999E-4</v>
      </c>
      <c r="I143" s="143">
        <v>0</v>
      </c>
      <c r="K143" s="142" t="s">
        <v>150</v>
      </c>
      <c r="L143" s="143">
        <v>0.21804473999999999</v>
      </c>
      <c r="M143" s="143">
        <v>9.3095589999999992E-2</v>
      </c>
      <c r="N143" s="143">
        <v>0.12945809</v>
      </c>
    </row>
    <row r="144" spans="1:14" x14ac:dyDescent="0.25">
      <c r="A144" s="142" t="s">
        <v>2</v>
      </c>
      <c r="B144" s="143">
        <v>15.277662339999999</v>
      </c>
      <c r="C144" s="143">
        <v>3.7143424900000004</v>
      </c>
      <c r="D144" s="143">
        <v>0</v>
      </c>
      <c r="E144" s="164"/>
      <c r="F144" s="142" t="s">
        <v>7</v>
      </c>
      <c r="G144" s="143">
        <v>0</v>
      </c>
      <c r="H144" s="143">
        <v>0</v>
      </c>
      <c r="I144" s="143">
        <v>0</v>
      </c>
      <c r="K144" s="142" t="s">
        <v>238</v>
      </c>
      <c r="L144" s="143">
        <v>0.22073200000000001</v>
      </c>
      <c r="M144" s="143">
        <v>0.21305733999999998</v>
      </c>
      <c r="N144" s="143">
        <v>0.12797766999999999</v>
      </c>
    </row>
    <row r="145" spans="1:14" x14ac:dyDescent="0.25">
      <c r="A145" s="142" t="s">
        <v>3</v>
      </c>
      <c r="B145" s="143">
        <v>0</v>
      </c>
      <c r="C145" s="143">
        <v>0</v>
      </c>
      <c r="D145" s="143">
        <v>0</v>
      </c>
      <c r="E145" s="164"/>
      <c r="F145" s="142" t="s">
        <v>8</v>
      </c>
      <c r="G145" s="143">
        <v>0</v>
      </c>
      <c r="H145" s="143">
        <v>2.0000000000000001E-4</v>
      </c>
      <c r="I145" s="143">
        <v>0</v>
      </c>
      <c r="K145" s="142" t="s">
        <v>48</v>
      </c>
      <c r="L145" s="143">
        <v>0.42326185</v>
      </c>
      <c r="M145" s="143">
        <v>0.159</v>
      </c>
      <c r="N145" s="143">
        <v>0.1251236</v>
      </c>
    </row>
    <row r="146" spans="1:14" x14ac:dyDescent="0.25">
      <c r="A146" s="142" t="s">
        <v>4</v>
      </c>
      <c r="B146" s="143">
        <v>0.329787</v>
      </c>
      <c r="C146" s="143">
        <v>0</v>
      </c>
      <c r="D146" s="143">
        <v>0</v>
      </c>
      <c r="E146" s="164"/>
      <c r="F146" s="142" t="s">
        <v>10</v>
      </c>
      <c r="G146" s="143">
        <v>0.20043</v>
      </c>
      <c r="H146" s="143">
        <v>0</v>
      </c>
      <c r="I146" s="143">
        <v>0</v>
      </c>
      <c r="K146" s="142" t="s">
        <v>146</v>
      </c>
      <c r="L146" s="143">
        <v>0.64137822</v>
      </c>
      <c r="M146" s="143">
        <v>5.2495449999999999E-2</v>
      </c>
      <c r="N146" s="143">
        <v>0.12130432000000001</v>
      </c>
    </row>
    <row r="147" spans="1:14" x14ac:dyDescent="0.25">
      <c r="A147" s="142" t="s">
        <v>5</v>
      </c>
      <c r="B147" s="143">
        <v>6.0230789999999999E-2</v>
      </c>
      <c r="C147" s="143">
        <v>1.2239999999999999E-2</v>
      </c>
      <c r="D147" s="143">
        <v>0</v>
      </c>
      <c r="E147" s="164"/>
      <c r="F147" s="142" t="s">
        <v>13</v>
      </c>
      <c r="G147" s="143">
        <v>0</v>
      </c>
      <c r="H147" s="143">
        <v>0</v>
      </c>
      <c r="I147" s="143">
        <v>0</v>
      </c>
      <c r="K147" s="142" t="s">
        <v>5</v>
      </c>
      <c r="L147" s="143">
        <v>5.4733863400000002</v>
      </c>
      <c r="M147" s="143">
        <v>4.0641668500000003</v>
      </c>
      <c r="N147" s="143">
        <v>0.11978467999999999</v>
      </c>
    </row>
    <row r="148" spans="1:14" x14ac:dyDescent="0.25">
      <c r="A148" s="142" t="s">
        <v>6</v>
      </c>
      <c r="B148" s="143">
        <v>0</v>
      </c>
      <c r="C148" s="143">
        <v>6.6584919999999992E-2</v>
      </c>
      <c r="D148" s="143">
        <v>0</v>
      </c>
      <c r="E148" s="164"/>
      <c r="F148" s="142" t="s">
        <v>14</v>
      </c>
      <c r="G148" s="143">
        <v>0</v>
      </c>
      <c r="H148" s="143">
        <v>0</v>
      </c>
      <c r="I148" s="143">
        <v>0</v>
      </c>
      <c r="K148" s="142" t="s">
        <v>251</v>
      </c>
      <c r="L148" s="143">
        <v>0.89695943999999994</v>
      </c>
      <c r="M148" s="143">
        <v>0.14233426000000002</v>
      </c>
      <c r="N148" s="143">
        <v>0.11787251</v>
      </c>
    </row>
    <row r="149" spans="1:14" x14ac:dyDescent="0.25">
      <c r="A149" s="142" t="s">
        <v>7</v>
      </c>
      <c r="B149" s="143">
        <v>0</v>
      </c>
      <c r="C149" s="143">
        <v>0</v>
      </c>
      <c r="D149" s="143">
        <v>0</v>
      </c>
      <c r="E149" s="164"/>
      <c r="F149" s="142" t="s">
        <v>15</v>
      </c>
      <c r="G149" s="143">
        <v>0</v>
      </c>
      <c r="H149" s="143">
        <v>0</v>
      </c>
      <c r="I149" s="143">
        <v>0</v>
      </c>
      <c r="K149" s="142" t="s">
        <v>93</v>
      </c>
      <c r="L149" s="143">
        <v>0.20968824</v>
      </c>
      <c r="M149" s="143">
        <v>0</v>
      </c>
      <c r="N149" s="143">
        <v>0.10663424000000001</v>
      </c>
    </row>
    <row r="150" spans="1:14" x14ac:dyDescent="0.25">
      <c r="A150" s="142" t="s">
        <v>13</v>
      </c>
      <c r="B150" s="143">
        <v>0</v>
      </c>
      <c r="C150" s="143">
        <v>0</v>
      </c>
      <c r="D150" s="143">
        <v>0</v>
      </c>
      <c r="E150" s="164"/>
      <c r="F150" s="142" t="s">
        <v>18</v>
      </c>
      <c r="G150" s="143">
        <v>0</v>
      </c>
      <c r="H150" s="143">
        <v>0</v>
      </c>
      <c r="I150" s="143">
        <v>0</v>
      </c>
      <c r="K150" s="142" t="s">
        <v>254</v>
      </c>
      <c r="L150" s="143">
        <v>4.8835000000000003E-2</v>
      </c>
      <c r="M150" s="143">
        <v>1.1217E-2</v>
      </c>
      <c r="N150" s="143">
        <v>0.106424</v>
      </c>
    </row>
    <row r="151" spans="1:14" x14ac:dyDescent="0.25">
      <c r="A151" s="142" t="s">
        <v>14</v>
      </c>
      <c r="B151" s="143">
        <v>0</v>
      </c>
      <c r="C151" s="143">
        <v>0</v>
      </c>
      <c r="D151" s="143">
        <v>0</v>
      </c>
      <c r="E151" s="164"/>
      <c r="F151" s="142" t="s">
        <v>19</v>
      </c>
      <c r="G151" s="143">
        <v>2.0000000000000002E-5</v>
      </c>
      <c r="H151" s="143">
        <v>3.4999999999999997E-5</v>
      </c>
      <c r="I151" s="143">
        <v>0</v>
      </c>
      <c r="K151" s="142" t="s">
        <v>88</v>
      </c>
      <c r="L151" s="143">
        <v>1.38596455</v>
      </c>
      <c r="M151" s="143">
        <v>1.68380767</v>
      </c>
      <c r="N151" s="143">
        <v>0.1045947</v>
      </c>
    </row>
    <row r="152" spans="1:14" x14ac:dyDescent="0.25">
      <c r="A152" s="142" t="s">
        <v>15</v>
      </c>
      <c r="B152" s="143">
        <v>0</v>
      </c>
      <c r="C152" s="143">
        <v>0</v>
      </c>
      <c r="D152" s="143">
        <v>0</v>
      </c>
      <c r="E152" s="164"/>
      <c r="F152" s="142" t="s">
        <v>23</v>
      </c>
      <c r="G152" s="143">
        <v>0.71691899999999997</v>
      </c>
      <c r="H152" s="143">
        <v>0</v>
      </c>
      <c r="I152" s="143">
        <v>0</v>
      </c>
      <c r="K152" s="142" t="s">
        <v>182</v>
      </c>
      <c r="L152" s="143">
        <v>0.15205707999999998</v>
      </c>
      <c r="M152" s="143">
        <v>3.2044380000000004E-2</v>
      </c>
      <c r="N152" s="143">
        <v>0.10139112</v>
      </c>
    </row>
    <row r="153" spans="1:14" x14ac:dyDescent="0.25">
      <c r="A153" s="142" t="s">
        <v>16</v>
      </c>
      <c r="B153" s="143">
        <v>0</v>
      </c>
      <c r="C153" s="143">
        <v>0</v>
      </c>
      <c r="D153" s="143">
        <v>0</v>
      </c>
      <c r="E153" s="164"/>
      <c r="F153" s="142" t="s">
        <v>28</v>
      </c>
      <c r="G153" s="143">
        <v>5.0000000000000002E-5</v>
      </c>
      <c r="H153" s="143">
        <v>1.021E-3</v>
      </c>
      <c r="I153" s="143">
        <v>0</v>
      </c>
      <c r="K153" s="142" t="s">
        <v>92</v>
      </c>
      <c r="L153" s="143">
        <v>0</v>
      </c>
      <c r="M153" s="143">
        <v>8.5769999999999996E-3</v>
      </c>
      <c r="N153" s="143">
        <v>0.10126677000000001</v>
      </c>
    </row>
    <row r="154" spans="1:14" x14ac:dyDescent="0.25">
      <c r="A154" s="142" t="s">
        <v>17</v>
      </c>
      <c r="B154" s="143">
        <v>0</v>
      </c>
      <c r="C154" s="143">
        <v>0</v>
      </c>
      <c r="D154" s="143">
        <v>0</v>
      </c>
      <c r="E154" s="164"/>
      <c r="F154" s="142" t="s">
        <v>29</v>
      </c>
      <c r="G154" s="143">
        <v>0</v>
      </c>
      <c r="H154" s="143">
        <v>0</v>
      </c>
      <c r="I154" s="143">
        <v>0</v>
      </c>
      <c r="K154" s="142" t="s">
        <v>227</v>
      </c>
      <c r="L154" s="143">
        <v>8.5417010000000002E-2</v>
      </c>
      <c r="M154" s="143">
        <v>2.4055049999999998E-2</v>
      </c>
      <c r="N154" s="143">
        <v>9.7240259999999995E-2</v>
      </c>
    </row>
    <row r="155" spans="1:14" x14ac:dyDescent="0.25">
      <c r="A155" s="142" t="s">
        <v>18</v>
      </c>
      <c r="B155" s="143">
        <v>0</v>
      </c>
      <c r="C155" s="143">
        <v>0</v>
      </c>
      <c r="D155" s="143">
        <v>0</v>
      </c>
      <c r="E155" s="164"/>
      <c r="F155" s="142" t="s">
        <v>34</v>
      </c>
      <c r="G155" s="143">
        <v>0</v>
      </c>
      <c r="H155" s="143">
        <v>0</v>
      </c>
      <c r="I155" s="143">
        <v>0</v>
      </c>
      <c r="K155" s="142" t="s">
        <v>246</v>
      </c>
      <c r="L155" s="143">
        <v>0.89071594999999992</v>
      </c>
      <c r="M155" s="143">
        <v>8.1163260000000001E-2</v>
      </c>
      <c r="N155" s="143">
        <v>9.2417399999999997E-2</v>
      </c>
    </row>
    <row r="156" spans="1:14" x14ac:dyDescent="0.25">
      <c r="A156" s="142" t="s">
        <v>21</v>
      </c>
      <c r="B156" s="143">
        <v>0</v>
      </c>
      <c r="C156" s="143">
        <v>0</v>
      </c>
      <c r="D156" s="143">
        <v>0</v>
      </c>
      <c r="E156" s="164"/>
      <c r="F156" s="142" t="s">
        <v>38</v>
      </c>
      <c r="G156" s="143">
        <v>0</v>
      </c>
      <c r="H156" s="143">
        <v>0</v>
      </c>
      <c r="I156" s="143">
        <v>0</v>
      </c>
      <c r="K156" s="142" t="s">
        <v>144</v>
      </c>
      <c r="L156" s="143">
        <v>0.14338607</v>
      </c>
      <c r="M156" s="143">
        <v>7.4960890000000002E-2</v>
      </c>
      <c r="N156" s="143">
        <v>9.1532179999999991E-2</v>
      </c>
    </row>
    <row r="157" spans="1:14" x14ac:dyDescent="0.25">
      <c r="A157" s="142" t="s">
        <v>24</v>
      </c>
      <c r="B157" s="143">
        <v>9.7059999999999996E-5</v>
      </c>
      <c r="C157" s="143">
        <v>0</v>
      </c>
      <c r="D157" s="143">
        <v>0</v>
      </c>
      <c r="E157" s="164"/>
      <c r="F157" s="142" t="s">
        <v>39</v>
      </c>
      <c r="G157" s="143">
        <v>0</v>
      </c>
      <c r="H157" s="143">
        <v>0</v>
      </c>
      <c r="I157" s="143">
        <v>0</v>
      </c>
      <c r="K157" s="142" t="s">
        <v>12</v>
      </c>
      <c r="L157" s="143">
        <v>22.970240670000003</v>
      </c>
      <c r="M157" s="143">
        <v>6.7174029299999996</v>
      </c>
      <c r="N157" s="143">
        <v>8.8229699999999994E-2</v>
      </c>
    </row>
    <row r="158" spans="1:14" x14ac:dyDescent="0.25">
      <c r="A158" s="142" t="s">
        <v>25</v>
      </c>
      <c r="B158" s="143">
        <v>0</v>
      </c>
      <c r="C158" s="143">
        <v>4.2994000000000002E-4</v>
      </c>
      <c r="D158" s="143">
        <v>0</v>
      </c>
      <c r="E158" s="164"/>
      <c r="F158" s="142" t="s">
        <v>41</v>
      </c>
      <c r="G158" s="143">
        <v>0</v>
      </c>
      <c r="H158" s="143">
        <v>0</v>
      </c>
      <c r="I158" s="143">
        <v>0</v>
      </c>
      <c r="K158" s="142" t="s">
        <v>120</v>
      </c>
      <c r="L158" s="143">
        <v>1.59996622</v>
      </c>
      <c r="M158" s="143">
        <v>6.6809489999999999E-2</v>
      </c>
      <c r="N158" s="143">
        <v>8.5106630000000003E-2</v>
      </c>
    </row>
    <row r="159" spans="1:14" x14ac:dyDescent="0.25">
      <c r="A159" s="142" t="s">
        <v>27</v>
      </c>
      <c r="B159" s="143">
        <v>0</v>
      </c>
      <c r="C159" s="143">
        <v>0</v>
      </c>
      <c r="D159" s="143">
        <v>0</v>
      </c>
      <c r="E159" s="164"/>
      <c r="F159" s="142" t="s">
        <v>42</v>
      </c>
      <c r="G159" s="143">
        <v>1E-4</v>
      </c>
      <c r="H159" s="143">
        <v>7.9999999999999996E-6</v>
      </c>
      <c r="I159" s="143">
        <v>0</v>
      </c>
      <c r="K159" s="142" t="s">
        <v>117</v>
      </c>
      <c r="L159" s="143">
        <v>2.7750980899999997</v>
      </c>
      <c r="M159" s="143">
        <v>2.08242868</v>
      </c>
      <c r="N159" s="143">
        <v>8.3996960000000009E-2</v>
      </c>
    </row>
    <row r="160" spans="1:14" x14ac:dyDescent="0.25">
      <c r="A160" s="142" t="s">
        <v>28</v>
      </c>
      <c r="B160" s="143">
        <v>0</v>
      </c>
      <c r="C160" s="143">
        <v>0</v>
      </c>
      <c r="D160" s="143">
        <v>0</v>
      </c>
      <c r="E160" s="164"/>
      <c r="F160" s="142" t="s">
        <v>43</v>
      </c>
      <c r="G160" s="143">
        <v>0</v>
      </c>
      <c r="H160" s="143">
        <v>2.9999999999999997E-4</v>
      </c>
      <c r="I160" s="143">
        <v>0</v>
      </c>
      <c r="K160" s="142" t="s">
        <v>188</v>
      </c>
      <c r="L160" s="143">
        <v>7.9857499999999998E-2</v>
      </c>
      <c r="M160" s="143">
        <v>9.0034649999999994E-2</v>
      </c>
      <c r="N160" s="143">
        <v>8.3316660000000001E-2</v>
      </c>
    </row>
    <row r="161" spans="1:20" x14ac:dyDescent="0.25">
      <c r="A161" s="142" t="s">
        <v>29</v>
      </c>
      <c r="B161" s="143">
        <v>8.7823999999999999E-2</v>
      </c>
      <c r="C161" s="143">
        <v>0</v>
      </c>
      <c r="D161" s="143">
        <v>0</v>
      </c>
      <c r="E161" s="164"/>
      <c r="F161" s="142" t="s">
        <v>44</v>
      </c>
      <c r="G161" s="143">
        <v>0</v>
      </c>
      <c r="H161" s="143">
        <v>0</v>
      </c>
      <c r="I161" s="143">
        <v>0</v>
      </c>
      <c r="K161" s="142" t="s">
        <v>173</v>
      </c>
      <c r="L161" s="143">
        <v>9.14325E-2</v>
      </c>
      <c r="M161" s="143">
        <v>0.11991</v>
      </c>
      <c r="N161" s="143">
        <v>8.1221699999999994E-2</v>
      </c>
    </row>
    <row r="162" spans="1:20" x14ac:dyDescent="0.25">
      <c r="A162" s="142" t="s">
        <v>30</v>
      </c>
      <c r="B162" s="143">
        <v>0</v>
      </c>
      <c r="C162" s="143">
        <v>0</v>
      </c>
      <c r="D162" s="143">
        <v>0</v>
      </c>
      <c r="E162" s="164"/>
      <c r="F162" s="142" t="s">
        <v>45</v>
      </c>
      <c r="G162" s="143">
        <v>0</v>
      </c>
      <c r="H162" s="143">
        <v>0</v>
      </c>
      <c r="I162" s="143">
        <v>0</v>
      </c>
      <c r="K162" s="142" t="s">
        <v>98</v>
      </c>
      <c r="L162" s="143">
        <v>19.16854468</v>
      </c>
      <c r="M162" s="143">
        <v>1.3673709999999999E-2</v>
      </c>
      <c r="N162" s="143">
        <v>7.6188369999999991E-2</v>
      </c>
    </row>
    <row r="163" spans="1:20" x14ac:dyDescent="0.25">
      <c r="A163" s="142" t="s">
        <v>31</v>
      </c>
      <c r="B163" s="143">
        <v>0</v>
      </c>
      <c r="C163" s="143">
        <v>0</v>
      </c>
      <c r="D163" s="143">
        <v>0</v>
      </c>
      <c r="E163" s="164"/>
      <c r="F163" s="142" t="s">
        <v>46</v>
      </c>
      <c r="G163" s="143">
        <v>0</v>
      </c>
      <c r="H163" s="143">
        <v>0</v>
      </c>
      <c r="I163" s="143">
        <v>0</v>
      </c>
      <c r="K163" s="142" t="s">
        <v>34</v>
      </c>
      <c r="L163" s="143">
        <v>4.1288500000000007E-3</v>
      </c>
      <c r="M163" s="143">
        <v>1.99321E-3</v>
      </c>
      <c r="N163" s="143">
        <v>7.0882639999999997E-2</v>
      </c>
    </row>
    <row r="164" spans="1:20" x14ac:dyDescent="0.25">
      <c r="A164" s="142" t="s">
        <v>34</v>
      </c>
      <c r="B164" s="143">
        <v>0</v>
      </c>
      <c r="C164" s="143">
        <v>0</v>
      </c>
      <c r="D164" s="143">
        <v>0</v>
      </c>
      <c r="E164" s="164"/>
      <c r="F164" s="142" t="s">
        <v>49</v>
      </c>
      <c r="G164" s="143">
        <v>0</v>
      </c>
      <c r="H164" s="143">
        <v>1.4999999999999999E-4</v>
      </c>
      <c r="I164" s="143">
        <v>0</v>
      </c>
      <c r="K164" s="142" t="s">
        <v>163</v>
      </c>
      <c r="L164" s="143">
        <v>0.12718594</v>
      </c>
      <c r="M164" s="143">
        <v>0.13164773999999999</v>
      </c>
      <c r="N164" s="143">
        <v>6.9863549999999996E-2</v>
      </c>
    </row>
    <row r="165" spans="1:20" x14ac:dyDescent="0.25">
      <c r="A165" s="142" t="s">
        <v>35</v>
      </c>
      <c r="B165" s="143">
        <v>0.12566514000000001</v>
      </c>
      <c r="C165" s="143">
        <v>0.16084964000000002</v>
      </c>
      <c r="D165" s="143">
        <v>0</v>
      </c>
      <c r="E165" s="164"/>
      <c r="F165" s="142" t="s">
        <v>50</v>
      </c>
      <c r="G165" s="143">
        <v>0</v>
      </c>
      <c r="H165" s="143">
        <v>0</v>
      </c>
      <c r="I165" s="143">
        <v>0</v>
      </c>
      <c r="K165" s="142" t="s">
        <v>181</v>
      </c>
      <c r="L165" s="143">
        <v>1.558805</v>
      </c>
      <c r="M165" s="143">
        <v>4.9406197999999995</v>
      </c>
      <c r="N165" s="143">
        <v>6.9056570000000012E-2</v>
      </c>
    </row>
    <row r="166" spans="1:20" x14ac:dyDescent="0.25">
      <c r="A166" s="142" t="s">
        <v>38</v>
      </c>
      <c r="B166" s="143">
        <v>0</v>
      </c>
      <c r="C166" s="143">
        <v>0</v>
      </c>
      <c r="D166" s="143">
        <v>0</v>
      </c>
      <c r="E166" s="164"/>
      <c r="F166" s="142" t="s">
        <v>51</v>
      </c>
      <c r="G166" s="143">
        <v>0</v>
      </c>
      <c r="H166" s="143">
        <v>0</v>
      </c>
      <c r="I166" s="143">
        <v>0</v>
      </c>
      <c r="K166" s="142" t="s">
        <v>236</v>
      </c>
      <c r="L166" s="143">
        <v>0.14224692000000003</v>
      </c>
      <c r="M166" s="143">
        <v>5.8394000000000001E-2</v>
      </c>
      <c r="N166" s="143">
        <v>6.2474500000000002E-2</v>
      </c>
    </row>
    <row r="167" spans="1:20" x14ac:dyDescent="0.25">
      <c r="A167" s="142" t="s">
        <v>41</v>
      </c>
      <c r="B167" s="143">
        <v>0</v>
      </c>
      <c r="C167" s="143">
        <v>0</v>
      </c>
      <c r="D167" s="143">
        <v>0</v>
      </c>
      <c r="E167" s="164"/>
      <c r="F167" s="142" t="s">
        <v>53</v>
      </c>
      <c r="G167" s="143">
        <v>0</v>
      </c>
      <c r="H167" s="143">
        <v>0</v>
      </c>
      <c r="I167" s="143">
        <v>0</v>
      </c>
      <c r="K167" s="142" t="s">
        <v>237</v>
      </c>
      <c r="L167" s="143">
        <v>0.22251222000000001</v>
      </c>
      <c r="M167" s="143">
        <v>3.9128219999999998E-2</v>
      </c>
      <c r="N167" s="143">
        <v>5.540668E-2</v>
      </c>
    </row>
    <row r="168" spans="1:20" x14ac:dyDescent="0.25">
      <c r="A168" s="142" t="s">
        <v>42</v>
      </c>
      <c r="B168" s="143">
        <v>0</v>
      </c>
      <c r="C168" s="143">
        <v>0</v>
      </c>
      <c r="D168" s="143">
        <v>0</v>
      </c>
      <c r="E168" s="164"/>
      <c r="F168" s="142" t="s">
        <v>54</v>
      </c>
      <c r="G168" s="143">
        <v>0</v>
      </c>
      <c r="H168" s="143">
        <v>0</v>
      </c>
      <c r="I168" s="143">
        <v>0</v>
      </c>
      <c r="K168" s="142" t="s">
        <v>154</v>
      </c>
      <c r="L168" s="143">
        <v>1.388122E-2</v>
      </c>
      <c r="M168" s="143">
        <v>0</v>
      </c>
      <c r="N168" s="143">
        <v>5.4747050000000005E-2</v>
      </c>
    </row>
    <row r="169" spans="1:20" x14ac:dyDescent="0.25">
      <c r="A169" s="142" t="s">
        <v>43</v>
      </c>
      <c r="B169" s="143">
        <v>0</v>
      </c>
      <c r="C169" s="143">
        <v>0</v>
      </c>
      <c r="D169" s="143">
        <v>0</v>
      </c>
      <c r="E169" s="164"/>
      <c r="F169" s="142" t="s">
        <v>55</v>
      </c>
      <c r="G169" s="143">
        <v>0</v>
      </c>
      <c r="H169" s="143">
        <v>0</v>
      </c>
      <c r="I169" s="143">
        <v>0</v>
      </c>
      <c r="K169" s="142" t="s">
        <v>252</v>
      </c>
      <c r="L169" s="143">
        <v>0.65673926999999999</v>
      </c>
      <c r="M169" s="143">
        <v>0.11018439999999999</v>
      </c>
      <c r="N169" s="143">
        <v>5.4442320000000002E-2</v>
      </c>
    </row>
    <row r="170" spans="1:20" x14ac:dyDescent="0.25">
      <c r="A170" s="142" t="s">
        <v>44</v>
      </c>
      <c r="B170" s="143">
        <v>0</v>
      </c>
      <c r="C170" s="143">
        <v>4.0666559999999997E-2</v>
      </c>
      <c r="D170" s="143">
        <v>0</v>
      </c>
      <c r="E170" s="164"/>
      <c r="F170" s="142" t="s">
        <v>56</v>
      </c>
      <c r="G170" s="143">
        <v>0</v>
      </c>
      <c r="H170" s="143">
        <v>0</v>
      </c>
      <c r="I170" s="143">
        <v>0</v>
      </c>
      <c r="K170" s="142" t="s">
        <v>84</v>
      </c>
      <c r="L170" s="143">
        <v>0</v>
      </c>
      <c r="M170" s="143">
        <v>5.3333299999999998E-3</v>
      </c>
      <c r="N170" s="143">
        <v>4.7347E-2</v>
      </c>
    </row>
    <row r="171" spans="1:20" x14ac:dyDescent="0.25">
      <c r="A171" s="142" t="s">
        <v>45</v>
      </c>
      <c r="B171" s="143">
        <v>0</v>
      </c>
      <c r="C171" s="143">
        <v>2.5241970000000002E-2</v>
      </c>
      <c r="D171" s="143">
        <v>0</v>
      </c>
      <c r="E171" s="164"/>
      <c r="F171" s="142" t="s">
        <v>57</v>
      </c>
      <c r="G171" s="143">
        <v>0</v>
      </c>
      <c r="H171" s="143">
        <v>0</v>
      </c>
      <c r="I171" s="143">
        <v>0</v>
      </c>
      <c r="K171" s="142" t="s">
        <v>28</v>
      </c>
      <c r="L171" s="143">
        <v>2.5879909999999999E-2</v>
      </c>
      <c r="M171" s="143">
        <v>1.7082607700000001</v>
      </c>
      <c r="N171" s="143">
        <v>4.6298620000000006E-2</v>
      </c>
    </row>
    <row r="172" spans="1:20" x14ac:dyDescent="0.25">
      <c r="A172" s="142" t="s">
        <v>46</v>
      </c>
      <c r="B172" s="143">
        <v>0</v>
      </c>
      <c r="C172" s="143">
        <v>0</v>
      </c>
      <c r="D172" s="143">
        <v>0</v>
      </c>
      <c r="E172" s="164"/>
      <c r="F172" s="142" t="s">
        <v>62</v>
      </c>
      <c r="G172" s="143">
        <v>0</v>
      </c>
      <c r="H172" s="143">
        <v>0</v>
      </c>
      <c r="I172" s="143">
        <v>0</v>
      </c>
      <c r="K172" s="142" t="s">
        <v>230</v>
      </c>
      <c r="L172" s="143">
        <v>0.11303977</v>
      </c>
      <c r="M172" s="143">
        <v>3.0323659999999999E-2</v>
      </c>
      <c r="N172" s="143">
        <v>4.5077980000000004E-2</v>
      </c>
    </row>
    <row r="173" spans="1:20" x14ac:dyDescent="0.25">
      <c r="A173" s="142" t="s">
        <v>48</v>
      </c>
      <c r="B173" s="143">
        <v>2.9999999999999997E-4</v>
      </c>
      <c r="C173" s="143">
        <v>0</v>
      </c>
      <c r="D173" s="143">
        <v>0</v>
      </c>
      <c r="E173" s="164"/>
      <c r="F173" s="142" t="s">
        <v>66</v>
      </c>
      <c r="G173" s="143">
        <v>0</v>
      </c>
      <c r="H173" s="143">
        <v>0</v>
      </c>
      <c r="I173" s="143">
        <v>0</v>
      </c>
      <c r="K173" s="142" t="s">
        <v>89</v>
      </c>
      <c r="L173" s="143">
        <v>8.5391900000000003E-3</v>
      </c>
      <c r="M173" s="143">
        <v>1.0273515200000001</v>
      </c>
      <c r="N173" s="143">
        <v>4.3799999999999999E-2</v>
      </c>
    </row>
    <row r="174" spans="1:20" x14ac:dyDescent="0.25">
      <c r="A174" s="142" t="s">
        <v>51</v>
      </c>
      <c r="B174" s="143">
        <v>0</v>
      </c>
      <c r="C174" s="143">
        <v>0</v>
      </c>
      <c r="D174" s="143">
        <v>0</v>
      </c>
      <c r="E174" s="164"/>
      <c r="F174" s="142" t="s">
        <v>68</v>
      </c>
      <c r="G174" s="143">
        <v>0</v>
      </c>
      <c r="H174" s="143">
        <v>0</v>
      </c>
      <c r="I174" s="143">
        <v>0</v>
      </c>
      <c r="K174" s="142" t="s">
        <v>179</v>
      </c>
      <c r="L174" s="143">
        <v>0</v>
      </c>
      <c r="M174" s="143">
        <v>4.1739099999999994E-3</v>
      </c>
      <c r="N174" s="143">
        <v>3.8420969999999999E-2</v>
      </c>
    </row>
    <row r="175" spans="1:20" x14ac:dyDescent="0.25">
      <c r="A175" s="142" t="s">
        <v>53</v>
      </c>
      <c r="B175" s="143">
        <v>0</v>
      </c>
      <c r="C175" s="143">
        <v>0</v>
      </c>
      <c r="D175" s="143">
        <v>0</v>
      </c>
      <c r="E175" s="164"/>
      <c r="F175" s="142" t="s">
        <v>69</v>
      </c>
      <c r="G175" s="143">
        <v>0</v>
      </c>
      <c r="H175" s="143">
        <v>0</v>
      </c>
      <c r="I175" s="143">
        <v>0</v>
      </c>
      <c r="K175" s="142" t="s">
        <v>241</v>
      </c>
      <c r="L175" s="143">
        <v>2.9499999999999999E-3</v>
      </c>
      <c r="M175" s="143">
        <v>4.0179329999999999E-2</v>
      </c>
      <c r="N175" s="143">
        <v>3.6511050000000003E-2</v>
      </c>
    </row>
    <row r="176" spans="1:20" x14ac:dyDescent="0.25">
      <c r="A176" s="142" t="s">
        <v>54</v>
      </c>
      <c r="B176" s="143">
        <v>0</v>
      </c>
      <c r="C176" s="143">
        <v>0</v>
      </c>
      <c r="D176" s="143">
        <v>0</v>
      </c>
      <c r="E176" s="165"/>
      <c r="F176" s="142" t="s">
        <v>70</v>
      </c>
      <c r="G176" s="143">
        <v>0</v>
      </c>
      <c r="H176" s="143">
        <v>0</v>
      </c>
      <c r="I176" s="143">
        <v>0</v>
      </c>
      <c r="K176" s="142" t="s">
        <v>232</v>
      </c>
      <c r="L176" s="143">
        <v>0.20819219</v>
      </c>
      <c r="M176" s="143">
        <v>0.15392867999999998</v>
      </c>
      <c r="N176" s="143">
        <v>3.5992000000000003E-2</v>
      </c>
      <c r="T176" s="166"/>
    </row>
    <row r="177" spans="1:20" x14ac:dyDescent="0.25">
      <c r="A177" s="142" t="s">
        <v>55</v>
      </c>
      <c r="B177" s="143">
        <v>0</v>
      </c>
      <c r="C177" s="143">
        <v>0</v>
      </c>
      <c r="D177" s="143">
        <v>0</v>
      </c>
      <c r="E177" s="165"/>
      <c r="F177" s="142" t="s">
        <v>72</v>
      </c>
      <c r="G177" s="143">
        <v>0</v>
      </c>
      <c r="H177" s="143">
        <v>0</v>
      </c>
      <c r="I177" s="143">
        <v>0</v>
      </c>
      <c r="K177" s="142" t="s">
        <v>165</v>
      </c>
      <c r="L177" s="143">
        <v>3.9041640000000002E-2</v>
      </c>
      <c r="M177" s="143">
        <v>0.21298788000000002</v>
      </c>
      <c r="N177" s="143">
        <v>3.5056509999999999E-2</v>
      </c>
      <c r="T177" s="166"/>
    </row>
    <row r="178" spans="1:20" x14ac:dyDescent="0.25">
      <c r="A178" s="142" t="s">
        <v>56</v>
      </c>
      <c r="B178" s="143">
        <v>0</v>
      </c>
      <c r="C178" s="143">
        <v>0</v>
      </c>
      <c r="D178" s="143">
        <v>0</v>
      </c>
      <c r="E178" s="165"/>
      <c r="F178" s="142" t="s">
        <v>73</v>
      </c>
      <c r="G178" s="143">
        <v>0</v>
      </c>
      <c r="H178" s="143">
        <v>1.5E-5</v>
      </c>
      <c r="I178" s="143">
        <v>0</v>
      </c>
      <c r="K178" s="142" t="s">
        <v>205</v>
      </c>
      <c r="L178" s="143">
        <v>1.5143459999999999E-2</v>
      </c>
      <c r="M178" s="143">
        <v>5.20954E-2</v>
      </c>
      <c r="N178" s="143">
        <v>3.4159000000000002E-2</v>
      </c>
      <c r="T178" s="166"/>
    </row>
    <row r="179" spans="1:20" x14ac:dyDescent="0.25">
      <c r="A179" s="142" t="s">
        <v>57</v>
      </c>
      <c r="B179" s="143">
        <v>0</v>
      </c>
      <c r="C179" s="143">
        <v>0</v>
      </c>
      <c r="D179" s="143">
        <v>0</v>
      </c>
      <c r="E179" s="167"/>
      <c r="F179" s="142" t="s">
        <v>76</v>
      </c>
      <c r="G179" s="143">
        <v>4.6000000000000001E-4</v>
      </c>
      <c r="H179" s="143">
        <v>0</v>
      </c>
      <c r="I179" s="143">
        <v>0</v>
      </c>
      <c r="K179" s="142" t="s">
        <v>207</v>
      </c>
      <c r="L179" s="143">
        <v>0.14423345000000001</v>
      </c>
      <c r="M179" s="143">
        <v>5.9335000000000004E-3</v>
      </c>
      <c r="N179" s="143">
        <v>3.1685680000000001E-2</v>
      </c>
    </row>
    <row r="180" spans="1:20" x14ac:dyDescent="0.25">
      <c r="A180" s="142" t="s">
        <v>58</v>
      </c>
      <c r="B180" s="143">
        <v>0</v>
      </c>
      <c r="C180" s="143">
        <v>0</v>
      </c>
      <c r="D180" s="143">
        <v>0</v>
      </c>
      <c r="E180" s="167"/>
      <c r="F180" s="142" t="s">
        <v>77</v>
      </c>
      <c r="G180" s="143">
        <v>0</v>
      </c>
      <c r="H180" s="143">
        <v>0</v>
      </c>
      <c r="I180" s="143">
        <v>0</v>
      </c>
      <c r="K180" s="142" t="s">
        <v>203</v>
      </c>
      <c r="L180" s="143">
        <v>0.72064956999999996</v>
      </c>
      <c r="M180" s="143">
        <v>8.421925999999999E-2</v>
      </c>
      <c r="N180" s="143">
        <v>2.9670499999999999E-2</v>
      </c>
    </row>
    <row r="181" spans="1:20" x14ac:dyDescent="0.25">
      <c r="A181" s="142" t="s">
        <v>62</v>
      </c>
      <c r="B181" s="143">
        <v>0</v>
      </c>
      <c r="C181" s="143">
        <v>0</v>
      </c>
      <c r="D181" s="143">
        <v>0</v>
      </c>
      <c r="E181" s="167"/>
      <c r="F181" s="142" t="s">
        <v>78</v>
      </c>
      <c r="G181" s="143">
        <v>0</v>
      </c>
      <c r="H181" s="143">
        <v>0</v>
      </c>
      <c r="I181" s="143">
        <v>0</v>
      </c>
      <c r="K181" s="142" t="s">
        <v>193</v>
      </c>
      <c r="L181" s="143">
        <v>3.2643760000000001E-2</v>
      </c>
      <c r="M181" s="143">
        <v>5.9014999999999996E-3</v>
      </c>
      <c r="N181" s="143">
        <v>2.9035389999999998E-2</v>
      </c>
    </row>
    <row r="182" spans="1:20" x14ac:dyDescent="0.25">
      <c r="A182" s="142" t="s">
        <v>63</v>
      </c>
      <c r="B182" s="143">
        <v>0</v>
      </c>
      <c r="C182" s="143">
        <v>0</v>
      </c>
      <c r="D182" s="143">
        <v>0</v>
      </c>
      <c r="E182" s="167"/>
      <c r="F182" s="142" t="s">
        <v>79</v>
      </c>
      <c r="G182" s="143">
        <v>3.5868E-4</v>
      </c>
      <c r="H182" s="143">
        <v>0</v>
      </c>
      <c r="I182" s="143">
        <v>0</v>
      </c>
      <c r="K182" s="142" t="s">
        <v>40</v>
      </c>
      <c r="L182" s="143">
        <v>6.8580000000000002E-2</v>
      </c>
      <c r="M182" s="143">
        <v>1.3504E-2</v>
      </c>
      <c r="N182" s="143">
        <v>2.8459999999999999E-2</v>
      </c>
      <c r="T182" s="166"/>
    </row>
    <row r="183" spans="1:20" x14ac:dyDescent="0.25">
      <c r="A183" s="142" t="s">
        <v>65</v>
      </c>
      <c r="B183" s="143">
        <v>0</v>
      </c>
      <c r="C183" s="143">
        <v>0</v>
      </c>
      <c r="D183" s="143">
        <v>0</v>
      </c>
      <c r="E183" s="167"/>
      <c r="F183" s="142" t="s">
        <v>81</v>
      </c>
      <c r="G183" s="143">
        <v>0.01</v>
      </c>
      <c r="H183" s="143">
        <v>9.6000000000000002E-5</v>
      </c>
      <c r="I183" s="143">
        <v>0</v>
      </c>
      <c r="K183" s="142" t="s">
        <v>253</v>
      </c>
      <c r="L183" s="143">
        <v>5.0000000000000001E-4</v>
      </c>
      <c r="M183" s="143">
        <v>1.47002E-2</v>
      </c>
      <c r="N183" s="143">
        <v>2.5255590000000001E-2</v>
      </c>
      <c r="T183" s="166"/>
    </row>
    <row r="184" spans="1:20" x14ac:dyDescent="0.25">
      <c r="A184" s="142" t="s">
        <v>69</v>
      </c>
      <c r="B184" s="143">
        <v>0</v>
      </c>
      <c r="C184" s="143">
        <v>0</v>
      </c>
      <c r="D184" s="143">
        <v>0</v>
      </c>
      <c r="E184" s="167"/>
      <c r="F184" s="142" t="s">
        <v>82</v>
      </c>
      <c r="G184" s="143">
        <v>0</v>
      </c>
      <c r="H184" s="143">
        <v>0</v>
      </c>
      <c r="I184" s="143">
        <v>0</v>
      </c>
      <c r="K184" s="142" t="s">
        <v>208</v>
      </c>
      <c r="L184" s="143">
        <v>1.0378E-2</v>
      </c>
      <c r="M184" s="143">
        <v>1.201E-3</v>
      </c>
      <c r="N184" s="143">
        <v>2.5209720000000001E-2</v>
      </c>
      <c r="T184" s="166"/>
    </row>
    <row r="185" spans="1:20" x14ac:dyDescent="0.25">
      <c r="A185" s="142" t="s">
        <v>73</v>
      </c>
      <c r="B185" s="143">
        <v>0</v>
      </c>
      <c r="C185" s="143">
        <v>0</v>
      </c>
      <c r="D185" s="143">
        <v>0</v>
      </c>
      <c r="E185" s="167"/>
      <c r="F185" s="142" t="s">
        <v>83</v>
      </c>
      <c r="G185" s="143">
        <v>0</v>
      </c>
      <c r="H185" s="143">
        <v>0</v>
      </c>
      <c r="I185" s="143">
        <v>0</v>
      </c>
      <c r="K185" s="142" t="s">
        <v>30</v>
      </c>
      <c r="L185" s="143">
        <v>3.8373410000000004E-2</v>
      </c>
      <c r="M185" s="143">
        <v>8.7233169999999999E-2</v>
      </c>
      <c r="N185" s="143">
        <v>2.4251740000000001E-2</v>
      </c>
    </row>
    <row r="186" spans="1:20" x14ac:dyDescent="0.25">
      <c r="A186" s="142" t="s">
        <v>76</v>
      </c>
      <c r="B186" s="143">
        <v>87.752475510000011</v>
      </c>
      <c r="C186" s="143">
        <v>0</v>
      </c>
      <c r="D186" s="143">
        <v>0</v>
      </c>
      <c r="E186" s="167"/>
      <c r="F186" s="142" t="s">
        <v>84</v>
      </c>
      <c r="G186" s="143">
        <v>0</v>
      </c>
      <c r="H186" s="143">
        <v>0</v>
      </c>
      <c r="I186" s="143">
        <v>0</v>
      </c>
      <c r="K186" s="142" t="s">
        <v>255</v>
      </c>
      <c r="L186" s="143">
        <v>7.5300000000000002E-3</v>
      </c>
      <c r="M186" s="143">
        <v>4.6793269999999998E-2</v>
      </c>
      <c r="N186" s="143">
        <v>2.3912849999999999E-2</v>
      </c>
    </row>
    <row r="187" spans="1:20" x14ac:dyDescent="0.25">
      <c r="A187" s="142" t="s">
        <v>78</v>
      </c>
      <c r="B187" s="143">
        <v>0</v>
      </c>
      <c r="C187" s="143">
        <v>0</v>
      </c>
      <c r="D187" s="143">
        <v>0</v>
      </c>
      <c r="E187" s="167"/>
      <c r="F187" s="142" t="s">
        <v>85</v>
      </c>
      <c r="G187" s="143">
        <v>0</v>
      </c>
      <c r="H187" s="143">
        <v>0</v>
      </c>
      <c r="I187" s="143">
        <v>0</v>
      </c>
      <c r="K187" s="142" t="s">
        <v>575</v>
      </c>
      <c r="L187" s="143">
        <v>2.1551869999999997E-2</v>
      </c>
      <c r="M187" s="143">
        <v>3.5818099999999999E-3</v>
      </c>
      <c r="N187" s="143">
        <v>2.2937249999999999E-2</v>
      </c>
    </row>
    <row r="188" spans="1:20" x14ac:dyDescent="0.25">
      <c r="A188" s="142" t="s">
        <v>79</v>
      </c>
      <c r="B188" s="143">
        <v>1.476881E-2</v>
      </c>
      <c r="C188" s="143">
        <v>0.44784415999999999</v>
      </c>
      <c r="D188" s="143">
        <v>0</v>
      </c>
      <c r="E188" s="167"/>
      <c r="F188" s="142" t="s">
        <v>87</v>
      </c>
      <c r="G188" s="143">
        <v>0</v>
      </c>
      <c r="H188" s="143">
        <v>0</v>
      </c>
      <c r="I188" s="143">
        <v>0</v>
      </c>
      <c r="K188" s="142" t="s">
        <v>243</v>
      </c>
      <c r="L188" s="143">
        <v>2.926925E-2</v>
      </c>
      <c r="M188" s="143">
        <v>8.9999999999999998E-4</v>
      </c>
      <c r="N188" s="143">
        <v>2.13706E-2</v>
      </c>
    </row>
    <row r="189" spans="1:20" x14ac:dyDescent="0.25">
      <c r="A189" s="142" t="s">
        <v>81</v>
      </c>
      <c r="B189" s="143">
        <v>0</v>
      </c>
      <c r="C189" s="143">
        <v>0</v>
      </c>
      <c r="D189" s="143">
        <v>0</v>
      </c>
      <c r="E189" s="167"/>
      <c r="F189" s="142" t="s">
        <v>88</v>
      </c>
      <c r="G189" s="143">
        <v>0</v>
      </c>
      <c r="H189" s="143">
        <v>6.4999999999999994E-5</v>
      </c>
      <c r="I189" s="143">
        <v>0</v>
      </c>
      <c r="K189" s="142" t="s">
        <v>239</v>
      </c>
      <c r="L189" s="143">
        <v>0</v>
      </c>
      <c r="M189" s="143">
        <v>4.4685999999999999E-4</v>
      </c>
      <c r="N189" s="143">
        <v>2.057604E-2</v>
      </c>
    </row>
    <row r="190" spans="1:20" x14ac:dyDescent="0.25">
      <c r="A190" s="142" t="s">
        <v>82</v>
      </c>
      <c r="B190" s="143">
        <v>0</v>
      </c>
      <c r="C190" s="143">
        <v>0</v>
      </c>
      <c r="D190" s="143">
        <v>0</v>
      </c>
      <c r="E190" s="167"/>
      <c r="F190" s="142" t="s">
        <v>90</v>
      </c>
      <c r="G190" s="143">
        <v>2.7210040000000001E-2</v>
      </c>
      <c r="H190" s="143">
        <v>1E-4</v>
      </c>
      <c r="I190" s="143">
        <v>0</v>
      </c>
      <c r="K190" s="142" t="s">
        <v>233</v>
      </c>
      <c r="L190" s="143">
        <v>2.916297E-2</v>
      </c>
      <c r="M190" s="143">
        <v>6.3011999999999999E-2</v>
      </c>
      <c r="N190" s="143">
        <v>1.661489E-2</v>
      </c>
    </row>
    <row r="191" spans="1:20" x14ac:dyDescent="0.25">
      <c r="A191" s="142" t="s">
        <v>83</v>
      </c>
      <c r="B191" s="143">
        <v>0</v>
      </c>
      <c r="C191" s="143">
        <v>0</v>
      </c>
      <c r="D191" s="143">
        <v>0</v>
      </c>
      <c r="E191" s="167"/>
      <c r="F191" s="142" t="s">
        <v>91</v>
      </c>
      <c r="G191" s="143">
        <v>0</v>
      </c>
      <c r="H191" s="143">
        <v>0</v>
      </c>
      <c r="I191" s="143">
        <v>0</v>
      </c>
      <c r="K191" s="142" t="s">
        <v>121</v>
      </c>
      <c r="L191" s="143">
        <v>4.2996600000000003E-3</v>
      </c>
      <c r="M191" s="143">
        <v>1.8990400000000001E-3</v>
      </c>
      <c r="N191" s="143">
        <v>1.6533300000000001E-2</v>
      </c>
    </row>
    <row r="192" spans="1:20" x14ac:dyDescent="0.25">
      <c r="A192" s="142" t="s">
        <v>84</v>
      </c>
      <c r="B192" s="143">
        <v>0</v>
      </c>
      <c r="C192" s="143">
        <v>0</v>
      </c>
      <c r="D192" s="143">
        <v>0</v>
      </c>
      <c r="E192" s="167"/>
      <c r="F192" s="142" t="s">
        <v>92</v>
      </c>
      <c r="G192" s="143">
        <v>0</v>
      </c>
      <c r="H192" s="143">
        <v>1.0000000000000001E-5</v>
      </c>
      <c r="I192" s="143">
        <v>0</v>
      </c>
      <c r="K192" s="142" t="s">
        <v>225</v>
      </c>
      <c r="L192" s="143">
        <v>4.7911370000000002E-2</v>
      </c>
      <c r="M192" s="143">
        <v>0.1842</v>
      </c>
      <c r="N192" s="143">
        <v>1.304348E-2</v>
      </c>
    </row>
    <row r="193" spans="1:14" x14ac:dyDescent="0.25">
      <c r="A193" s="142" t="s">
        <v>85</v>
      </c>
      <c r="B193" s="143">
        <v>0</v>
      </c>
      <c r="C193" s="143">
        <v>0</v>
      </c>
      <c r="D193" s="143">
        <v>0</v>
      </c>
      <c r="E193" s="167"/>
      <c r="F193" s="142" t="s">
        <v>93</v>
      </c>
      <c r="G193" s="143">
        <v>0</v>
      </c>
      <c r="H193" s="143">
        <v>1E-4</v>
      </c>
      <c r="I193" s="143">
        <v>0</v>
      </c>
      <c r="K193" s="142" t="s">
        <v>100</v>
      </c>
      <c r="L193" s="143">
        <v>1E-3</v>
      </c>
      <c r="M193" s="143">
        <v>0</v>
      </c>
      <c r="N193" s="143">
        <v>1.1260350000000001E-2</v>
      </c>
    </row>
    <row r="194" spans="1:14" x14ac:dyDescent="0.25">
      <c r="A194" s="142" t="s">
        <v>87</v>
      </c>
      <c r="B194" s="143">
        <v>0</v>
      </c>
      <c r="C194" s="143">
        <v>0</v>
      </c>
      <c r="D194" s="143">
        <v>0</v>
      </c>
      <c r="E194" s="167"/>
      <c r="F194" s="142" t="s">
        <v>95</v>
      </c>
      <c r="G194" s="143">
        <v>1E-4</v>
      </c>
      <c r="H194" s="143">
        <v>2.0000000000000002E-5</v>
      </c>
      <c r="I194" s="143">
        <v>0</v>
      </c>
      <c r="K194" s="142" t="s">
        <v>247</v>
      </c>
      <c r="L194" s="143">
        <v>2.5222700000000001E-2</v>
      </c>
      <c r="M194" s="143">
        <v>6.9999999999999994E-5</v>
      </c>
      <c r="N194" s="143">
        <v>1.04721E-2</v>
      </c>
    </row>
    <row r="195" spans="1:14" x14ac:dyDescent="0.25">
      <c r="A195" s="142" t="s">
        <v>88</v>
      </c>
      <c r="B195" s="143">
        <v>0</v>
      </c>
      <c r="C195" s="143">
        <v>0</v>
      </c>
      <c r="D195" s="143">
        <v>0</v>
      </c>
      <c r="E195" s="167"/>
      <c r="F195" s="142" t="s">
        <v>98</v>
      </c>
      <c r="G195" s="143">
        <v>2.0000000000000002E-5</v>
      </c>
      <c r="H195" s="143">
        <v>1.1299999999999999E-3</v>
      </c>
      <c r="I195" s="143">
        <v>0</v>
      </c>
      <c r="K195" s="142" t="s">
        <v>24</v>
      </c>
      <c r="L195" s="143">
        <v>0.38414814000000003</v>
      </c>
      <c r="M195" s="143">
        <v>1.9675399999999998E-3</v>
      </c>
      <c r="N195" s="143">
        <v>1.0269209999999999E-2</v>
      </c>
    </row>
    <row r="196" spans="1:14" x14ac:dyDescent="0.25">
      <c r="A196" s="142" t="s">
        <v>89</v>
      </c>
      <c r="B196" s="143">
        <v>0</v>
      </c>
      <c r="C196" s="143">
        <v>0</v>
      </c>
      <c r="D196" s="143">
        <v>0</v>
      </c>
      <c r="E196" s="167"/>
      <c r="F196" s="142" t="s">
        <v>99</v>
      </c>
      <c r="G196" s="143">
        <v>0</v>
      </c>
      <c r="H196" s="143">
        <v>0</v>
      </c>
      <c r="I196" s="143">
        <v>0</v>
      </c>
      <c r="K196" s="142" t="s">
        <v>101</v>
      </c>
      <c r="L196" s="143">
        <v>4.4999999999999997E-3</v>
      </c>
      <c r="M196" s="143">
        <v>7.8600000000000002E-4</v>
      </c>
      <c r="N196" s="143">
        <v>7.3637700000000004E-3</v>
      </c>
    </row>
    <row r="197" spans="1:14" x14ac:dyDescent="0.25">
      <c r="A197" s="142" t="s">
        <v>90</v>
      </c>
      <c r="B197" s="143">
        <v>0</v>
      </c>
      <c r="C197" s="143">
        <v>0</v>
      </c>
      <c r="D197" s="143">
        <v>0</v>
      </c>
      <c r="E197" s="167"/>
      <c r="F197" s="142" t="s">
        <v>100</v>
      </c>
      <c r="G197" s="143">
        <v>0</v>
      </c>
      <c r="H197" s="143">
        <v>0</v>
      </c>
      <c r="I197" s="143">
        <v>0</v>
      </c>
      <c r="K197" s="142" t="s">
        <v>15</v>
      </c>
      <c r="L197" s="143">
        <v>8.7545999999999995E-3</v>
      </c>
      <c r="M197" s="143">
        <v>0</v>
      </c>
      <c r="N197" s="143">
        <v>6.3800000000000003E-3</v>
      </c>
    </row>
    <row r="198" spans="1:14" x14ac:dyDescent="0.25">
      <c r="A198" s="142" t="s">
        <v>91</v>
      </c>
      <c r="B198" s="143">
        <v>2.2499999999999998E-3</v>
      </c>
      <c r="C198" s="143">
        <v>1.6306350000000001E-2</v>
      </c>
      <c r="D198" s="143">
        <v>0</v>
      </c>
      <c r="E198" s="167"/>
      <c r="F198" s="142" t="s">
        <v>101</v>
      </c>
      <c r="G198" s="143">
        <v>0</v>
      </c>
      <c r="H198" s="143">
        <v>1.4E-5</v>
      </c>
      <c r="I198" s="143">
        <v>0</v>
      </c>
      <c r="K198" s="142" t="s">
        <v>138</v>
      </c>
      <c r="L198" s="143">
        <v>0.30001100000000003</v>
      </c>
      <c r="M198" s="143">
        <v>2.2183599999999999E-3</v>
      </c>
      <c r="N198" s="143">
        <v>5.8816800000000002E-3</v>
      </c>
    </row>
    <row r="199" spans="1:14" x14ac:dyDescent="0.25">
      <c r="A199" s="142" t="s">
        <v>92</v>
      </c>
      <c r="B199" s="143">
        <v>1.56E-3</v>
      </c>
      <c r="C199" s="143">
        <v>2.7324000000000003E-3</v>
      </c>
      <c r="D199" s="143">
        <v>0</v>
      </c>
      <c r="E199" s="167"/>
      <c r="F199" s="142" t="s">
        <v>102</v>
      </c>
      <c r="G199" s="143">
        <v>0</v>
      </c>
      <c r="H199" s="143">
        <v>9.2050000000000007E-2</v>
      </c>
      <c r="I199" s="143">
        <v>0</v>
      </c>
      <c r="K199" s="142" t="s">
        <v>59</v>
      </c>
      <c r="L199" s="143">
        <v>0.71016566000000003</v>
      </c>
      <c r="M199" s="143">
        <v>6.2500000000000003E-3</v>
      </c>
      <c r="N199" s="143">
        <v>5.4368000000000003E-3</v>
      </c>
    </row>
    <row r="200" spans="1:14" x14ac:dyDescent="0.25">
      <c r="A200" s="142" t="s">
        <v>93</v>
      </c>
      <c r="B200" s="143">
        <v>0</v>
      </c>
      <c r="C200" s="143">
        <v>0</v>
      </c>
      <c r="D200" s="143">
        <v>0</v>
      </c>
      <c r="E200" s="167"/>
      <c r="F200" s="142" t="s">
        <v>103</v>
      </c>
      <c r="G200" s="143">
        <v>0</v>
      </c>
      <c r="H200" s="143">
        <v>2.4889999999999999E-3</v>
      </c>
      <c r="I200" s="143">
        <v>0</v>
      </c>
      <c r="K200" s="142" t="s">
        <v>44</v>
      </c>
      <c r="L200" s="143">
        <v>0</v>
      </c>
      <c r="M200" s="143">
        <v>0</v>
      </c>
      <c r="N200" s="143">
        <v>5.3393999999999994E-3</v>
      </c>
    </row>
    <row r="201" spans="1:14" x14ac:dyDescent="0.25">
      <c r="A201" s="142" t="s">
        <v>95</v>
      </c>
      <c r="B201" s="143">
        <v>0</v>
      </c>
      <c r="C201" s="143">
        <v>0</v>
      </c>
      <c r="D201" s="143">
        <v>0</v>
      </c>
      <c r="E201" s="167"/>
      <c r="F201" s="142" t="s">
        <v>109</v>
      </c>
      <c r="G201" s="143">
        <v>1.35E-4</v>
      </c>
      <c r="H201" s="143">
        <v>5.0000000000000002E-5</v>
      </c>
      <c r="I201" s="143">
        <v>0</v>
      </c>
      <c r="K201" s="142" t="s">
        <v>140</v>
      </c>
      <c r="L201" s="143">
        <v>5.64E-3</v>
      </c>
      <c r="M201" s="143">
        <v>0</v>
      </c>
      <c r="N201" s="143">
        <v>4.7999999999999996E-3</v>
      </c>
    </row>
    <row r="202" spans="1:14" x14ac:dyDescent="0.25">
      <c r="A202" s="142" t="s">
        <v>100</v>
      </c>
      <c r="B202" s="143">
        <v>0</v>
      </c>
      <c r="C202" s="143">
        <v>0</v>
      </c>
      <c r="D202" s="143">
        <v>0</v>
      </c>
      <c r="E202" s="167"/>
      <c r="F202" s="142" t="s">
        <v>110</v>
      </c>
      <c r="G202" s="143">
        <v>0</v>
      </c>
      <c r="H202" s="143">
        <v>0</v>
      </c>
      <c r="I202" s="143">
        <v>0</v>
      </c>
      <c r="K202" s="142" t="s">
        <v>260</v>
      </c>
      <c r="L202" s="143">
        <v>7.3000000000000001E-3</v>
      </c>
      <c r="M202" s="143">
        <v>7.9950000000000005E-5</v>
      </c>
      <c r="N202" s="143">
        <v>4.1999999999999997E-3</v>
      </c>
    </row>
    <row r="203" spans="1:14" x14ac:dyDescent="0.25">
      <c r="A203" s="142" t="s">
        <v>101</v>
      </c>
      <c r="B203" s="143">
        <v>0</v>
      </c>
      <c r="C203" s="143">
        <v>0</v>
      </c>
      <c r="D203" s="143">
        <v>0</v>
      </c>
      <c r="F203" s="142" t="s">
        <v>111</v>
      </c>
      <c r="G203" s="143">
        <v>0</v>
      </c>
      <c r="H203" s="143">
        <v>0</v>
      </c>
      <c r="I203" s="143">
        <v>0</v>
      </c>
      <c r="K203" s="142" t="s">
        <v>152</v>
      </c>
      <c r="L203" s="143">
        <v>0</v>
      </c>
      <c r="M203" s="143">
        <v>0</v>
      </c>
      <c r="N203" s="143">
        <v>4.1000000000000003E-3</v>
      </c>
    </row>
    <row r="204" spans="1:14" x14ac:dyDescent="0.25">
      <c r="A204" s="142" t="s">
        <v>102</v>
      </c>
      <c r="B204" s="143">
        <v>0.32045499999999999</v>
      </c>
      <c r="C204" s="143">
        <v>0</v>
      </c>
      <c r="D204" s="143">
        <v>0</v>
      </c>
      <c r="F204" s="142" t="s">
        <v>112</v>
      </c>
      <c r="G204" s="143">
        <v>0</v>
      </c>
      <c r="H204" s="143">
        <v>0</v>
      </c>
      <c r="I204" s="143">
        <v>0</v>
      </c>
      <c r="K204" s="142" t="s">
        <v>118</v>
      </c>
      <c r="L204" s="143">
        <v>0</v>
      </c>
      <c r="M204" s="143">
        <v>0</v>
      </c>
      <c r="N204" s="143">
        <v>3.578E-3</v>
      </c>
    </row>
    <row r="205" spans="1:14" x14ac:dyDescent="0.25">
      <c r="A205" s="142" t="s">
        <v>106</v>
      </c>
      <c r="B205" s="143">
        <v>0.158719</v>
      </c>
      <c r="C205" s="143">
        <v>8.8588000000000002E-4</v>
      </c>
      <c r="D205" s="143">
        <v>0</v>
      </c>
      <c r="F205" s="142" t="s">
        <v>113</v>
      </c>
      <c r="G205" s="143">
        <v>0</v>
      </c>
      <c r="H205" s="143">
        <v>0</v>
      </c>
      <c r="I205" s="143">
        <v>0</v>
      </c>
      <c r="K205" s="142" t="s">
        <v>234</v>
      </c>
      <c r="L205" s="143">
        <v>1.9909400000000001E-2</v>
      </c>
      <c r="M205" s="143">
        <v>3.5423999999999997E-2</v>
      </c>
      <c r="N205" s="143">
        <v>2.63E-3</v>
      </c>
    </row>
    <row r="206" spans="1:14" x14ac:dyDescent="0.25">
      <c r="A206" s="142" t="s">
        <v>110</v>
      </c>
      <c r="B206" s="143">
        <v>0</v>
      </c>
      <c r="C206" s="143">
        <v>0</v>
      </c>
      <c r="D206" s="143">
        <v>0</v>
      </c>
      <c r="F206" s="142" t="s">
        <v>115</v>
      </c>
      <c r="G206" s="143">
        <v>0</v>
      </c>
      <c r="H206" s="143">
        <v>0</v>
      </c>
      <c r="I206" s="143">
        <v>0</v>
      </c>
      <c r="K206" s="142" t="s">
        <v>192</v>
      </c>
      <c r="L206" s="143">
        <v>2.567198E-2</v>
      </c>
      <c r="M206" s="143">
        <v>2.743307E-2</v>
      </c>
      <c r="N206" s="143">
        <v>1.9053900000000001E-3</v>
      </c>
    </row>
    <row r="207" spans="1:14" x14ac:dyDescent="0.25">
      <c r="A207" s="142" t="s">
        <v>111</v>
      </c>
      <c r="B207" s="143">
        <v>0</v>
      </c>
      <c r="C207" s="143">
        <v>0</v>
      </c>
      <c r="D207" s="143">
        <v>0</v>
      </c>
      <c r="F207" s="142" t="s">
        <v>118</v>
      </c>
      <c r="G207" s="143">
        <v>0</v>
      </c>
      <c r="H207" s="143">
        <v>0</v>
      </c>
      <c r="I207" s="143">
        <v>0</v>
      </c>
      <c r="K207" s="142" t="s">
        <v>139</v>
      </c>
      <c r="L207" s="143">
        <v>8.1514960000000011E-2</v>
      </c>
      <c r="M207" s="143">
        <v>0.152</v>
      </c>
      <c r="N207" s="143">
        <v>1.8162999999999999E-3</v>
      </c>
    </row>
    <row r="208" spans="1:14" x14ac:dyDescent="0.25">
      <c r="A208" s="142" t="s">
        <v>112</v>
      </c>
      <c r="B208" s="143">
        <v>0</v>
      </c>
      <c r="C208" s="143">
        <v>0</v>
      </c>
      <c r="D208" s="143">
        <v>0</v>
      </c>
      <c r="F208" s="142" t="s">
        <v>119</v>
      </c>
      <c r="G208" s="143">
        <v>0</v>
      </c>
      <c r="H208" s="143">
        <v>0</v>
      </c>
      <c r="I208" s="143">
        <v>0</v>
      </c>
      <c r="K208" s="142" t="s">
        <v>73</v>
      </c>
      <c r="L208" s="143">
        <v>2.367652E-2</v>
      </c>
      <c r="M208" s="143">
        <v>2.547E-2</v>
      </c>
      <c r="N208" s="143">
        <v>1.6999999999999999E-3</v>
      </c>
    </row>
    <row r="209" spans="1:14" x14ac:dyDescent="0.25">
      <c r="A209" s="142" t="s">
        <v>115</v>
      </c>
      <c r="B209" s="143">
        <v>0</v>
      </c>
      <c r="C209" s="143">
        <v>0</v>
      </c>
      <c r="D209" s="143">
        <v>0</v>
      </c>
      <c r="F209" s="142" t="s">
        <v>120</v>
      </c>
      <c r="G209" s="143">
        <v>1.284E-3</v>
      </c>
      <c r="H209" s="143">
        <v>0</v>
      </c>
      <c r="I209" s="143">
        <v>0</v>
      </c>
      <c r="K209" s="142" t="s">
        <v>244</v>
      </c>
      <c r="L209" s="143">
        <v>0</v>
      </c>
      <c r="M209" s="143">
        <v>6.5779999999999996E-3</v>
      </c>
      <c r="N209" s="143">
        <v>1.6359E-3</v>
      </c>
    </row>
    <row r="210" spans="1:14" x14ac:dyDescent="0.25">
      <c r="A210" s="142" t="s">
        <v>118</v>
      </c>
      <c r="B210" s="143">
        <v>1.0017000000000001E-3</v>
      </c>
      <c r="C210" s="143">
        <v>4.1706859999999998E-2</v>
      </c>
      <c r="D210" s="143">
        <v>0</v>
      </c>
      <c r="F210" s="142" t="s">
        <v>121</v>
      </c>
      <c r="G210" s="143">
        <v>0</v>
      </c>
      <c r="H210" s="143">
        <v>0</v>
      </c>
      <c r="I210" s="143">
        <v>0</v>
      </c>
      <c r="K210" s="142" t="s">
        <v>213</v>
      </c>
      <c r="L210" s="143">
        <v>4.8582E-2</v>
      </c>
      <c r="M210" s="143">
        <v>3.9999999999999998E-6</v>
      </c>
      <c r="N210" s="143">
        <v>1.5637000000000001E-3</v>
      </c>
    </row>
    <row r="211" spans="1:14" x14ac:dyDescent="0.25">
      <c r="A211" s="142" t="s">
        <v>124</v>
      </c>
      <c r="B211" s="143">
        <v>0</v>
      </c>
      <c r="C211" s="143">
        <v>0</v>
      </c>
      <c r="D211" s="143">
        <v>0</v>
      </c>
      <c r="F211" s="142" t="s">
        <v>124</v>
      </c>
      <c r="G211" s="143">
        <v>0</v>
      </c>
      <c r="H211" s="143">
        <v>0</v>
      </c>
      <c r="I211" s="143">
        <v>0</v>
      </c>
      <c r="K211" s="142" t="s">
        <v>126</v>
      </c>
      <c r="L211" s="143">
        <v>0</v>
      </c>
      <c r="M211" s="143">
        <v>0</v>
      </c>
      <c r="N211" s="143">
        <v>1.55832E-3</v>
      </c>
    </row>
    <row r="212" spans="1:14" x14ac:dyDescent="0.25">
      <c r="A212" s="142" t="s">
        <v>126</v>
      </c>
      <c r="B212" s="143">
        <v>0</v>
      </c>
      <c r="C212" s="143">
        <v>0</v>
      </c>
      <c r="D212" s="143">
        <v>0</v>
      </c>
      <c r="F212" s="142" t="s">
        <v>128</v>
      </c>
      <c r="G212" s="143">
        <v>5.3340000000000002E-3</v>
      </c>
      <c r="H212" s="143">
        <v>3.2529999999999998E-3</v>
      </c>
      <c r="I212" s="143">
        <v>0</v>
      </c>
      <c r="K212" s="142" t="s">
        <v>90</v>
      </c>
      <c r="L212" s="143">
        <v>8.236209999999999E-3</v>
      </c>
      <c r="M212" s="143">
        <v>0.45625900000000003</v>
      </c>
      <c r="N212" s="143">
        <v>9.6758E-4</v>
      </c>
    </row>
    <row r="213" spans="1:14" x14ac:dyDescent="0.25">
      <c r="A213" s="142" t="s">
        <v>137</v>
      </c>
      <c r="B213" s="143">
        <v>0</v>
      </c>
      <c r="C213" s="143">
        <v>0</v>
      </c>
      <c r="D213" s="143">
        <v>0</v>
      </c>
      <c r="F213" s="142" t="s">
        <v>129</v>
      </c>
      <c r="G213" s="143">
        <v>0</v>
      </c>
      <c r="H213" s="143">
        <v>2.7042E-2</v>
      </c>
      <c r="I213" s="143">
        <v>0</v>
      </c>
      <c r="K213" s="142" t="s">
        <v>67</v>
      </c>
      <c r="L213" s="143">
        <v>0</v>
      </c>
      <c r="M213" s="143">
        <v>3.5E-4</v>
      </c>
      <c r="N213" s="143">
        <v>7.5000000000000002E-4</v>
      </c>
    </row>
    <row r="214" spans="1:14" x14ac:dyDescent="0.25">
      <c r="A214" s="142" t="s">
        <v>138</v>
      </c>
      <c r="B214" s="143">
        <v>0</v>
      </c>
      <c r="C214" s="143">
        <v>0</v>
      </c>
      <c r="D214" s="143">
        <v>0</v>
      </c>
      <c r="F214" s="142" t="s">
        <v>131</v>
      </c>
      <c r="G214" s="143">
        <v>0</v>
      </c>
      <c r="H214" s="143">
        <v>0</v>
      </c>
      <c r="I214" s="143">
        <v>0</v>
      </c>
      <c r="K214" s="142" t="s">
        <v>176</v>
      </c>
      <c r="L214" s="143">
        <v>0</v>
      </c>
      <c r="M214" s="143">
        <v>0</v>
      </c>
      <c r="N214" s="143">
        <v>6.3650999999999996E-4</v>
      </c>
    </row>
    <row r="215" spans="1:14" x14ac:dyDescent="0.25">
      <c r="A215" s="142" t="s">
        <v>139</v>
      </c>
      <c r="B215" s="143">
        <v>0</v>
      </c>
      <c r="C215" s="143">
        <v>1.846E-3</v>
      </c>
      <c r="D215" s="143">
        <v>0</v>
      </c>
      <c r="F215" s="142" t="s">
        <v>132</v>
      </c>
      <c r="G215" s="143">
        <v>0</v>
      </c>
      <c r="H215" s="143">
        <v>0</v>
      </c>
      <c r="I215" s="143">
        <v>0</v>
      </c>
      <c r="K215" s="142" t="s">
        <v>31</v>
      </c>
      <c r="L215" s="143">
        <v>5.1716499999999999E-3</v>
      </c>
      <c r="M215" s="143">
        <v>5.5670999999999998E-2</v>
      </c>
      <c r="N215" s="143">
        <v>5.775E-4</v>
      </c>
    </row>
    <row r="216" spans="1:14" x14ac:dyDescent="0.25">
      <c r="A216" s="142" t="s">
        <v>140</v>
      </c>
      <c r="B216" s="143">
        <v>0</v>
      </c>
      <c r="C216" s="143">
        <v>0</v>
      </c>
      <c r="D216" s="143">
        <v>0</v>
      </c>
      <c r="F216" s="142" t="s">
        <v>139</v>
      </c>
      <c r="G216" s="143">
        <v>0</v>
      </c>
      <c r="H216" s="143">
        <v>2.0000000000000002E-5</v>
      </c>
      <c r="I216" s="143">
        <v>0</v>
      </c>
      <c r="K216" s="142" t="s">
        <v>95</v>
      </c>
      <c r="L216" s="143">
        <v>0.22644282000000002</v>
      </c>
      <c r="M216" s="143">
        <v>7.5921000000000002E-2</v>
      </c>
      <c r="N216" s="143">
        <v>4.0000000000000002E-4</v>
      </c>
    </row>
    <row r="217" spans="1:14" x14ac:dyDescent="0.25">
      <c r="A217" s="142" t="s">
        <v>144</v>
      </c>
      <c r="B217" s="143">
        <v>6.4917000000000002E-2</v>
      </c>
      <c r="C217" s="143">
        <v>6.4875000000000002E-2</v>
      </c>
      <c r="D217" s="143">
        <v>0</v>
      </c>
      <c r="F217" s="142" t="s">
        <v>140</v>
      </c>
      <c r="G217" s="143">
        <v>0</v>
      </c>
      <c r="H217" s="143">
        <v>2.0000000000000002E-5</v>
      </c>
      <c r="I217" s="143">
        <v>0</v>
      </c>
      <c r="K217" s="142" t="s">
        <v>186</v>
      </c>
      <c r="L217" s="143">
        <v>1.5559100000000001E-2</v>
      </c>
      <c r="M217" s="143">
        <v>3.6958000000000004E-3</v>
      </c>
      <c r="N217" s="143">
        <v>3.4595999999999997E-4</v>
      </c>
    </row>
    <row r="218" spans="1:14" x14ac:dyDescent="0.25">
      <c r="A218" s="142" t="s">
        <v>153</v>
      </c>
      <c r="B218" s="143">
        <v>0</v>
      </c>
      <c r="C218" s="143">
        <v>0</v>
      </c>
      <c r="D218" s="143">
        <v>0</v>
      </c>
      <c r="F218" s="142" t="s">
        <v>148</v>
      </c>
      <c r="G218" s="143">
        <v>0</v>
      </c>
      <c r="H218" s="143">
        <v>2.0000000000000001E-4</v>
      </c>
      <c r="I218" s="143">
        <v>0</v>
      </c>
      <c r="K218" s="142" t="s">
        <v>58</v>
      </c>
      <c r="L218" s="143">
        <v>1E-4</v>
      </c>
      <c r="M218" s="143">
        <v>0.21510000000000001</v>
      </c>
      <c r="N218" s="143">
        <v>1E-4</v>
      </c>
    </row>
    <row r="219" spans="1:14" x14ac:dyDescent="0.25">
      <c r="A219" s="142" t="s">
        <v>154</v>
      </c>
      <c r="B219" s="143">
        <v>0</v>
      </c>
      <c r="C219" s="143">
        <v>0</v>
      </c>
      <c r="D219" s="143">
        <v>0</v>
      </c>
      <c r="F219" s="142" t="s">
        <v>152</v>
      </c>
      <c r="G219" s="143">
        <v>0</v>
      </c>
      <c r="H219" s="143">
        <v>0</v>
      </c>
      <c r="I219" s="143">
        <v>0</v>
      </c>
      <c r="K219" s="142" t="s">
        <v>17</v>
      </c>
      <c r="L219" s="143">
        <v>7.5000000000000002E-4</v>
      </c>
      <c r="M219" s="143">
        <v>0</v>
      </c>
      <c r="N219" s="143">
        <v>2.3989999999999999E-5</v>
      </c>
    </row>
    <row r="220" spans="1:14" x14ac:dyDescent="0.25">
      <c r="A220" s="142" t="s">
        <v>155</v>
      </c>
      <c r="B220" s="143">
        <v>1.6472100000000001E-3</v>
      </c>
      <c r="C220" s="143">
        <v>0</v>
      </c>
      <c r="D220" s="143">
        <v>0</v>
      </c>
      <c r="F220" s="142" t="s">
        <v>153</v>
      </c>
      <c r="G220" s="143">
        <v>0</v>
      </c>
      <c r="H220" s="143">
        <v>0</v>
      </c>
      <c r="I220" s="143">
        <v>0</v>
      </c>
      <c r="K220" s="142" t="s">
        <v>13</v>
      </c>
      <c r="L220" s="143">
        <v>9.2950000000000005E-2</v>
      </c>
      <c r="M220" s="143">
        <v>0</v>
      </c>
      <c r="N220" s="143">
        <v>0</v>
      </c>
    </row>
    <row r="221" spans="1:14" x14ac:dyDescent="0.25">
      <c r="A221" s="142" t="s">
        <v>156</v>
      </c>
      <c r="B221" s="143">
        <v>0</v>
      </c>
      <c r="C221" s="143">
        <v>5.2520000000000008E-4</v>
      </c>
      <c r="D221" s="143">
        <v>0</v>
      </c>
      <c r="F221" s="142" t="s">
        <v>154</v>
      </c>
      <c r="G221" s="143">
        <v>0</v>
      </c>
      <c r="H221" s="143">
        <v>0</v>
      </c>
      <c r="I221" s="143">
        <v>0</v>
      </c>
      <c r="K221" s="142" t="s">
        <v>14</v>
      </c>
      <c r="L221" s="143">
        <v>0</v>
      </c>
      <c r="M221" s="143">
        <v>0</v>
      </c>
      <c r="N221" s="143">
        <v>0</v>
      </c>
    </row>
    <row r="222" spans="1:14" x14ac:dyDescent="0.25">
      <c r="A222" s="142" t="s">
        <v>158</v>
      </c>
      <c r="B222" s="143">
        <v>0</v>
      </c>
      <c r="C222" s="143">
        <v>0</v>
      </c>
      <c r="D222" s="143">
        <v>0</v>
      </c>
      <c r="F222" s="142" t="s">
        <v>155</v>
      </c>
      <c r="G222" s="143">
        <v>0</v>
      </c>
      <c r="H222" s="143">
        <v>0</v>
      </c>
      <c r="I222" s="143">
        <v>0</v>
      </c>
      <c r="K222" s="142" t="s">
        <v>18</v>
      </c>
      <c r="L222" s="143">
        <v>0</v>
      </c>
      <c r="M222" s="143">
        <v>0</v>
      </c>
      <c r="N222" s="143">
        <v>0</v>
      </c>
    </row>
    <row r="223" spans="1:14" x14ac:dyDescent="0.25">
      <c r="A223" s="142" t="s">
        <v>161</v>
      </c>
      <c r="B223" s="143">
        <v>0</v>
      </c>
      <c r="C223" s="143">
        <v>0</v>
      </c>
      <c r="D223" s="143">
        <v>0</v>
      </c>
      <c r="F223" s="142" t="s">
        <v>156</v>
      </c>
      <c r="G223" s="143">
        <v>0</v>
      </c>
      <c r="H223" s="143">
        <v>0</v>
      </c>
      <c r="I223" s="143">
        <v>0</v>
      </c>
      <c r="K223" s="142" t="s">
        <v>29</v>
      </c>
      <c r="L223" s="143">
        <v>4.8694E-4</v>
      </c>
      <c r="M223" s="143">
        <v>0</v>
      </c>
      <c r="N223" s="143">
        <v>0</v>
      </c>
    </row>
    <row r="224" spans="1:14" x14ac:dyDescent="0.25">
      <c r="A224" s="142" t="s">
        <v>162</v>
      </c>
      <c r="B224" s="143">
        <v>0</v>
      </c>
      <c r="C224" s="143">
        <v>0</v>
      </c>
      <c r="D224" s="143">
        <v>0</v>
      </c>
      <c r="F224" s="142" t="s">
        <v>158</v>
      </c>
      <c r="G224" s="143">
        <v>0</v>
      </c>
      <c r="H224" s="143">
        <v>0</v>
      </c>
      <c r="I224" s="143">
        <v>0</v>
      </c>
      <c r="K224" s="142" t="s">
        <v>38</v>
      </c>
      <c r="L224" s="143">
        <v>0</v>
      </c>
      <c r="M224" s="143">
        <v>0</v>
      </c>
      <c r="N224" s="143">
        <v>0</v>
      </c>
    </row>
    <row r="225" spans="1:14" x14ac:dyDescent="0.25">
      <c r="A225" s="142" t="s">
        <v>163</v>
      </c>
      <c r="B225" s="143">
        <v>0</v>
      </c>
      <c r="C225" s="143">
        <v>3.0418500000000001E-2</v>
      </c>
      <c r="D225" s="143">
        <v>0</v>
      </c>
      <c r="F225" s="142" t="s">
        <v>159</v>
      </c>
      <c r="G225" s="143">
        <v>0</v>
      </c>
      <c r="H225" s="143">
        <v>0</v>
      </c>
      <c r="I225" s="143">
        <v>0</v>
      </c>
      <c r="K225" s="142" t="s">
        <v>41</v>
      </c>
      <c r="L225" s="143">
        <v>0</v>
      </c>
      <c r="M225" s="143">
        <v>0</v>
      </c>
      <c r="N225" s="143">
        <v>0</v>
      </c>
    </row>
    <row r="226" spans="1:14" x14ac:dyDescent="0.25">
      <c r="A226" s="142" t="s">
        <v>164</v>
      </c>
      <c r="B226" s="143">
        <v>0</v>
      </c>
      <c r="C226" s="143">
        <v>0</v>
      </c>
      <c r="D226" s="143">
        <v>0</v>
      </c>
      <c r="F226" s="142" t="s">
        <v>161</v>
      </c>
      <c r="G226" s="143">
        <v>0</v>
      </c>
      <c r="H226" s="143">
        <v>0</v>
      </c>
      <c r="I226" s="143">
        <v>0</v>
      </c>
      <c r="K226" s="142" t="s">
        <v>42</v>
      </c>
      <c r="L226" s="143">
        <v>1.2939500000000001E-3</v>
      </c>
      <c r="M226" s="143">
        <v>0</v>
      </c>
      <c r="N226" s="143">
        <v>0</v>
      </c>
    </row>
    <row r="227" spans="1:14" x14ac:dyDescent="0.25">
      <c r="A227" s="142" t="s">
        <v>165</v>
      </c>
      <c r="B227" s="143">
        <v>0</v>
      </c>
      <c r="C227" s="143">
        <v>4.3616999999999996E-3</v>
      </c>
      <c r="D227" s="143">
        <v>0</v>
      </c>
      <c r="F227" s="142" t="s">
        <v>575</v>
      </c>
      <c r="G227" s="143">
        <v>0</v>
      </c>
      <c r="H227" s="143">
        <v>0</v>
      </c>
      <c r="I227" s="143">
        <v>0</v>
      </c>
      <c r="K227" s="142" t="s">
        <v>43</v>
      </c>
      <c r="L227" s="143">
        <v>3.6994999999999997E-4</v>
      </c>
      <c r="M227" s="143">
        <v>4.0000000000000003E-5</v>
      </c>
      <c r="N227" s="143">
        <v>0</v>
      </c>
    </row>
    <row r="228" spans="1:14" x14ac:dyDescent="0.25">
      <c r="A228" s="142" t="s">
        <v>166</v>
      </c>
      <c r="B228" s="143">
        <v>0</v>
      </c>
      <c r="C228" s="143">
        <v>0</v>
      </c>
      <c r="D228" s="143">
        <v>0</v>
      </c>
      <c r="F228" s="142" t="s">
        <v>162</v>
      </c>
      <c r="G228" s="143">
        <v>0</v>
      </c>
      <c r="H228" s="143">
        <v>0</v>
      </c>
      <c r="I228" s="143">
        <v>0</v>
      </c>
      <c r="K228" s="142" t="s">
        <v>45</v>
      </c>
      <c r="L228" s="143">
        <v>1.64496E-3</v>
      </c>
      <c r="M228" s="143">
        <v>0</v>
      </c>
      <c r="N228" s="143">
        <v>0</v>
      </c>
    </row>
    <row r="229" spans="1:14" x14ac:dyDescent="0.25">
      <c r="A229" s="142" t="s">
        <v>167</v>
      </c>
      <c r="B229" s="143">
        <v>1.2539999999999999E-3</v>
      </c>
      <c r="C229" s="143">
        <v>1.5E-3</v>
      </c>
      <c r="D229" s="143">
        <v>0</v>
      </c>
      <c r="F229" s="142" t="s">
        <v>163</v>
      </c>
      <c r="G229" s="143">
        <v>2.2461999999999998E-3</v>
      </c>
      <c r="H229" s="143">
        <v>0</v>
      </c>
      <c r="I229" s="143">
        <v>0</v>
      </c>
      <c r="K229" s="142" t="s">
        <v>46</v>
      </c>
      <c r="L229" s="143">
        <v>0</v>
      </c>
      <c r="M229" s="143">
        <v>0</v>
      </c>
      <c r="N229" s="143">
        <v>0</v>
      </c>
    </row>
    <row r="230" spans="1:14" x14ac:dyDescent="0.25">
      <c r="A230" s="142" t="s">
        <v>176</v>
      </c>
      <c r="B230" s="143">
        <v>0</v>
      </c>
      <c r="C230" s="143">
        <v>0</v>
      </c>
      <c r="D230" s="143">
        <v>0</v>
      </c>
      <c r="F230" s="142" t="s">
        <v>164</v>
      </c>
      <c r="G230" s="143">
        <v>0</v>
      </c>
      <c r="H230" s="143">
        <v>0</v>
      </c>
      <c r="I230" s="143">
        <v>0</v>
      </c>
      <c r="K230" s="142" t="s">
        <v>53</v>
      </c>
      <c r="L230" s="143">
        <v>0</v>
      </c>
      <c r="M230" s="143">
        <v>0</v>
      </c>
      <c r="N230" s="143">
        <v>0</v>
      </c>
    </row>
    <row r="231" spans="1:14" x14ac:dyDescent="0.25">
      <c r="A231" s="142" t="s">
        <v>179</v>
      </c>
      <c r="B231" s="143">
        <v>0</v>
      </c>
      <c r="C231" s="143">
        <v>0</v>
      </c>
      <c r="D231" s="143">
        <v>0</v>
      </c>
      <c r="F231" s="142" t="s">
        <v>166</v>
      </c>
      <c r="G231" s="143">
        <v>0</v>
      </c>
      <c r="H231" s="143">
        <v>0</v>
      </c>
      <c r="I231" s="143">
        <v>0</v>
      </c>
      <c r="K231" s="142" t="s">
        <v>54</v>
      </c>
      <c r="L231" s="143">
        <v>0</v>
      </c>
      <c r="M231" s="143">
        <v>0</v>
      </c>
      <c r="N231" s="143">
        <v>0</v>
      </c>
    </row>
    <row r="232" spans="1:14" x14ac:dyDescent="0.25">
      <c r="A232" s="142" t="s">
        <v>182</v>
      </c>
      <c r="B232" s="143">
        <v>0</v>
      </c>
      <c r="C232" s="143">
        <v>0</v>
      </c>
      <c r="D232" s="143">
        <v>0</v>
      </c>
      <c r="F232" s="142" t="s">
        <v>168</v>
      </c>
      <c r="G232" s="143">
        <v>0</v>
      </c>
      <c r="H232" s="143">
        <v>0</v>
      </c>
      <c r="I232" s="143">
        <v>0</v>
      </c>
      <c r="K232" s="142" t="s">
        <v>55</v>
      </c>
      <c r="L232" s="143">
        <v>0</v>
      </c>
      <c r="M232" s="143">
        <v>0</v>
      </c>
      <c r="N232" s="143">
        <v>0</v>
      </c>
    </row>
    <row r="233" spans="1:14" x14ac:dyDescent="0.25">
      <c r="A233" s="142" t="s">
        <v>186</v>
      </c>
      <c r="B233" s="143">
        <v>0</v>
      </c>
      <c r="C233" s="143">
        <v>0</v>
      </c>
      <c r="D233" s="143">
        <v>0</v>
      </c>
      <c r="F233" s="142" t="s">
        <v>169</v>
      </c>
      <c r="G233" s="143">
        <v>6.0639999999999999E-3</v>
      </c>
      <c r="H233" s="143">
        <v>7.8715880000000002E-2</v>
      </c>
      <c r="I233" s="143">
        <v>0</v>
      </c>
      <c r="K233" s="142" t="s">
        <v>56</v>
      </c>
      <c r="L233" s="143">
        <v>0</v>
      </c>
      <c r="M233" s="143">
        <v>0</v>
      </c>
      <c r="N233" s="143">
        <v>0</v>
      </c>
    </row>
    <row r="234" spans="1:14" x14ac:dyDescent="0.25">
      <c r="A234" s="142" t="s">
        <v>187</v>
      </c>
      <c r="B234" s="143">
        <v>3.1375399999999999E-3</v>
      </c>
      <c r="C234" s="143">
        <v>0</v>
      </c>
      <c r="D234" s="143">
        <v>0</v>
      </c>
      <c r="F234" s="142" t="s">
        <v>170</v>
      </c>
      <c r="G234" s="143">
        <v>0</v>
      </c>
      <c r="H234" s="143">
        <v>5.2945449999999998E-2</v>
      </c>
      <c r="I234" s="143">
        <v>0</v>
      </c>
      <c r="K234" s="142" t="s">
        <v>63</v>
      </c>
      <c r="L234" s="143">
        <v>1.9999999999999999E-6</v>
      </c>
      <c r="M234" s="143">
        <v>5.7499999999999999E-4</v>
      </c>
      <c r="N234" s="143">
        <v>0</v>
      </c>
    </row>
    <row r="235" spans="1:14" x14ac:dyDescent="0.25">
      <c r="A235" s="142" t="s">
        <v>188</v>
      </c>
      <c r="B235" s="143">
        <v>0</v>
      </c>
      <c r="C235" s="143">
        <v>0</v>
      </c>
      <c r="D235" s="143">
        <v>0</v>
      </c>
      <c r="F235" s="142" t="s">
        <v>176</v>
      </c>
      <c r="G235" s="143">
        <v>0</v>
      </c>
      <c r="H235" s="143">
        <v>0</v>
      </c>
      <c r="I235" s="143">
        <v>0</v>
      </c>
      <c r="K235" s="142" t="s">
        <v>68</v>
      </c>
      <c r="L235" s="143">
        <v>0</v>
      </c>
      <c r="M235" s="143">
        <v>0</v>
      </c>
      <c r="N235" s="143">
        <v>0</v>
      </c>
    </row>
    <row r="236" spans="1:14" x14ac:dyDescent="0.25">
      <c r="A236" s="142" t="s">
        <v>190</v>
      </c>
      <c r="B236" s="143">
        <v>0</v>
      </c>
      <c r="C236" s="143">
        <v>0</v>
      </c>
      <c r="D236" s="143">
        <v>0</v>
      </c>
      <c r="F236" s="142" t="s">
        <v>177</v>
      </c>
      <c r="G236" s="143">
        <v>0</v>
      </c>
      <c r="H236" s="143">
        <v>0</v>
      </c>
      <c r="I236" s="143">
        <v>0</v>
      </c>
      <c r="K236" s="142" t="s">
        <v>69</v>
      </c>
      <c r="L236" s="143">
        <v>0</v>
      </c>
      <c r="M236" s="143">
        <v>0</v>
      </c>
      <c r="N236" s="143">
        <v>0</v>
      </c>
    </row>
    <row r="237" spans="1:14" x14ac:dyDescent="0.25">
      <c r="A237" s="142" t="s">
        <v>191</v>
      </c>
      <c r="B237" s="143">
        <v>0</v>
      </c>
      <c r="C237" s="143">
        <v>3.8507399999999996E-3</v>
      </c>
      <c r="D237" s="143">
        <v>0</v>
      </c>
      <c r="F237" s="142" t="s">
        <v>179</v>
      </c>
      <c r="G237" s="143">
        <v>5.0000000000000001E-4</v>
      </c>
      <c r="H237" s="143">
        <v>0</v>
      </c>
      <c r="I237" s="143">
        <v>0</v>
      </c>
      <c r="K237" s="142" t="s">
        <v>70</v>
      </c>
      <c r="L237" s="143">
        <v>0</v>
      </c>
      <c r="M237" s="143">
        <v>0</v>
      </c>
      <c r="N237" s="143">
        <v>0</v>
      </c>
    </row>
    <row r="238" spans="1:14" x14ac:dyDescent="0.25">
      <c r="A238" s="142" t="s">
        <v>204</v>
      </c>
      <c r="B238" s="143">
        <v>8.0718710000000013E-2</v>
      </c>
      <c r="C238" s="143">
        <v>0</v>
      </c>
      <c r="D238" s="143">
        <v>0</v>
      </c>
      <c r="F238" s="142" t="s">
        <v>182</v>
      </c>
      <c r="G238" s="143">
        <v>0</v>
      </c>
      <c r="H238" s="143">
        <v>0</v>
      </c>
      <c r="I238" s="143">
        <v>0</v>
      </c>
      <c r="K238" s="142" t="s">
        <v>76</v>
      </c>
      <c r="L238" s="143">
        <v>0.24313599999999999</v>
      </c>
      <c r="M238" s="143">
        <v>0</v>
      </c>
      <c r="N238" s="143">
        <v>0</v>
      </c>
    </row>
    <row r="239" spans="1:14" x14ac:dyDescent="0.25">
      <c r="A239" s="142" t="s">
        <v>205</v>
      </c>
      <c r="B239" s="143">
        <v>0</v>
      </c>
      <c r="C239" s="143">
        <v>0</v>
      </c>
      <c r="D239" s="143">
        <v>0</v>
      </c>
      <c r="F239" s="142" t="s">
        <v>183</v>
      </c>
      <c r="G239" s="143">
        <v>0</v>
      </c>
      <c r="H239" s="143">
        <v>0</v>
      </c>
      <c r="I239" s="143">
        <v>0</v>
      </c>
      <c r="K239" s="142" t="s">
        <v>78</v>
      </c>
      <c r="L239" s="143">
        <v>0</v>
      </c>
      <c r="M239" s="143">
        <v>0</v>
      </c>
      <c r="N239" s="143">
        <v>0</v>
      </c>
    </row>
    <row r="240" spans="1:14" x14ac:dyDescent="0.25">
      <c r="A240" s="142" t="s">
        <v>206</v>
      </c>
      <c r="B240" s="143">
        <v>0</v>
      </c>
      <c r="C240" s="143">
        <v>0</v>
      </c>
      <c r="D240" s="143">
        <v>0</v>
      </c>
      <c r="F240" s="142" t="s">
        <v>185</v>
      </c>
      <c r="G240" s="143">
        <v>0</v>
      </c>
      <c r="H240" s="143">
        <v>3.5029999999999999E-2</v>
      </c>
      <c r="I240" s="143">
        <v>0</v>
      </c>
      <c r="K240" s="142" t="s">
        <v>79</v>
      </c>
      <c r="L240" s="143">
        <v>0</v>
      </c>
      <c r="M240" s="143">
        <v>0</v>
      </c>
      <c r="N240" s="143">
        <v>0</v>
      </c>
    </row>
    <row r="241" spans="1:14" x14ac:dyDescent="0.25">
      <c r="A241" s="142" t="s">
        <v>207</v>
      </c>
      <c r="B241" s="143">
        <v>0</v>
      </c>
      <c r="C241" s="143">
        <v>0</v>
      </c>
      <c r="D241" s="143">
        <v>0</v>
      </c>
      <c r="F241" s="142" t="s">
        <v>186</v>
      </c>
      <c r="G241" s="143">
        <v>0</v>
      </c>
      <c r="H241" s="143">
        <v>0</v>
      </c>
      <c r="I241" s="143">
        <v>0</v>
      </c>
      <c r="K241" s="142" t="s">
        <v>82</v>
      </c>
      <c r="L241" s="143">
        <v>7.8580000000000004E-3</v>
      </c>
      <c r="M241" s="143">
        <v>0</v>
      </c>
      <c r="N241" s="143">
        <v>0</v>
      </c>
    </row>
    <row r="242" spans="1:14" x14ac:dyDescent="0.25">
      <c r="A242" s="142" t="s">
        <v>208</v>
      </c>
      <c r="B242" s="143">
        <v>0</v>
      </c>
      <c r="C242" s="143">
        <v>0</v>
      </c>
      <c r="D242" s="143">
        <v>0</v>
      </c>
      <c r="F242" s="142" t="s">
        <v>187</v>
      </c>
      <c r="G242" s="143">
        <v>0</v>
      </c>
      <c r="H242" s="143">
        <v>0</v>
      </c>
      <c r="I242" s="143">
        <v>0</v>
      </c>
      <c r="K242" s="142" t="s">
        <v>83</v>
      </c>
      <c r="L242" s="143">
        <v>0</v>
      </c>
      <c r="M242" s="143">
        <v>0.92</v>
      </c>
      <c r="N242" s="143">
        <v>0</v>
      </c>
    </row>
    <row r="243" spans="1:14" x14ac:dyDescent="0.25">
      <c r="A243" s="142" t="s">
        <v>213</v>
      </c>
      <c r="B243" s="143">
        <v>1.03E-2</v>
      </c>
      <c r="C243" s="143">
        <v>0.11507199999999999</v>
      </c>
      <c r="D243" s="143">
        <v>0</v>
      </c>
      <c r="F243" s="142" t="s">
        <v>188</v>
      </c>
      <c r="G243" s="143">
        <v>0</v>
      </c>
      <c r="H243" s="143">
        <v>0</v>
      </c>
      <c r="I243" s="143">
        <v>0</v>
      </c>
      <c r="K243" s="142" t="s">
        <v>85</v>
      </c>
      <c r="L243" s="143">
        <v>0</v>
      </c>
      <c r="M243" s="143">
        <v>0</v>
      </c>
      <c r="N243" s="143">
        <v>0</v>
      </c>
    </row>
    <row r="244" spans="1:14" x14ac:dyDescent="0.25">
      <c r="A244" s="142" t="s">
        <v>217</v>
      </c>
      <c r="B244" s="143">
        <v>0</v>
      </c>
      <c r="C244" s="143">
        <v>0.13942397000000001</v>
      </c>
      <c r="D244" s="143">
        <v>0</v>
      </c>
      <c r="F244" s="142" t="s">
        <v>191</v>
      </c>
      <c r="G244" s="143">
        <v>0</v>
      </c>
      <c r="H244" s="143">
        <v>0</v>
      </c>
      <c r="I244" s="143">
        <v>0</v>
      </c>
      <c r="K244" s="142" t="s">
        <v>91</v>
      </c>
      <c r="L244" s="143">
        <v>0</v>
      </c>
      <c r="M244" s="143">
        <v>1.2319999999999999E-2</v>
      </c>
      <c r="N244" s="143">
        <v>0</v>
      </c>
    </row>
    <row r="245" spans="1:14" x14ac:dyDescent="0.25">
      <c r="A245" s="142" t="s">
        <v>219</v>
      </c>
      <c r="B245" s="143">
        <v>0</v>
      </c>
      <c r="C245" s="143">
        <v>0</v>
      </c>
      <c r="D245" s="143">
        <v>0</v>
      </c>
      <c r="F245" s="142" t="s">
        <v>192</v>
      </c>
      <c r="G245" s="143">
        <v>0</v>
      </c>
      <c r="H245" s="143">
        <v>0</v>
      </c>
      <c r="I245" s="143">
        <v>0</v>
      </c>
      <c r="K245" s="142" t="s">
        <v>102</v>
      </c>
      <c r="L245" s="143">
        <v>0</v>
      </c>
      <c r="M245" s="143">
        <v>0</v>
      </c>
      <c r="N245" s="143">
        <v>0</v>
      </c>
    </row>
    <row r="246" spans="1:14" x14ac:dyDescent="0.25">
      <c r="A246" s="142" t="s">
        <v>223</v>
      </c>
      <c r="B246" s="143">
        <v>0.52318399999999998</v>
      </c>
      <c r="C246" s="143">
        <v>0</v>
      </c>
      <c r="D246" s="143">
        <v>0</v>
      </c>
      <c r="F246" s="142" t="s">
        <v>193</v>
      </c>
      <c r="G246" s="143">
        <v>0</v>
      </c>
      <c r="H246" s="143">
        <v>0</v>
      </c>
      <c r="I246" s="143">
        <v>0</v>
      </c>
      <c r="K246" s="142" t="s">
        <v>111</v>
      </c>
      <c r="L246" s="143">
        <v>0</v>
      </c>
      <c r="M246" s="143">
        <v>0</v>
      </c>
      <c r="N246" s="143">
        <v>0</v>
      </c>
    </row>
    <row r="247" spans="1:14" x14ac:dyDescent="0.25">
      <c r="A247" s="142" t="s">
        <v>224</v>
      </c>
      <c r="B247" s="143">
        <v>0</v>
      </c>
      <c r="C247" s="143">
        <v>0</v>
      </c>
      <c r="D247" s="143">
        <v>0</v>
      </c>
      <c r="F247" s="142" t="s">
        <v>199</v>
      </c>
      <c r="G247" s="143">
        <v>0</v>
      </c>
      <c r="H247" s="143">
        <v>0</v>
      </c>
      <c r="I247" s="143">
        <v>0</v>
      </c>
      <c r="K247" s="142" t="s">
        <v>115</v>
      </c>
      <c r="L247" s="143">
        <v>5.0806999999999998E-2</v>
      </c>
      <c r="M247" s="143">
        <v>0</v>
      </c>
      <c r="N247" s="143">
        <v>0</v>
      </c>
    </row>
    <row r="248" spans="1:14" x14ac:dyDescent="0.25">
      <c r="A248" s="142" t="s">
        <v>226</v>
      </c>
      <c r="B248" s="143">
        <v>0</v>
      </c>
      <c r="C248" s="143">
        <v>0</v>
      </c>
      <c r="D248" s="143">
        <v>0</v>
      </c>
      <c r="F248" s="142" t="s">
        <v>207</v>
      </c>
      <c r="G248" s="143">
        <v>0</v>
      </c>
      <c r="H248" s="143">
        <v>1.8556E-2</v>
      </c>
      <c r="I248" s="143">
        <v>0</v>
      </c>
      <c r="K248" s="142" t="s">
        <v>124</v>
      </c>
      <c r="L248" s="143">
        <v>0</v>
      </c>
      <c r="M248" s="143">
        <v>0</v>
      </c>
      <c r="N248" s="143">
        <v>0</v>
      </c>
    </row>
    <row r="249" spans="1:14" x14ac:dyDescent="0.25">
      <c r="A249" s="142" t="s">
        <v>227</v>
      </c>
      <c r="B249" s="143">
        <v>0</v>
      </c>
      <c r="C249" s="143">
        <v>0</v>
      </c>
      <c r="D249" s="143">
        <v>0</v>
      </c>
      <c r="F249" s="142" t="s">
        <v>208</v>
      </c>
      <c r="G249" s="143">
        <v>1.9680000000000001E-3</v>
      </c>
      <c r="H249" s="143">
        <v>0</v>
      </c>
      <c r="I249" s="143">
        <v>0</v>
      </c>
      <c r="K249" s="142" t="s">
        <v>127</v>
      </c>
      <c r="L249" s="143">
        <v>0</v>
      </c>
      <c r="M249" s="143">
        <v>0</v>
      </c>
      <c r="N249" s="143">
        <v>0</v>
      </c>
    </row>
    <row r="250" spans="1:14" x14ac:dyDescent="0.25">
      <c r="A250" s="142" t="s">
        <v>230</v>
      </c>
      <c r="B250" s="143">
        <v>4.8529999999999997E-3</v>
      </c>
      <c r="C250" s="143">
        <v>1.311E-2</v>
      </c>
      <c r="D250" s="143">
        <v>0</v>
      </c>
      <c r="F250" s="142" t="s">
        <v>212</v>
      </c>
      <c r="G250" s="143">
        <v>3.1440999999999997E-2</v>
      </c>
      <c r="H250" s="143">
        <v>2.9243000000000002E-2</v>
      </c>
      <c r="I250" s="143">
        <v>0</v>
      </c>
      <c r="K250" s="142" t="s">
        <v>131</v>
      </c>
      <c r="L250" s="143">
        <v>1.6087219999999999E-2</v>
      </c>
      <c r="M250" s="143">
        <v>0</v>
      </c>
      <c r="N250" s="143">
        <v>0</v>
      </c>
    </row>
    <row r="251" spans="1:14" x14ac:dyDescent="0.25">
      <c r="A251" s="142" t="s">
        <v>232</v>
      </c>
      <c r="B251" s="143">
        <v>0</v>
      </c>
      <c r="C251" s="143">
        <v>2.12199E-2</v>
      </c>
      <c r="D251" s="143">
        <v>0</v>
      </c>
      <c r="F251" s="142" t="s">
        <v>213</v>
      </c>
      <c r="G251" s="143">
        <v>0</v>
      </c>
      <c r="H251" s="143">
        <v>0</v>
      </c>
      <c r="I251" s="143">
        <v>0</v>
      </c>
      <c r="K251" s="142" t="s">
        <v>137</v>
      </c>
      <c r="L251" s="143">
        <v>6.7229999999999998E-3</v>
      </c>
      <c r="M251" s="143">
        <v>1.8550000000000001E-3</v>
      </c>
      <c r="N251" s="143">
        <v>0</v>
      </c>
    </row>
    <row r="252" spans="1:14" x14ac:dyDescent="0.25">
      <c r="A252" s="142" t="s">
        <v>234</v>
      </c>
      <c r="B252" s="143">
        <v>0</v>
      </c>
      <c r="C252" s="143">
        <v>0</v>
      </c>
      <c r="D252" s="143">
        <v>0</v>
      </c>
      <c r="F252" s="142" t="s">
        <v>217</v>
      </c>
      <c r="G252" s="143">
        <v>0</v>
      </c>
      <c r="H252" s="143">
        <v>0</v>
      </c>
      <c r="I252" s="143">
        <v>0</v>
      </c>
      <c r="K252" s="142" t="s">
        <v>141</v>
      </c>
      <c r="L252" s="143">
        <v>1.9174080000000003E-2</v>
      </c>
      <c r="M252" s="143">
        <v>6.8110809999999994E-2</v>
      </c>
      <c r="N252" s="143">
        <v>0</v>
      </c>
    </row>
    <row r="253" spans="1:14" x14ac:dyDescent="0.25">
      <c r="A253" s="142" t="s">
        <v>239</v>
      </c>
      <c r="B253" s="143">
        <v>0</v>
      </c>
      <c r="C253" s="143">
        <v>4.3200000000000002E-2</v>
      </c>
      <c r="D253" s="143">
        <v>0</v>
      </c>
      <c r="F253" s="142" t="s">
        <v>218</v>
      </c>
      <c r="G253" s="143">
        <v>0</v>
      </c>
      <c r="H253" s="143">
        <v>0</v>
      </c>
      <c r="I253" s="143">
        <v>0</v>
      </c>
      <c r="K253" s="142" t="s">
        <v>153</v>
      </c>
      <c r="L253" s="143">
        <v>3.9146279999999999E-2</v>
      </c>
      <c r="M253" s="143">
        <v>0</v>
      </c>
      <c r="N253" s="143">
        <v>0</v>
      </c>
    </row>
    <row r="254" spans="1:14" x14ac:dyDescent="0.25">
      <c r="A254" s="142" t="s">
        <v>241</v>
      </c>
      <c r="B254" s="143">
        <v>0</v>
      </c>
      <c r="C254" s="143">
        <v>0</v>
      </c>
      <c r="D254" s="143">
        <v>0</v>
      </c>
      <c r="F254" s="142" t="s">
        <v>219</v>
      </c>
      <c r="G254" s="143">
        <v>0</v>
      </c>
      <c r="H254" s="143">
        <v>0</v>
      </c>
      <c r="I254" s="143">
        <v>0</v>
      </c>
      <c r="K254" s="142" t="s">
        <v>156</v>
      </c>
      <c r="L254" s="143">
        <v>17.803803079999998</v>
      </c>
      <c r="M254" s="143">
        <v>0</v>
      </c>
      <c r="N254" s="143">
        <v>0</v>
      </c>
    </row>
    <row r="255" spans="1:14" x14ac:dyDescent="0.25">
      <c r="A255" s="142" t="s">
        <v>243</v>
      </c>
      <c r="B255" s="143">
        <v>0</v>
      </c>
      <c r="C255" s="143">
        <v>1.5</v>
      </c>
      <c r="D255" s="143">
        <v>0</v>
      </c>
      <c r="F255" s="142" t="s">
        <v>222</v>
      </c>
      <c r="G255" s="143">
        <v>0</v>
      </c>
      <c r="H255" s="143">
        <v>0</v>
      </c>
      <c r="I255" s="143">
        <v>0</v>
      </c>
      <c r="K255" s="142" t="s">
        <v>161</v>
      </c>
      <c r="L255" s="143">
        <v>3.7778400000000002E-3</v>
      </c>
      <c r="M255" s="143">
        <v>0</v>
      </c>
      <c r="N255" s="143">
        <v>0</v>
      </c>
    </row>
    <row r="256" spans="1:14" x14ac:dyDescent="0.25">
      <c r="A256" s="142" t="s">
        <v>244</v>
      </c>
      <c r="B256" s="143">
        <v>0</v>
      </c>
      <c r="C256" s="143">
        <v>0</v>
      </c>
      <c r="D256" s="143">
        <v>0</v>
      </c>
      <c r="F256" s="142" t="s">
        <v>223</v>
      </c>
      <c r="G256" s="143">
        <v>0</v>
      </c>
      <c r="H256" s="143">
        <v>0</v>
      </c>
      <c r="I256" s="143">
        <v>0</v>
      </c>
      <c r="K256" s="142" t="s">
        <v>162</v>
      </c>
      <c r="L256" s="143">
        <v>0.01</v>
      </c>
      <c r="M256" s="143">
        <v>0</v>
      </c>
      <c r="N256" s="143">
        <v>0</v>
      </c>
    </row>
    <row r="257" spans="1:14" x14ac:dyDescent="0.25">
      <c r="A257" s="142" t="s">
        <v>245</v>
      </c>
      <c r="B257" s="143">
        <v>0</v>
      </c>
      <c r="C257" s="143">
        <v>0</v>
      </c>
      <c r="D257" s="143">
        <v>0</v>
      </c>
      <c r="F257" s="142" t="s">
        <v>225</v>
      </c>
      <c r="G257" s="143">
        <v>0</v>
      </c>
      <c r="H257" s="143">
        <v>0.05</v>
      </c>
      <c r="I257" s="143">
        <v>0</v>
      </c>
      <c r="K257" s="142" t="s">
        <v>164</v>
      </c>
      <c r="L257" s="143">
        <v>0</v>
      </c>
      <c r="M257" s="143">
        <v>0</v>
      </c>
      <c r="N257" s="143">
        <v>0</v>
      </c>
    </row>
    <row r="258" spans="1:14" x14ac:dyDescent="0.25">
      <c r="A258" s="142" t="s">
        <v>247</v>
      </c>
      <c r="B258" s="143">
        <v>0</v>
      </c>
      <c r="C258" s="143">
        <v>0</v>
      </c>
      <c r="D258" s="143">
        <v>0</v>
      </c>
      <c r="F258" s="142" t="s">
        <v>226</v>
      </c>
      <c r="G258" s="143">
        <v>0</v>
      </c>
      <c r="H258" s="143">
        <v>0</v>
      </c>
      <c r="I258" s="143">
        <v>0</v>
      </c>
      <c r="K258" s="142" t="s">
        <v>166</v>
      </c>
      <c r="L258" s="143">
        <v>0</v>
      </c>
      <c r="M258" s="143">
        <v>0</v>
      </c>
      <c r="N258" s="143">
        <v>0</v>
      </c>
    </row>
    <row r="259" spans="1:14" x14ac:dyDescent="0.25">
      <c r="A259" s="142" t="s">
        <v>248</v>
      </c>
      <c r="B259" s="143">
        <v>0</v>
      </c>
      <c r="C259" s="143">
        <v>0</v>
      </c>
      <c r="D259" s="143">
        <v>0</v>
      </c>
      <c r="F259" s="142" t="s">
        <v>227</v>
      </c>
      <c r="G259" s="143">
        <v>0</v>
      </c>
      <c r="H259" s="143">
        <v>0</v>
      </c>
      <c r="I259" s="143">
        <v>0</v>
      </c>
      <c r="K259" s="142" t="s">
        <v>167</v>
      </c>
      <c r="L259" s="143">
        <v>6.4089999999999998E-3</v>
      </c>
      <c r="M259" s="143">
        <v>0</v>
      </c>
      <c r="N259" s="143">
        <v>0</v>
      </c>
    </row>
    <row r="260" spans="1:14" x14ac:dyDescent="0.25">
      <c r="A260" s="142" t="s">
        <v>254</v>
      </c>
      <c r="B260" s="143">
        <v>0</v>
      </c>
      <c r="C260" s="143">
        <v>4.9231999999999998E-4</v>
      </c>
      <c r="D260" s="143">
        <v>0</v>
      </c>
      <c r="F260" s="142" t="s">
        <v>241</v>
      </c>
      <c r="G260" s="143">
        <v>0</v>
      </c>
      <c r="H260" s="143">
        <v>0</v>
      </c>
      <c r="I260" s="143">
        <v>0</v>
      </c>
      <c r="K260" s="142" t="s">
        <v>177</v>
      </c>
      <c r="L260" s="143">
        <v>0</v>
      </c>
      <c r="M260" s="143">
        <v>0</v>
      </c>
      <c r="N260" s="143">
        <v>0</v>
      </c>
    </row>
    <row r="261" spans="1:14" x14ac:dyDescent="0.25">
      <c r="A261" s="142" t="s">
        <v>255</v>
      </c>
      <c r="B261" s="143">
        <v>6.9500000000000004E-6</v>
      </c>
      <c r="C261" s="143">
        <v>8.2749999999999994E-3</v>
      </c>
      <c r="D261" s="143">
        <v>0</v>
      </c>
      <c r="F261" s="142" t="s">
        <v>244</v>
      </c>
      <c r="G261" s="143">
        <v>0</v>
      </c>
      <c r="H261" s="143">
        <v>0</v>
      </c>
      <c r="I261" s="143">
        <v>0</v>
      </c>
      <c r="K261" s="142" t="s">
        <v>223</v>
      </c>
      <c r="L261" s="143">
        <v>2.7E-2</v>
      </c>
      <c r="M261" s="143">
        <v>2.6348539999999998</v>
      </c>
      <c r="N261" s="143">
        <v>0</v>
      </c>
    </row>
    <row r="262" spans="1:14" x14ac:dyDescent="0.25">
      <c r="A262" s="142" t="s">
        <v>259</v>
      </c>
      <c r="B262" s="143">
        <v>0</v>
      </c>
      <c r="C262" s="143">
        <v>0</v>
      </c>
      <c r="D262" s="143">
        <v>0</v>
      </c>
      <c r="F262" s="142" t="s">
        <v>245</v>
      </c>
      <c r="G262" s="143">
        <v>0</v>
      </c>
      <c r="H262" s="143">
        <v>0</v>
      </c>
      <c r="I262" s="143">
        <v>0</v>
      </c>
      <c r="K262" s="142" t="s">
        <v>245</v>
      </c>
      <c r="L262" s="143">
        <v>1.8599999999999999E-4</v>
      </c>
      <c r="M262" s="143">
        <v>0</v>
      </c>
      <c r="N262" s="143">
        <v>0</v>
      </c>
    </row>
    <row r="263" spans="1:14" x14ac:dyDescent="0.25">
      <c r="A263" s="144" t="s">
        <v>260</v>
      </c>
      <c r="B263" s="145">
        <v>0</v>
      </c>
      <c r="C263" s="145">
        <v>1.0638399999999999E-2</v>
      </c>
      <c r="D263" s="145">
        <v>0</v>
      </c>
      <c r="F263" s="142" t="s">
        <v>248</v>
      </c>
      <c r="G263" s="143">
        <v>0</v>
      </c>
      <c r="H263" s="143">
        <v>8.94E-3</v>
      </c>
      <c r="I263" s="143">
        <v>0</v>
      </c>
      <c r="K263" s="142" t="s">
        <v>259</v>
      </c>
      <c r="L263" s="143">
        <v>0</v>
      </c>
      <c r="M263" s="143">
        <v>0</v>
      </c>
      <c r="N263" s="143">
        <v>0</v>
      </c>
    </row>
    <row r="264" spans="1:14" ht="13" x14ac:dyDescent="0.3">
      <c r="A264" s="168" t="s">
        <v>262</v>
      </c>
      <c r="B264" s="169">
        <f>SUM(B5:B263)</f>
        <v>3366.0156321900035</v>
      </c>
      <c r="C264" s="169">
        <f>SUM(C5:C263)</f>
        <v>2962.6308604999999</v>
      </c>
      <c r="D264" s="169">
        <f>SUM(D5:D263)</f>
        <v>4930.3273927400032</v>
      </c>
      <c r="F264" s="170" t="s">
        <v>262</v>
      </c>
      <c r="G264" s="171">
        <v>3644.1499052700019</v>
      </c>
      <c r="H264" s="171">
        <v>1666.2251348399996</v>
      </c>
      <c r="I264" s="171">
        <v>4105.77898448</v>
      </c>
      <c r="K264" s="170" t="s">
        <v>262</v>
      </c>
      <c r="L264" s="171">
        <v>2738.7641187100003</v>
      </c>
      <c r="M264" s="171">
        <v>2199.060509089998</v>
      </c>
      <c r="N264" s="171">
        <v>2774.7742903399999</v>
      </c>
    </row>
  </sheetData>
  <sortState xmlns:xlrd2="http://schemas.microsoft.com/office/spreadsheetml/2017/richdata2" ref="K5:N182">
    <sortCondition descending="1" ref="N5:N182"/>
  </sortState>
  <mergeCells count="7">
    <mergeCell ref="A1:G1"/>
    <mergeCell ref="A2:D2"/>
    <mergeCell ref="F2:I2"/>
    <mergeCell ref="K2:N2"/>
    <mergeCell ref="C3:D3"/>
    <mergeCell ref="H3:I3"/>
    <mergeCell ref="M3:N3"/>
  </mergeCells>
  <hyperlinks>
    <hyperlink ref="P1" location="'Table of Content'!A1" display="Table of Content" xr:uid="{00000000-0004-0000-1700-000000000000}"/>
  </hyperlinks>
  <pageMargins left="0.7" right="0.7" top="0.75" bottom="0.75" header="0.3" footer="0.3"/>
  <pageSetup orientation="portrait" r:id="rId1"/>
  <tableParts count="3">
    <tablePart r:id="rId2"/>
    <tablePart r:id="rId3"/>
    <tablePart r:id="rId4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L52"/>
  <sheetViews>
    <sheetView zoomScaleNormal="100" workbookViewId="0">
      <selection activeCell="N14" sqref="N14"/>
    </sheetView>
  </sheetViews>
  <sheetFormatPr defaultColWidth="8.81640625" defaultRowHeight="12.5" x14ac:dyDescent="0.25"/>
  <cols>
    <col min="1" max="1" width="25.81640625" style="173" bestFit="1" customWidth="1"/>
    <col min="2" max="2" width="13.453125" style="173" customWidth="1"/>
    <col min="3" max="3" width="13.36328125" style="173" customWidth="1"/>
    <col min="4" max="4" width="12.453125" style="173" customWidth="1"/>
    <col min="5" max="5" width="15.81640625" style="173" bestFit="1" customWidth="1"/>
    <col min="6" max="6" width="12.453125" style="173" customWidth="1"/>
    <col min="7" max="9" width="13.36328125" style="173" customWidth="1"/>
    <col min="10" max="10" width="8.81640625" style="173"/>
    <col min="11" max="11" width="12" style="82" customWidth="1"/>
    <col min="12" max="16384" width="8.81640625" style="82"/>
  </cols>
  <sheetData>
    <row r="1" spans="1:12" ht="13" x14ac:dyDescent="0.3">
      <c r="A1" s="172" t="s">
        <v>667</v>
      </c>
      <c r="K1" s="419" t="s">
        <v>313</v>
      </c>
      <c r="L1" s="419"/>
    </row>
    <row r="2" spans="1:12" ht="13" x14ac:dyDescent="0.3">
      <c r="A2" s="395" t="s">
        <v>321</v>
      </c>
      <c r="B2" s="391">
        <v>44866</v>
      </c>
      <c r="C2" s="391"/>
      <c r="D2" s="391">
        <v>45200</v>
      </c>
      <c r="E2" s="391"/>
      <c r="F2" s="422">
        <v>45231</v>
      </c>
      <c r="G2" s="422"/>
      <c r="H2" s="420" t="s">
        <v>323</v>
      </c>
      <c r="I2" s="420" t="s">
        <v>322</v>
      </c>
    </row>
    <row r="3" spans="1:12" ht="13" x14ac:dyDescent="0.3">
      <c r="A3" s="418"/>
      <c r="B3" s="136" t="s">
        <v>552</v>
      </c>
      <c r="C3" s="175" t="s">
        <v>295</v>
      </c>
      <c r="D3" s="136" t="s">
        <v>552</v>
      </c>
      <c r="E3" s="175" t="s">
        <v>295</v>
      </c>
      <c r="F3" s="136" t="s">
        <v>552</v>
      </c>
      <c r="G3" s="175" t="s">
        <v>295</v>
      </c>
      <c r="H3" s="421"/>
      <c r="I3" s="421"/>
    </row>
    <row r="4" spans="1:12" x14ac:dyDescent="0.25">
      <c r="A4" s="122" t="s">
        <v>627</v>
      </c>
      <c r="B4" s="123">
        <v>6380.99221941</v>
      </c>
      <c r="C4" s="147">
        <f t="shared" ref="C4:C10" si="0">(B4/$B$10)*100</f>
        <v>50.813699493473429</v>
      </c>
      <c r="D4" s="123">
        <v>7000.9414857900001</v>
      </c>
      <c r="E4" s="147">
        <f t="shared" ref="E4:E10" si="1">(D4/$D$10)*100</f>
        <v>61.730422621703987</v>
      </c>
      <c r="F4" s="123">
        <v>7791.2305730299995</v>
      </c>
      <c r="G4" s="147">
        <f>(F4/$F$10)*100</f>
        <v>49.190542558785211</v>
      </c>
      <c r="H4" s="147">
        <f>((F4/D4)-1)*100</f>
        <v>11.288325846517511</v>
      </c>
      <c r="I4" s="147">
        <f>((F4/B4)-1)*100</f>
        <v>22.10061233628009</v>
      </c>
    </row>
    <row r="5" spans="1:12" x14ac:dyDescent="0.25">
      <c r="A5" s="124" t="s">
        <v>625</v>
      </c>
      <c r="B5" s="123">
        <v>5787.24789117</v>
      </c>
      <c r="C5" s="148">
        <f t="shared" si="0"/>
        <v>46.085540480934903</v>
      </c>
      <c r="D5" s="123">
        <v>3942.5204034399999</v>
      </c>
      <c r="E5" s="148">
        <f t="shared" si="1"/>
        <v>34.762960266561826</v>
      </c>
      <c r="F5" s="123">
        <v>7519.8311449299999</v>
      </c>
      <c r="G5" s="148">
        <f>(F5/$F$10)*100</f>
        <v>47.477041078724262</v>
      </c>
      <c r="H5" s="147">
        <f t="shared" ref="H5:H9" si="2">((F5/D5)-1)*100</f>
        <v>90.736644973825875</v>
      </c>
      <c r="I5" s="147">
        <f t="shared" ref="I5:I9" si="3">((F5/B5)-1)*100</f>
        <v>29.937947818055633</v>
      </c>
    </row>
    <row r="6" spans="1:12" x14ac:dyDescent="0.25">
      <c r="A6" s="124" t="s">
        <v>626</v>
      </c>
      <c r="B6" s="123">
        <v>382.23967564999998</v>
      </c>
      <c r="C6" s="148">
        <f t="shared" si="0"/>
        <v>3.043885863687473</v>
      </c>
      <c r="D6" s="123">
        <v>394.51530339999999</v>
      </c>
      <c r="E6" s="148">
        <f t="shared" si="1"/>
        <v>3.4786173344032263</v>
      </c>
      <c r="F6" s="123">
        <v>523.13684261000003</v>
      </c>
      <c r="G6" s="148">
        <f t="shared" ref="G6:G10" si="4">(F6/$F$10)*100</f>
        <v>3.3028653021197973</v>
      </c>
      <c r="H6" s="147">
        <f t="shared" si="2"/>
        <v>32.602420768349852</v>
      </c>
      <c r="I6" s="147">
        <f t="shared" si="3"/>
        <v>36.860947707849512</v>
      </c>
    </row>
    <row r="7" spans="1:12" x14ac:dyDescent="0.25">
      <c r="A7" s="124" t="s">
        <v>631</v>
      </c>
      <c r="B7" s="123">
        <v>3.23840729</v>
      </c>
      <c r="C7" s="148">
        <f t="shared" si="0"/>
        <v>2.5788380429454402E-2</v>
      </c>
      <c r="D7" s="123">
        <v>0.59534549999999997</v>
      </c>
      <c r="E7" s="148">
        <f t="shared" si="1"/>
        <v>5.2494267228949173E-3</v>
      </c>
      <c r="F7" s="123">
        <v>2.8114697299999998</v>
      </c>
      <c r="G7" s="148">
        <f t="shared" si="4"/>
        <v>1.7750433658712473E-2</v>
      </c>
      <c r="H7" s="147">
        <f t="shared" si="2"/>
        <v>372.24170334704809</v>
      </c>
      <c r="I7" s="147">
        <f t="shared" si="3"/>
        <v>-13.183565925087837</v>
      </c>
    </row>
    <row r="8" spans="1:12" x14ac:dyDescent="0.25">
      <c r="A8" s="124" t="s">
        <v>628</v>
      </c>
      <c r="B8" s="123">
        <v>2.9922598799999998</v>
      </c>
      <c r="C8" s="148">
        <f t="shared" si="0"/>
        <v>2.3828236913718652E-2</v>
      </c>
      <c r="D8" s="123">
        <v>2.580152</v>
      </c>
      <c r="E8" s="148">
        <f t="shared" si="1"/>
        <v>2.2750350608059966E-2</v>
      </c>
      <c r="F8" s="123">
        <v>1.8690869999999999</v>
      </c>
      <c r="G8" s="148">
        <f t="shared" si="4"/>
        <v>1.1800626712015825E-2</v>
      </c>
      <c r="H8" s="147">
        <f>((F8/D8)-1)*100</f>
        <v>-27.55903528164232</v>
      </c>
      <c r="I8" s="147">
        <f t="shared" si="3"/>
        <v>-37.53594022722384</v>
      </c>
    </row>
    <row r="9" spans="1:12" x14ac:dyDescent="0.25">
      <c r="A9" s="126" t="s">
        <v>629</v>
      </c>
      <c r="B9" s="123">
        <v>0.91137500000000005</v>
      </c>
      <c r="C9" s="148">
        <f t="shared" si="0"/>
        <v>7.2575445610159831E-3</v>
      </c>
      <c r="D9" s="123">
        <v>0</v>
      </c>
      <c r="E9" s="148">
        <f t="shared" si="1"/>
        <v>0</v>
      </c>
      <c r="F9" s="123">
        <v>0</v>
      </c>
      <c r="G9" s="148">
        <f t="shared" si="4"/>
        <v>0</v>
      </c>
      <c r="H9" s="147" t="s">
        <v>314</v>
      </c>
      <c r="I9" s="147">
        <f t="shared" si="3"/>
        <v>-100</v>
      </c>
    </row>
    <row r="10" spans="1:12" ht="13" x14ac:dyDescent="0.3">
      <c r="A10" s="156" t="s">
        <v>262</v>
      </c>
      <c r="B10" s="146">
        <f>SUM(B4:B9)</f>
        <v>12557.621828400001</v>
      </c>
      <c r="C10" s="127">
        <f t="shared" si="0"/>
        <v>100</v>
      </c>
      <c r="D10" s="146">
        <f>SUM(D4:D9)</f>
        <v>11341.15269013</v>
      </c>
      <c r="E10" s="127">
        <f t="shared" si="1"/>
        <v>100</v>
      </c>
      <c r="F10" s="146">
        <f>SUM(F4:F9)</f>
        <v>15838.879117299999</v>
      </c>
      <c r="G10" s="127">
        <f t="shared" si="4"/>
        <v>100</v>
      </c>
      <c r="H10" s="149">
        <f>((F10/D10)-1)*100</f>
        <v>39.65845933001404</v>
      </c>
      <c r="I10" s="149">
        <f>((F10/B10)-1)*100</f>
        <v>26.129607450665461</v>
      </c>
    </row>
    <row r="11" spans="1:12" x14ac:dyDescent="0.25">
      <c r="F11" s="176"/>
      <c r="G11" s="176"/>
      <c r="H11" s="176"/>
    </row>
    <row r="12" spans="1:12" x14ac:dyDescent="0.25">
      <c r="F12" s="176"/>
      <c r="G12" s="176"/>
      <c r="H12" s="176"/>
    </row>
    <row r="13" spans="1:12" x14ac:dyDescent="0.25">
      <c r="F13" s="176"/>
      <c r="G13" s="176"/>
      <c r="H13" s="176"/>
    </row>
    <row r="14" spans="1:12" x14ac:dyDescent="0.25">
      <c r="F14" s="176"/>
      <c r="G14" s="176"/>
      <c r="H14" s="176"/>
    </row>
    <row r="15" spans="1:12" x14ac:dyDescent="0.25">
      <c r="F15" s="176"/>
      <c r="G15" s="176"/>
      <c r="H15" s="176"/>
    </row>
    <row r="16" spans="1:12" x14ac:dyDescent="0.25">
      <c r="F16" s="176"/>
      <c r="G16" s="176"/>
      <c r="H16" s="176"/>
    </row>
    <row r="17" spans="2:8" x14ac:dyDescent="0.25">
      <c r="F17" s="176"/>
      <c r="G17" s="176"/>
      <c r="H17" s="176"/>
    </row>
    <row r="18" spans="2:8" x14ac:dyDescent="0.25">
      <c r="F18" s="176"/>
      <c r="G18" s="176"/>
      <c r="H18" s="176"/>
    </row>
    <row r="19" spans="2:8" x14ac:dyDescent="0.25">
      <c r="F19" s="176"/>
      <c r="G19" s="176"/>
      <c r="H19" s="176"/>
    </row>
    <row r="32" spans="2:8" x14ac:dyDescent="0.25">
      <c r="B32" s="177"/>
      <c r="C32" s="177"/>
    </row>
    <row r="36" spans="1:10" x14ac:dyDescent="0.25">
      <c r="E36" s="178"/>
      <c r="F36" s="178"/>
      <c r="G36" s="178"/>
      <c r="I36" s="82"/>
      <c r="J36" s="82"/>
    </row>
    <row r="37" spans="1:10" x14ac:dyDescent="0.25">
      <c r="E37" s="176"/>
      <c r="F37" s="176"/>
      <c r="I37" s="82"/>
      <c r="J37" s="82"/>
    </row>
    <row r="38" spans="1:10" x14ac:dyDescent="0.25">
      <c r="E38" s="176"/>
      <c r="F38" s="176"/>
      <c r="I38" s="82"/>
      <c r="J38" s="166"/>
    </row>
    <row r="39" spans="1:10" x14ac:dyDescent="0.25">
      <c r="E39" s="176"/>
      <c r="F39" s="176"/>
      <c r="I39" s="82"/>
      <c r="J39" s="166"/>
    </row>
    <row r="40" spans="1:10" x14ac:dyDescent="0.25">
      <c r="E40" s="176"/>
      <c r="F40" s="176"/>
      <c r="I40" s="82"/>
      <c r="J40" s="166"/>
    </row>
    <row r="41" spans="1:10" x14ac:dyDescent="0.25">
      <c r="E41" s="176"/>
      <c r="F41" s="176"/>
      <c r="I41" s="82"/>
      <c r="J41" s="166"/>
    </row>
    <row r="42" spans="1:10" x14ac:dyDescent="0.25">
      <c r="I42" s="82"/>
      <c r="J42" s="166"/>
    </row>
    <row r="43" spans="1:10" x14ac:dyDescent="0.25">
      <c r="E43" s="178"/>
      <c r="F43" s="178"/>
      <c r="G43" s="178"/>
      <c r="I43" s="82"/>
      <c r="J43" s="166"/>
    </row>
    <row r="44" spans="1:10" x14ac:dyDescent="0.25">
      <c r="B44" s="179"/>
      <c r="E44" s="178"/>
      <c r="F44" s="178"/>
      <c r="G44" s="178"/>
    </row>
    <row r="45" spans="1:10" x14ac:dyDescent="0.25">
      <c r="B45" s="180"/>
      <c r="E45" s="178"/>
      <c r="F45" s="178"/>
      <c r="G45" s="178"/>
    </row>
    <row r="46" spans="1:10" x14ac:dyDescent="0.25">
      <c r="A46" s="82"/>
      <c r="B46" s="82"/>
      <c r="C46" s="82"/>
      <c r="D46" s="82"/>
      <c r="E46" s="178"/>
      <c r="F46" s="178"/>
      <c r="G46" s="178"/>
    </row>
    <row r="47" spans="1:10" x14ac:dyDescent="0.25">
      <c r="A47" s="82"/>
      <c r="B47" s="166"/>
      <c r="C47" s="166"/>
      <c r="D47" s="166"/>
      <c r="E47" s="178"/>
      <c r="F47" s="178"/>
      <c r="G47" s="178"/>
    </row>
    <row r="48" spans="1:10" x14ac:dyDescent="0.25">
      <c r="A48" s="82"/>
      <c r="B48" s="166"/>
      <c r="C48" s="166"/>
      <c r="D48" s="166"/>
      <c r="E48" s="178"/>
      <c r="F48" s="178"/>
      <c r="G48" s="178"/>
    </row>
    <row r="49" spans="1:4" x14ac:dyDescent="0.25">
      <c r="A49" s="82"/>
      <c r="B49" s="166"/>
      <c r="C49" s="166"/>
      <c r="D49" s="166"/>
    </row>
    <row r="50" spans="1:4" x14ac:dyDescent="0.25">
      <c r="A50" s="82"/>
      <c r="B50" s="166"/>
      <c r="C50" s="166"/>
      <c r="D50" s="166"/>
    </row>
    <row r="51" spans="1:4" x14ac:dyDescent="0.25">
      <c r="A51" s="82"/>
      <c r="B51" s="166"/>
      <c r="C51" s="166"/>
      <c r="D51" s="166"/>
    </row>
    <row r="52" spans="1:4" x14ac:dyDescent="0.25">
      <c r="A52" s="82"/>
      <c r="B52" s="166"/>
      <c r="C52" s="166"/>
      <c r="D52" s="166"/>
    </row>
  </sheetData>
  <mergeCells count="7">
    <mergeCell ref="A2:A3"/>
    <mergeCell ref="K1:L1"/>
    <mergeCell ref="I2:I3"/>
    <mergeCell ref="B2:C2"/>
    <mergeCell ref="D2:E2"/>
    <mergeCell ref="F2:G2"/>
    <mergeCell ref="H2:H3"/>
  </mergeCells>
  <hyperlinks>
    <hyperlink ref="K1:L1" location="'Table of Content'!A1" display="Table of Content" xr:uid="{00000000-0004-0000-18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Q264"/>
  <sheetViews>
    <sheetView zoomScaleNormal="100" workbookViewId="0">
      <selection activeCell="A16" sqref="A16"/>
    </sheetView>
  </sheetViews>
  <sheetFormatPr defaultColWidth="8.81640625" defaultRowHeight="12.5" x14ac:dyDescent="0.25"/>
  <cols>
    <col min="1" max="1" width="27.36328125" style="82" customWidth="1"/>
    <col min="2" max="4" width="6.6328125" style="82" bestFit="1" customWidth="1"/>
    <col min="5" max="5" width="4.453125" style="82" customWidth="1"/>
    <col min="6" max="6" width="28.7265625" style="82" customWidth="1"/>
    <col min="7" max="7" width="6.7265625" style="82" bestFit="1" customWidth="1"/>
    <col min="8" max="9" width="7.36328125" style="82" bestFit="1" customWidth="1"/>
    <col min="10" max="10" width="4.08984375" style="82" customWidth="1"/>
    <col min="11" max="11" width="20.453125" style="82" customWidth="1"/>
    <col min="12" max="12" width="6.08984375" style="82" customWidth="1"/>
    <col min="13" max="13" width="6.453125" style="82" customWidth="1"/>
    <col min="14" max="14" width="7.1796875" style="82" customWidth="1"/>
    <col min="15" max="16384" width="8.81640625" style="82"/>
  </cols>
  <sheetData>
    <row r="1" spans="1:17" ht="13" x14ac:dyDescent="0.3">
      <c r="A1" s="411" t="s">
        <v>554</v>
      </c>
      <c r="B1" s="411"/>
      <c r="C1" s="411"/>
      <c r="D1" s="411"/>
      <c r="E1" s="411"/>
      <c r="F1" s="411"/>
      <c r="G1" s="411"/>
      <c r="P1" s="425" t="s">
        <v>313</v>
      </c>
      <c r="Q1" s="425"/>
    </row>
    <row r="2" spans="1:17" ht="13" x14ac:dyDescent="0.3">
      <c r="A2" s="413" t="s">
        <v>562</v>
      </c>
      <c r="B2" s="414"/>
      <c r="C2" s="414"/>
      <c r="D2" s="415"/>
      <c r="E2" s="182"/>
      <c r="F2" s="426" t="s">
        <v>610</v>
      </c>
      <c r="G2" s="427"/>
      <c r="H2" s="427"/>
      <c r="I2" s="428"/>
      <c r="J2" s="182"/>
      <c r="K2" s="413" t="s">
        <v>609</v>
      </c>
      <c r="L2" s="414"/>
      <c r="M2" s="414"/>
      <c r="N2" s="415"/>
    </row>
    <row r="3" spans="1:17" ht="13" x14ac:dyDescent="0.3">
      <c r="A3" s="136" t="s">
        <v>338</v>
      </c>
      <c r="B3" s="136">
        <v>2022</v>
      </c>
      <c r="C3" s="423">
        <v>2023</v>
      </c>
      <c r="D3" s="424"/>
      <c r="E3" s="182"/>
      <c r="F3" s="136" t="s">
        <v>338</v>
      </c>
      <c r="G3" s="136">
        <v>2022</v>
      </c>
      <c r="H3" s="423">
        <v>2023</v>
      </c>
      <c r="I3" s="424"/>
      <c r="J3" s="182"/>
      <c r="K3" s="136" t="s">
        <v>338</v>
      </c>
      <c r="L3" s="136">
        <v>2022</v>
      </c>
      <c r="M3" s="423">
        <v>2023</v>
      </c>
      <c r="N3" s="424"/>
    </row>
    <row r="4" spans="1:17" s="92" customFormat="1" ht="13" x14ac:dyDescent="0.3">
      <c r="A4" s="183" t="s">
        <v>268</v>
      </c>
      <c r="B4" s="155" t="s">
        <v>279</v>
      </c>
      <c r="C4" s="155" t="s">
        <v>278</v>
      </c>
      <c r="D4" s="155" t="s">
        <v>279</v>
      </c>
      <c r="E4" s="182"/>
      <c r="F4" s="160" t="s">
        <v>268</v>
      </c>
      <c r="G4" s="161" t="s">
        <v>279</v>
      </c>
      <c r="H4" s="161" t="s">
        <v>278</v>
      </c>
      <c r="I4" s="161" t="s">
        <v>666</v>
      </c>
      <c r="J4" s="168"/>
      <c r="K4" s="160" t="s">
        <v>268</v>
      </c>
      <c r="L4" s="160" t="s">
        <v>279</v>
      </c>
      <c r="M4" s="160" t="s">
        <v>278</v>
      </c>
      <c r="N4" s="160" t="s">
        <v>666</v>
      </c>
    </row>
    <row r="5" spans="1:17" x14ac:dyDescent="0.25">
      <c r="A5" s="128" t="s">
        <v>97</v>
      </c>
      <c r="B5" s="132">
        <v>25.827788340000001</v>
      </c>
      <c r="C5" s="132">
        <v>235.92970961</v>
      </c>
      <c r="D5" s="181">
        <v>477.95766470000001</v>
      </c>
      <c r="E5" s="184"/>
      <c r="F5" s="140" t="s">
        <v>80</v>
      </c>
      <c r="G5" s="141">
        <v>1595.3437017399999</v>
      </c>
      <c r="H5" s="141">
        <v>1804.4466843499999</v>
      </c>
      <c r="I5" s="141">
        <v>4203.3673406999997</v>
      </c>
      <c r="J5" s="185"/>
      <c r="K5" s="140" t="s">
        <v>198</v>
      </c>
      <c r="L5" s="141">
        <v>2.5018006800000001</v>
      </c>
      <c r="M5" s="141">
        <v>5.92090418</v>
      </c>
      <c r="N5" s="141">
        <v>64.315793799999994</v>
      </c>
    </row>
    <row r="6" spans="1:17" x14ac:dyDescent="0.25">
      <c r="A6" s="128" t="s">
        <v>218</v>
      </c>
      <c r="B6" s="132">
        <v>294.73158024999998</v>
      </c>
      <c r="C6" s="132">
        <v>341.99038113</v>
      </c>
      <c r="D6" s="181">
        <v>379.37837243000001</v>
      </c>
      <c r="F6" s="142" t="s">
        <v>210</v>
      </c>
      <c r="G6" s="143">
        <v>26.880634660000002</v>
      </c>
      <c r="H6" s="143">
        <v>37.978323259999996</v>
      </c>
      <c r="I6" s="143">
        <v>249.52212703999999</v>
      </c>
      <c r="J6" s="186"/>
      <c r="K6" s="142" t="s">
        <v>209</v>
      </c>
      <c r="L6" s="143">
        <v>64.838886500000001</v>
      </c>
      <c r="M6" s="143">
        <v>70.841611810000003</v>
      </c>
      <c r="N6" s="143">
        <v>47.533345390000001</v>
      </c>
    </row>
    <row r="7" spans="1:17" x14ac:dyDescent="0.25">
      <c r="A7" s="128" t="s">
        <v>105</v>
      </c>
      <c r="B7" s="132">
        <v>119.69593969</v>
      </c>
      <c r="C7" s="132">
        <v>141.89055819000001</v>
      </c>
      <c r="D7" s="181">
        <v>285.19506424999997</v>
      </c>
      <c r="E7" s="173"/>
      <c r="F7" s="142" t="s">
        <v>184</v>
      </c>
      <c r="G7" s="143">
        <v>206.73758040000001</v>
      </c>
      <c r="H7" s="143">
        <v>105.19587939</v>
      </c>
      <c r="I7" s="143">
        <v>190.5300818</v>
      </c>
      <c r="J7" s="186"/>
      <c r="K7" s="142" t="s">
        <v>249</v>
      </c>
      <c r="L7" s="143">
        <v>2.1406699300000001</v>
      </c>
      <c r="M7" s="143">
        <v>2.2764092100000002</v>
      </c>
      <c r="N7" s="143">
        <v>40.869070899999997</v>
      </c>
    </row>
    <row r="8" spans="1:17" ht="13" x14ac:dyDescent="0.3">
      <c r="A8" s="128" t="s">
        <v>37</v>
      </c>
      <c r="B8" s="132">
        <v>233.21755503999998</v>
      </c>
      <c r="C8" s="132">
        <v>244.41640529</v>
      </c>
      <c r="D8" s="181">
        <v>261.58849726</v>
      </c>
      <c r="E8" s="187"/>
      <c r="F8" s="142" t="s">
        <v>62</v>
      </c>
      <c r="G8" s="143">
        <v>111.55184289</v>
      </c>
      <c r="H8" s="143">
        <v>0</v>
      </c>
      <c r="I8" s="143">
        <v>158.60181028</v>
      </c>
      <c r="J8" s="188"/>
      <c r="K8" s="142" t="s">
        <v>184</v>
      </c>
      <c r="L8" s="143">
        <v>0.24304713</v>
      </c>
      <c r="M8" s="143">
        <v>2.48971958</v>
      </c>
      <c r="N8" s="143">
        <v>27.18100905</v>
      </c>
    </row>
    <row r="9" spans="1:17" ht="13" x14ac:dyDescent="0.3">
      <c r="A9" s="128" t="s">
        <v>184</v>
      </c>
      <c r="B9" s="132">
        <v>103.33700006999999</v>
      </c>
      <c r="C9" s="132">
        <v>188.05926568999999</v>
      </c>
      <c r="D9" s="181">
        <v>251.46352954</v>
      </c>
      <c r="E9" s="187"/>
      <c r="F9" s="142" t="s">
        <v>225</v>
      </c>
      <c r="G9" s="143">
        <v>7.2476659999999997</v>
      </c>
      <c r="H9" s="143">
        <v>0.58220368</v>
      </c>
      <c r="I9" s="143">
        <v>157.36004905999999</v>
      </c>
      <c r="J9" s="188"/>
      <c r="K9" s="142" t="s">
        <v>200</v>
      </c>
      <c r="L9" s="143">
        <v>3.0141910599999999</v>
      </c>
      <c r="M9" s="143">
        <v>7.0656070199999998</v>
      </c>
      <c r="N9" s="143">
        <v>26.654711219999999</v>
      </c>
    </row>
    <row r="10" spans="1:17" x14ac:dyDescent="0.25">
      <c r="A10" s="128" t="s">
        <v>217</v>
      </c>
      <c r="B10" s="132">
        <v>209.95518993000002</v>
      </c>
      <c r="C10" s="132">
        <v>241.46782584000002</v>
      </c>
      <c r="D10" s="181">
        <v>193.80173528999998</v>
      </c>
      <c r="E10" s="173"/>
      <c r="F10" s="142" t="s">
        <v>13</v>
      </c>
      <c r="G10" s="143">
        <v>87.485051760000005</v>
      </c>
      <c r="H10" s="143">
        <v>0</v>
      </c>
      <c r="I10" s="143">
        <v>147.70790288000001</v>
      </c>
      <c r="J10" s="186"/>
      <c r="K10" s="142" t="s">
        <v>240</v>
      </c>
      <c r="L10" s="143">
        <v>14.81070924</v>
      </c>
      <c r="M10" s="143">
        <v>14.295254289999999</v>
      </c>
      <c r="N10" s="143">
        <v>26.177221190000001</v>
      </c>
    </row>
    <row r="11" spans="1:17" x14ac:dyDescent="0.25">
      <c r="A11" s="128" t="s">
        <v>68</v>
      </c>
      <c r="B11" s="132">
        <v>0</v>
      </c>
      <c r="C11" s="132">
        <v>235.54627400000001</v>
      </c>
      <c r="D11" s="181">
        <v>174.83904296</v>
      </c>
      <c r="E11" s="173"/>
      <c r="F11" s="142" t="s">
        <v>26</v>
      </c>
      <c r="G11" s="143">
        <v>50.568703929999998</v>
      </c>
      <c r="H11" s="143">
        <v>11.507818140000001</v>
      </c>
      <c r="I11" s="143">
        <v>140.70100984000001</v>
      </c>
      <c r="J11" s="186"/>
      <c r="K11" s="142" t="s">
        <v>224</v>
      </c>
      <c r="L11" s="143">
        <v>109.80165375</v>
      </c>
      <c r="M11" s="143">
        <v>12.741368509999999</v>
      </c>
      <c r="N11" s="143">
        <v>21.578524559999998</v>
      </c>
    </row>
    <row r="12" spans="1:17" x14ac:dyDescent="0.25">
      <c r="A12" s="128" t="s">
        <v>250</v>
      </c>
      <c r="B12" s="132">
        <v>167.75515641999999</v>
      </c>
      <c r="C12" s="132">
        <v>165.61166077000001</v>
      </c>
      <c r="D12" s="181">
        <v>166.98679296</v>
      </c>
      <c r="E12" s="173"/>
      <c r="F12" s="142" t="s">
        <v>129</v>
      </c>
      <c r="G12" s="143">
        <v>173.35253871</v>
      </c>
      <c r="H12" s="143">
        <v>166.31959189</v>
      </c>
      <c r="I12" s="143">
        <v>137.14292209000001</v>
      </c>
      <c r="J12" s="186"/>
      <c r="K12" s="142" t="s">
        <v>105</v>
      </c>
      <c r="L12" s="143">
        <v>40.960160399999999</v>
      </c>
      <c r="M12" s="143">
        <v>16.695666720000002</v>
      </c>
      <c r="N12" s="143">
        <v>19.053170390000002</v>
      </c>
    </row>
    <row r="13" spans="1:17" x14ac:dyDescent="0.25">
      <c r="A13" s="128" t="s">
        <v>107</v>
      </c>
      <c r="B13" s="132">
        <v>137.49412378</v>
      </c>
      <c r="C13" s="132">
        <v>129.64568279</v>
      </c>
      <c r="D13" s="181">
        <v>150.75143797000001</v>
      </c>
      <c r="E13" s="173"/>
      <c r="F13" s="142" t="s">
        <v>71</v>
      </c>
      <c r="G13" s="143">
        <v>0</v>
      </c>
      <c r="H13" s="143">
        <v>71.343686009999999</v>
      </c>
      <c r="I13" s="143">
        <v>122.54023348999999</v>
      </c>
      <c r="J13" s="186"/>
      <c r="K13" s="142" t="s">
        <v>204</v>
      </c>
      <c r="L13" s="143">
        <v>15.96612253</v>
      </c>
      <c r="M13" s="143">
        <v>10.980360660000001</v>
      </c>
      <c r="N13" s="143">
        <v>17.09210766</v>
      </c>
    </row>
    <row r="14" spans="1:17" x14ac:dyDescent="0.25">
      <c r="A14" s="128" t="s">
        <v>220</v>
      </c>
      <c r="B14" s="132">
        <v>111.42706973999999</v>
      </c>
      <c r="C14" s="132">
        <v>101.73743241</v>
      </c>
      <c r="D14" s="181">
        <v>138.32517996000001</v>
      </c>
      <c r="E14" s="173"/>
      <c r="F14" s="142" t="s">
        <v>157</v>
      </c>
      <c r="G14" s="143">
        <v>154.85820742999999</v>
      </c>
      <c r="H14" s="143">
        <v>2.4248199599999998</v>
      </c>
      <c r="I14" s="143">
        <v>121.24221409</v>
      </c>
      <c r="J14" s="186"/>
      <c r="K14" s="142" t="s">
        <v>178</v>
      </c>
      <c r="L14" s="143">
        <v>4.2093570499999995</v>
      </c>
      <c r="M14" s="143">
        <v>11.975267279999999</v>
      </c>
      <c r="N14" s="143">
        <v>16.515854220000001</v>
      </c>
    </row>
    <row r="15" spans="1:17" x14ac:dyDescent="0.25">
      <c r="A15" s="128" t="s">
        <v>108</v>
      </c>
      <c r="B15" s="132">
        <v>119.69064451999999</v>
      </c>
      <c r="C15" s="132">
        <v>109.26443927</v>
      </c>
      <c r="D15" s="181">
        <v>136.75457875000001</v>
      </c>
      <c r="E15" s="173"/>
      <c r="F15" s="142" t="s">
        <v>242</v>
      </c>
      <c r="G15" s="143">
        <v>2.7480672000000004</v>
      </c>
      <c r="H15" s="143">
        <v>15.14768216</v>
      </c>
      <c r="I15" s="143">
        <v>115.37442789000001</v>
      </c>
      <c r="J15" s="186"/>
      <c r="K15" s="142" t="s">
        <v>242</v>
      </c>
      <c r="L15" s="143">
        <v>10.807419490000001</v>
      </c>
      <c r="M15" s="143">
        <v>49.446702780000003</v>
      </c>
      <c r="N15" s="143">
        <v>15.636705989999999</v>
      </c>
    </row>
    <row r="16" spans="1:17" x14ac:dyDescent="0.25">
      <c r="A16" s="128" t="s">
        <v>16</v>
      </c>
      <c r="B16" s="132">
        <v>42.273669659999996</v>
      </c>
      <c r="C16" s="132">
        <v>108.66870127</v>
      </c>
      <c r="D16" s="181">
        <v>130.92961102999999</v>
      </c>
      <c r="E16" s="173"/>
      <c r="F16" s="142" t="s">
        <v>123</v>
      </c>
      <c r="G16" s="143">
        <v>244.64775831999998</v>
      </c>
      <c r="H16" s="143">
        <v>95.943475739999997</v>
      </c>
      <c r="I16" s="143">
        <v>112.08233117</v>
      </c>
      <c r="J16" s="186"/>
      <c r="K16" s="142" t="s">
        <v>123</v>
      </c>
      <c r="L16" s="143">
        <v>5.36594558</v>
      </c>
      <c r="M16" s="143">
        <v>8.6078500099999999</v>
      </c>
      <c r="N16" s="143">
        <v>13.496234380000001</v>
      </c>
    </row>
    <row r="17" spans="1:14" x14ac:dyDescent="0.25">
      <c r="A17" s="128" t="s">
        <v>135</v>
      </c>
      <c r="B17" s="132">
        <v>110.11158601999999</v>
      </c>
      <c r="C17" s="132">
        <v>92.622782470000004</v>
      </c>
      <c r="D17" s="181">
        <v>129.33315053000001</v>
      </c>
      <c r="E17" s="173"/>
      <c r="F17" s="142" t="s">
        <v>215</v>
      </c>
      <c r="G17" s="143">
        <v>36.055477029999999</v>
      </c>
      <c r="H17" s="143">
        <v>1.2166462</v>
      </c>
      <c r="I17" s="143">
        <v>102.58149955</v>
      </c>
      <c r="J17" s="186"/>
      <c r="K17" s="142" t="s">
        <v>189</v>
      </c>
      <c r="L17" s="143">
        <v>4.3108365499999994</v>
      </c>
      <c r="M17" s="143">
        <v>10.887607599999999</v>
      </c>
      <c r="N17" s="143">
        <v>11.89924358</v>
      </c>
    </row>
    <row r="18" spans="1:14" x14ac:dyDescent="0.25">
      <c r="A18" s="128" t="s">
        <v>33</v>
      </c>
      <c r="B18" s="132">
        <v>106.13162473999999</v>
      </c>
      <c r="C18" s="132">
        <v>129.8775804</v>
      </c>
      <c r="D18" s="181">
        <v>128.35231615999999</v>
      </c>
      <c r="E18" s="173"/>
      <c r="F18" s="142" t="s">
        <v>20</v>
      </c>
      <c r="G18" s="143">
        <v>62.18582705</v>
      </c>
      <c r="H18" s="143">
        <v>47.542150579999998</v>
      </c>
      <c r="I18" s="143">
        <v>58.98868787</v>
      </c>
      <c r="J18" s="186"/>
      <c r="K18" s="142" t="s">
        <v>206</v>
      </c>
      <c r="L18" s="143">
        <v>0.28257141999999996</v>
      </c>
      <c r="M18" s="143">
        <v>1.09958698</v>
      </c>
      <c r="N18" s="143">
        <v>10.276263460000001</v>
      </c>
    </row>
    <row r="19" spans="1:14" x14ac:dyDescent="0.25">
      <c r="A19" s="128" t="s">
        <v>35</v>
      </c>
      <c r="B19" s="132">
        <v>121.65720484000001</v>
      </c>
      <c r="C19" s="132">
        <v>106.92287107</v>
      </c>
      <c r="D19" s="181">
        <v>123.87233639</v>
      </c>
      <c r="E19" s="173"/>
      <c r="F19" s="142" t="s">
        <v>196</v>
      </c>
      <c r="G19" s="143">
        <v>6.3893810999999996</v>
      </c>
      <c r="H19" s="143">
        <v>21.0171569</v>
      </c>
      <c r="I19" s="143">
        <v>58.523146450000006</v>
      </c>
      <c r="J19" s="186"/>
      <c r="K19" s="142" t="s">
        <v>175</v>
      </c>
      <c r="L19" s="143">
        <v>1.92467367</v>
      </c>
      <c r="M19" s="143">
        <v>4.5589082000000003</v>
      </c>
      <c r="N19" s="143">
        <v>9.7403623200000009</v>
      </c>
    </row>
    <row r="20" spans="1:14" x14ac:dyDescent="0.25">
      <c r="A20" s="128" t="s">
        <v>235</v>
      </c>
      <c r="B20" s="132">
        <v>75.095759540000003</v>
      </c>
      <c r="C20" s="132">
        <v>97.93006656</v>
      </c>
      <c r="D20" s="181">
        <v>119.78822409</v>
      </c>
      <c r="E20" s="173"/>
      <c r="F20" s="142" t="s">
        <v>97</v>
      </c>
      <c r="G20" s="143">
        <v>2.3455841500000001</v>
      </c>
      <c r="H20" s="143">
        <v>37.298944759999998</v>
      </c>
      <c r="I20" s="143">
        <v>56.541098900000001</v>
      </c>
      <c r="J20" s="186"/>
      <c r="K20" s="142" t="s">
        <v>195</v>
      </c>
      <c r="L20" s="143">
        <v>1.8015108</v>
      </c>
      <c r="M20" s="143">
        <v>2.33561709</v>
      </c>
      <c r="N20" s="143">
        <v>8.2574650100000007</v>
      </c>
    </row>
    <row r="21" spans="1:14" x14ac:dyDescent="0.25">
      <c r="A21" s="128" t="s">
        <v>209</v>
      </c>
      <c r="B21" s="132">
        <v>99.728864019999989</v>
      </c>
      <c r="C21" s="132">
        <v>114.72529582</v>
      </c>
      <c r="D21" s="181">
        <v>112.07771209000001</v>
      </c>
      <c r="E21" s="173"/>
      <c r="F21" s="142" t="s">
        <v>114</v>
      </c>
      <c r="G21" s="143">
        <v>94.866593620000003</v>
      </c>
      <c r="H21" s="143">
        <v>84.93987448</v>
      </c>
      <c r="I21" s="143">
        <v>56.24911101</v>
      </c>
      <c r="J21" s="186"/>
      <c r="K21" s="142" t="s">
        <v>160</v>
      </c>
      <c r="L21" s="143">
        <v>2.4593162599999996</v>
      </c>
      <c r="M21" s="143">
        <v>2.8806509999999999</v>
      </c>
      <c r="N21" s="143">
        <v>7.1464757800000003</v>
      </c>
    </row>
    <row r="22" spans="1:14" x14ac:dyDescent="0.25">
      <c r="A22" s="128" t="s">
        <v>189</v>
      </c>
      <c r="B22" s="132">
        <v>36.374807500000003</v>
      </c>
      <c r="C22" s="132">
        <v>119.59409762</v>
      </c>
      <c r="D22" s="181">
        <v>103.58750042</v>
      </c>
      <c r="E22" s="173"/>
      <c r="F22" s="142" t="s">
        <v>98</v>
      </c>
      <c r="G22" s="143">
        <v>30.04934299</v>
      </c>
      <c r="H22" s="143">
        <v>38.835706460000004</v>
      </c>
      <c r="I22" s="143">
        <v>47.481545560000001</v>
      </c>
      <c r="J22" s="186"/>
      <c r="K22" s="142" t="s">
        <v>129</v>
      </c>
      <c r="L22" s="143">
        <v>0.38388190999999999</v>
      </c>
      <c r="M22" s="143">
        <v>3.8603970000000001E-2</v>
      </c>
      <c r="N22" s="143">
        <v>6.9589249500000001</v>
      </c>
    </row>
    <row r="23" spans="1:14" x14ac:dyDescent="0.25">
      <c r="A23" s="128" t="s">
        <v>175</v>
      </c>
      <c r="B23" s="132">
        <v>88.767331749999997</v>
      </c>
      <c r="C23" s="132">
        <v>91.920112709999998</v>
      </c>
      <c r="D23" s="181">
        <v>98.118138920000007</v>
      </c>
      <c r="E23" s="173"/>
      <c r="F23" s="142" t="s">
        <v>105</v>
      </c>
      <c r="G23" s="143">
        <v>3.0975976800000002</v>
      </c>
      <c r="H23" s="143">
        <v>2.9696634999999998</v>
      </c>
      <c r="I23" s="143">
        <v>46.707599389999999</v>
      </c>
      <c r="J23" s="186"/>
      <c r="K23" s="142" t="s">
        <v>169</v>
      </c>
      <c r="L23" s="143">
        <v>7.7835000000000001E-2</v>
      </c>
      <c r="M23" s="143">
        <v>5.1952500000000002E-3</v>
      </c>
      <c r="N23" s="143">
        <v>6.7727025199999993</v>
      </c>
    </row>
    <row r="24" spans="1:14" x14ac:dyDescent="0.25">
      <c r="A24" s="128" t="s">
        <v>134</v>
      </c>
      <c r="B24" s="132">
        <v>102.64705187999999</v>
      </c>
      <c r="C24" s="132">
        <v>124.32094232999999</v>
      </c>
      <c r="D24" s="181">
        <v>95.807986299999996</v>
      </c>
      <c r="F24" s="142" t="s">
        <v>218</v>
      </c>
      <c r="G24" s="143">
        <v>249.44969636000002</v>
      </c>
      <c r="H24" s="143">
        <v>56.337528640000002</v>
      </c>
      <c r="I24" s="143">
        <v>46.581123290000001</v>
      </c>
      <c r="J24" s="186"/>
      <c r="K24" s="142" t="s">
        <v>256</v>
      </c>
      <c r="L24" s="143">
        <v>8.0380205799999995</v>
      </c>
      <c r="M24" s="143">
        <v>6.1910862999999994</v>
      </c>
      <c r="N24" s="143">
        <v>6.7047370900000001</v>
      </c>
    </row>
    <row r="25" spans="1:14" x14ac:dyDescent="0.25">
      <c r="A25" s="128" t="s">
        <v>229</v>
      </c>
      <c r="B25" s="132">
        <v>87.070122209999994</v>
      </c>
      <c r="C25" s="132">
        <v>91.825213469999994</v>
      </c>
      <c r="D25" s="181">
        <v>94.158569299999996</v>
      </c>
      <c r="F25" s="142" t="s">
        <v>216</v>
      </c>
      <c r="G25" s="143">
        <v>8.408876939999999</v>
      </c>
      <c r="H25" s="143">
        <v>16.488569829999999</v>
      </c>
      <c r="I25" s="143">
        <v>45.983170270000002</v>
      </c>
      <c r="J25" s="186"/>
      <c r="K25" s="142" t="s">
        <v>246</v>
      </c>
      <c r="L25" s="143">
        <v>7.32621447</v>
      </c>
      <c r="M25" s="143">
        <v>4.5954727200000001</v>
      </c>
      <c r="N25" s="143">
        <v>5.75499516</v>
      </c>
    </row>
    <row r="26" spans="1:14" x14ac:dyDescent="0.25">
      <c r="A26" s="128" t="s">
        <v>216</v>
      </c>
      <c r="B26" s="132">
        <v>68.409837140000008</v>
      </c>
      <c r="C26" s="132">
        <v>72.280168660000001</v>
      </c>
      <c r="D26" s="181">
        <v>79.437765799999994</v>
      </c>
      <c r="F26" s="142" t="s">
        <v>222</v>
      </c>
      <c r="G26" s="143">
        <v>5.0993219299999994</v>
      </c>
      <c r="H26" s="143">
        <v>6.7764032900000002</v>
      </c>
      <c r="I26" s="143">
        <v>45.472749919999998</v>
      </c>
      <c r="J26" s="186"/>
      <c r="K26" s="142" t="s">
        <v>216</v>
      </c>
      <c r="L26" s="143">
        <v>4.0241572699999999</v>
      </c>
      <c r="M26" s="143">
        <v>2.8842747200000001</v>
      </c>
      <c r="N26" s="143">
        <v>5.5169459299999994</v>
      </c>
    </row>
    <row r="27" spans="1:14" x14ac:dyDescent="0.25">
      <c r="A27" s="128" t="s">
        <v>109</v>
      </c>
      <c r="B27" s="132">
        <v>121.4425832</v>
      </c>
      <c r="C27" s="132">
        <v>60.99678248</v>
      </c>
      <c r="D27" s="181">
        <v>78.393042620000003</v>
      </c>
      <c r="F27" s="142" t="s">
        <v>175</v>
      </c>
      <c r="G27" s="143">
        <v>90.388235890000004</v>
      </c>
      <c r="H27" s="143">
        <v>24.685147100000002</v>
      </c>
      <c r="I27" s="143">
        <v>44.368365650000001</v>
      </c>
      <c r="J27" s="186"/>
      <c r="K27" s="142" t="s">
        <v>211</v>
      </c>
      <c r="L27" s="143">
        <v>6.2659517199999994</v>
      </c>
      <c r="M27" s="143">
        <v>3.6844596300000001</v>
      </c>
      <c r="N27" s="143">
        <v>5.39364884</v>
      </c>
    </row>
    <row r="28" spans="1:14" x14ac:dyDescent="0.25">
      <c r="A28" s="128" t="s">
        <v>20</v>
      </c>
      <c r="B28" s="132">
        <v>72.449596389999996</v>
      </c>
      <c r="C28" s="132">
        <v>75.217961250000002</v>
      </c>
      <c r="D28" s="181">
        <v>77.264389879999996</v>
      </c>
      <c r="F28" s="142" t="s">
        <v>168</v>
      </c>
      <c r="G28" s="143">
        <v>4.1247661200000003</v>
      </c>
      <c r="H28" s="143">
        <v>26.447738000000001</v>
      </c>
      <c r="I28" s="143">
        <v>41.496228359999996</v>
      </c>
      <c r="J28" s="186"/>
      <c r="K28" s="142" t="s">
        <v>104</v>
      </c>
      <c r="L28" s="143">
        <v>2.7422585399999999</v>
      </c>
      <c r="M28" s="143">
        <v>1.6895912</v>
      </c>
      <c r="N28" s="143">
        <v>4.7779058799999996</v>
      </c>
    </row>
    <row r="29" spans="1:14" x14ac:dyDescent="0.25">
      <c r="A29" s="128" t="s">
        <v>195</v>
      </c>
      <c r="B29" s="132">
        <v>49.07848018</v>
      </c>
      <c r="C29" s="132">
        <v>75.210957450000009</v>
      </c>
      <c r="D29" s="181">
        <v>74.475871049999995</v>
      </c>
      <c r="F29" s="142" t="s">
        <v>217</v>
      </c>
      <c r="G29" s="143">
        <v>23.123941070000001</v>
      </c>
      <c r="H29" s="143">
        <v>42.294064299999995</v>
      </c>
      <c r="I29" s="143">
        <v>39.362107760000001</v>
      </c>
      <c r="J29" s="186"/>
      <c r="K29" s="142" t="s">
        <v>243</v>
      </c>
      <c r="L29" s="143">
        <v>1.5624656100000001</v>
      </c>
      <c r="M29" s="143">
        <v>0.66647206999999997</v>
      </c>
      <c r="N29" s="143">
        <v>4.37798686</v>
      </c>
    </row>
    <row r="30" spans="1:14" x14ac:dyDescent="0.25">
      <c r="A30" s="128" t="s">
        <v>214</v>
      </c>
      <c r="B30" s="132">
        <v>72.246480140000003</v>
      </c>
      <c r="C30" s="132">
        <v>70.086128420000009</v>
      </c>
      <c r="D30" s="181">
        <v>73.95917734999999</v>
      </c>
      <c r="F30" s="142" t="s">
        <v>189</v>
      </c>
      <c r="G30" s="143">
        <v>29.993299780000001</v>
      </c>
      <c r="H30" s="143">
        <v>19.330321179999999</v>
      </c>
      <c r="I30" s="143">
        <v>37.475697789999998</v>
      </c>
      <c r="J30" s="186"/>
      <c r="K30" s="142" t="s">
        <v>213</v>
      </c>
      <c r="L30" s="143">
        <v>6.0945601100000006</v>
      </c>
      <c r="M30" s="143">
        <v>2.2637828399999997</v>
      </c>
      <c r="N30" s="143">
        <v>4.1438934600000001</v>
      </c>
    </row>
    <row r="31" spans="1:14" x14ac:dyDescent="0.25">
      <c r="A31" s="128" t="s">
        <v>88</v>
      </c>
      <c r="B31" s="132">
        <v>109.45445219</v>
      </c>
      <c r="C31" s="132">
        <v>64.173990520000004</v>
      </c>
      <c r="D31" s="181">
        <v>72.051767609999999</v>
      </c>
      <c r="F31" s="142" t="s">
        <v>2</v>
      </c>
      <c r="G31" s="143">
        <v>48.883175049999998</v>
      </c>
      <c r="H31" s="143">
        <v>50.03849924</v>
      </c>
      <c r="I31" s="143">
        <v>36.353362520000005</v>
      </c>
      <c r="J31" s="186"/>
      <c r="K31" s="142" t="s">
        <v>197</v>
      </c>
      <c r="L31" s="143">
        <v>1.6635518899999999</v>
      </c>
      <c r="M31" s="143">
        <v>1.2605388100000001</v>
      </c>
      <c r="N31" s="143">
        <v>4.1050500200000002</v>
      </c>
    </row>
    <row r="32" spans="1:14" x14ac:dyDescent="0.25">
      <c r="A32" s="128" t="s">
        <v>183</v>
      </c>
      <c r="B32" s="132">
        <v>83.037537799999996</v>
      </c>
      <c r="C32" s="132">
        <v>97.092685279999998</v>
      </c>
      <c r="D32" s="181">
        <v>71.815061510000007</v>
      </c>
      <c r="F32" s="142" t="s">
        <v>171</v>
      </c>
      <c r="G32" s="143">
        <v>14.478646619999999</v>
      </c>
      <c r="H32" s="143">
        <v>5.3588146100000005</v>
      </c>
      <c r="I32" s="143">
        <v>34.363655270000002</v>
      </c>
      <c r="J32" s="186"/>
      <c r="K32" s="142" t="s">
        <v>172</v>
      </c>
      <c r="L32" s="143">
        <v>1.5945091200000001</v>
      </c>
      <c r="M32" s="143">
        <v>2.4270965899999997</v>
      </c>
      <c r="N32" s="143">
        <v>3.7624198999999998</v>
      </c>
    </row>
    <row r="33" spans="1:14" x14ac:dyDescent="0.25">
      <c r="A33" s="128" t="s">
        <v>129</v>
      </c>
      <c r="B33" s="132">
        <v>68.754916730000005</v>
      </c>
      <c r="C33" s="132">
        <v>54.572039930000003</v>
      </c>
      <c r="D33" s="181">
        <v>68.880760590000008</v>
      </c>
      <c r="F33" s="142" t="s">
        <v>211</v>
      </c>
      <c r="G33" s="143">
        <v>17.864614760000002</v>
      </c>
      <c r="H33" s="143">
        <v>12.90739683</v>
      </c>
      <c r="I33" s="143">
        <v>33.451375540000001</v>
      </c>
      <c r="J33" s="186"/>
      <c r="K33" s="142" t="s">
        <v>202</v>
      </c>
      <c r="L33" s="143">
        <v>1.77366895</v>
      </c>
      <c r="M33" s="143">
        <v>1.6170231799999999</v>
      </c>
      <c r="N33" s="143">
        <v>3.5471658100000001</v>
      </c>
    </row>
    <row r="34" spans="1:14" x14ac:dyDescent="0.25">
      <c r="A34" s="128" t="s">
        <v>242</v>
      </c>
      <c r="B34" s="132">
        <v>21.565593850000003</v>
      </c>
      <c r="C34" s="132">
        <v>38.323182299999999</v>
      </c>
      <c r="D34" s="181">
        <v>68.028213659999992</v>
      </c>
      <c r="F34" s="142" t="s">
        <v>195</v>
      </c>
      <c r="G34" s="143">
        <v>5.8386214800000005</v>
      </c>
      <c r="H34" s="143">
        <v>17.57663397</v>
      </c>
      <c r="I34" s="143">
        <v>32.61546259</v>
      </c>
      <c r="J34" s="186"/>
      <c r="K34" s="142" t="s">
        <v>94</v>
      </c>
      <c r="L34" s="143">
        <v>4.8339760000000002E-2</v>
      </c>
      <c r="M34" s="143">
        <v>0.10485266</v>
      </c>
      <c r="N34" s="143">
        <v>3.1753462000000003</v>
      </c>
    </row>
    <row r="35" spans="1:14" x14ac:dyDescent="0.25">
      <c r="A35" s="128" t="s">
        <v>5</v>
      </c>
      <c r="B35" s="132">
        <v>47.593278740000002</v>
      </c>
      <c r="C35" s="132">
        <v>50.369158909999996</v>
      </c>
      <c r="D35" s="181">
        <v>67.562008519999992</v>
      </c>
      <c r="F35" s="142" t="s">
        <v>64</v>
      </c>
      <c r="G35" s="143">
        <v>24.58144287</v>
      </c>
      <c r="H35" s="143">
        <v>59.244259219999996</v>
      </c>
      <c r="I35" s="143">
        <v>31.14502602</v>
      </c>
      <c r="J35" s="186"/>
      <c r="K35" s="142" t="s">
        <v>248</v>
      </c>
      <c r="L35" s="143">
        <v>4.1311956700000003</v>
      </c>
      <c r="M35" s="143">
        <v>1.4879293999999998</v>
      </c>
      <c r="N35" s="143">
        <v>3.1677603300000001</v>
      </c>
    </row>
    <row r="36" spans="1:14" x14ac:dyDescent="0.25">
      <c r="A36" s="128" t="s">
        <v>123</v>
      </c>
      <c r="B36" s="132">
        <v>91.19508909000001</v>
      </c>
      <c r="C36" s="132">
        <v>72.336929459999993</v>
      </c>
      <c r="D36" s="181">
        <v>66.082341479999997</v>
      </c>
      <c r="F36" s="142" t="s">
        <v>109</v>
      </c>
      <c r="G36" s="143">
        <v>0</v>
      </c>
      <c r="H36" s="143">
        <v>36.307027650000002</v>
      </c>
      <c r="I36" s="143">
        <v>29.416453609999998</v>
      </c>
      <c r="J36" s="186"/>
      <c r="K36" s="142" t="s">
        <v>130</v>
      </c>
      <c r="L36" s="143">
        <v>0.97463500000000003</v>
      </c>
      <c r="M36" s="143">
        <v>1.91690257</v>
      </c>
      <c r="N36" s="143">
        <v>3.0535392999999997</v>
      </c>
    </row>
    <row r="37" spans="1:14" x14ac:dyDescent="0.25">
      <c r="A37" s="128" t="s">
        <v>39</v>
      </c>
      <c r="B37" s="132">
        <v>43.591610639999999</v>
      </c>
      <c r="C37" s="132">
        <v>47.779107789999998</v>
      </c>
      <c r="D37" s="181">
        <v>65.887556430000004</v>
      </c>
      <c r="F37" s="142" t="s">
        <v>9</v>
      </c>
      <c r="G37" s="143">
        <v>51.921118130000004</v>
      </c>
      <c r="H37" s="143">
        <v>18.132535059999999</v>
      </c>
      <c r="I37" s="143">
        <v>28.882570530000002</v>
      </c>
      <c r="J37" s="186"/>
      <c r="K37" s="142" t="s">
        <v>121</v>
      </c>
      <c r="L37" s="143">
        <v>0</v>
      </c>
      <c r="M37" s="143">
        <v>0</v>
      </c>
      <c r="N37" s="143">
        <v>2.9106622899999999</v>
      </c>
    </row>
    <row r="38" spans="1:14" x14ac:dyDescent="0.25">
      <c r="A38" s="128" t="s">
        <v>151</v>
      </c>
      <c r="B38" s="132">
        <v>161.53082928000001</v>
      </c>
      <c r="C38" s="132">
        <v>6.2353029999999997E-2</v>
      </c>
      <c r="D38" s="181">
        <v>65.74755107</v>
      </c>
      <c r="F38" s="142" t="s">
        <v>11</v>
      </c>
      <c r="G38" s="143">
        <v>114.66741959000001</v>
      </c>
      <c r="H38" s="143">
        <v>16.25790632</v>
      </c>
      <c r="I38" s="143">
        <v>28.827723339999999</v>
      </c>
      <c r="J38" s="186"/>
      <c r="K38" s="142" t="s">
        <v>212</v>
      </c>
      <c r="L38" s="143">
        <v>0.64440965000000006</v>
      </c>
      <c r="M38" s="143">
        <v>1.23461124</v>
      </c>
      <c r="N38" s="143">
        <v>2.8195064199999997</v>
      </c>
    </row>
    <row r="39" spans="1:14" x14ac:dyDescent="0.25">
      <c r="A39" s="128" t="s">
        <v>80</v>
      </c>
      <c r="B39" s="132">
        <v>69.523531590000005</v>
      </c>
      <c r="C39" s="132">
        <v>80.125737209999997</v>
      </c>
      <c r="D39" s="181">
        <v>65.192981410000002</v>
      </c>
      <c r="F39" s="142" t="s">
        <v>12</v>
      </c>
      <c r="G39" s="143">
        <v>27.786142050000002</v>
      </c>
      <c r="H39" s="143">
        <v>6.0351064000000001</v>
      </c>
      <c r="I39" s="143">
        <v>27.602555519999999</v>
      </c>
      <c r="J39" s="186"/>
      <c r="K39" s="142" t="s">
        <v>205</v>
      </c>
      <c r="L39" s="143">
        <v>0.91702166000000007</v>
      </c>
      <c r="M39" s="143">
        <v>0.93482012999999997</v>
      </c>
      <c r="N39" s="143">
        <v>2.80920996</v>
      </c>
    </row>
    <row r="40" spans="1:14" x14ac:dyDescent="0.25">
      <c r="A40" s="128" t="s">
        <v>212</v>
      </c>
      <c r="B40" s="132">
        <v>55.25320146</v>
      </c>
      <c r="C40" s="132">
        <v>49.281542689999995</v>
      </c>
      <c r="D40" s="181">
        <v>64.725282000000007</v>
      </c>
      <c r="F40" s="142" t="s">
        <v>178</v>
      </c>
      <c r="G40" s="143">
        <v>35.13287433</v>
      </c>
      <c r="H40" s="143">
        <v>15.243819550000001</v>
      </c>
      <c r="I40" s="143">
        <v>27.558107280000002</v>
      </c>
      <c r="J40" s="186"/>
      <c r="K40" s="142" t="s">
        <v>220</v>
      </c>
      <c r="L40" s="143">
        <v>1.6278237600000001</v>
      </c>
      <c r="M40" s="143">
        <v>3.0329955800000001</v>
      </c>
      <c r="N40" s="143">
        <v>2.6821800200000001</v>
      </c>
    </row>
    <row r="41" spans="1:14" x14ac:dyDescent="0.25">
      <c r="A41" s="128" t="s">
        <v>238</v>
      </c>
      <c r="B41" s="132">
        <v>118.06275503000001</v>
      </c>
      <c r="C41" s="132">
        <v>62.226527609999998</v>
      </c>
      <c r="D41" s="181">
        <v>63.271059049999998</v>
      </c>
      <c r="F41" s="142" t="s">
        <v>183</v>
      </c>
      <c r="G41" s="143">
        <v>25.43027507</v>
      </c>
      <c r="H41" s="143">
        <v>126.72244659</v>
      </c>
      <c r="I41" s="143">
        <v>27.351359329999998</v>
      </c>
      <c r="J41" s="186"/>
      <c r="K41" s="142" t="s">
        <v>210</v>
      </c>
      <c r="L41" s="143">
        <v>1.6487466100000001</v>
      </c>
      <c r="M41" s="143">
        <v>4.9368085700000002</v>
      </c>
      <c r="N41" s="143">
        <v>2.6236202999999998</v>
      </c>
    </row>
    <row r="42" spans="1:14" x14ac:dyDescent="0.25">
      <c r="A42" s="128" t="s">
        <v>178</v>
      </c>
      <c r="B42" s="132">
        <v>23.831210339999998</v>
      </c>
      <c r="C42" s="132">
        <v>62.297813520000005</v>
      </c>
      <c r="D42" s="181">
        <v>62.92633017</v>
      </c>
      <c r="F42" s="142" t="s">
        <v>170</v>
      </c>
      <c r="G42" s="143">
        <v>14.785530130000001</v>
      </c>
      <c r="H42" s="143">
        <v>29.426863579999999</v>
      </c>
      <c r="I42" s="143">
        <v>25.58261637</v>
      </c>
      <c r="J42" s="186"/>
      <c r="K42" s="142" t="s">
        <v>107</v>
      </c>
      <c r="L42" s="143">
        <v>0.42439673</v>
      </c>
      <c r="M42" s="143">
        <v>0.41565667000000001</v>
      </c>
      <c r="N42" s="143">
        <v>2.6030621800000002</v>
      </c>
    </row>
    <row r="43" spans="1:14" x14ac:dyDescent="0.25">
      <c r="A43" s="128" t="s">
        <v>25</v>
      </c>
      <c r="B43" s="132">
        <v>54.88165283</v>
      </c>
      <c r="C43" s="132">
        <v>54.651731299999994</v>
      </c>
      <c r="D43" s="181">
        <v>62.842017270000007</v>
      </c>
      <c r="F43" s="142" t="s">
        <v>81</v>
      </c>
      <c r="G43" s="143">
        <v>169.78985115</v>
      </c>
      <c r="H43" s="143">
        <v>5.1666190000000001E-2</v>
      </c>
      <c r="I43" s="143">
        <v>24.903879329999999</v>
      </c>
      <c r="J43" s="186"/>
      <c r="K43" s="142" t="s">
        <v>250</v>
      </c>
      <c r="L43" s="143">
        <v>1.3062256299999999</v>
      </c>
      <c r="M43" s="143">
        <v>13.5290865</v>
      </c>
      <c r="N43" s="143">
        <v>2.5925347699999999</v>
      </c>
    </row>
    <row r="44" spans="1:14" x14ac:dyDescent="0.25">
      <c r="A44" s="128" t="s">
        <v>231</v>
      </c>
      <c r="B44" s="132">
        <v>54.830778649999999</v>
      </c>
      <c r="C44" s="132">
        <v>47.930652930000001</v>
      </c>
      <c r="D44" s="181">
        <v>60.61353871</v>
      </c>
      <c r="F44" s="142" t="s">
        <v>155</v>
      </c>
      <c r="G44" s="143">
        <v>16.024150779999999</v>
      </c>
      <c r="H44" s="143">
        <v>10.226964019999999</v>
      </c>
      <c r="I44" s="143">
        <v>23.645860339999999</v>
      </c>
      <c r="J44" s="186"/>
      <c r="K44" s="142" t="s">
        <v>196</v>
      </c>
      <c r="L44" s="143">
        <v>1.9825375300000001</v>
      </c>
      <c r="M44" s="143">
        <v>2.9978506499999997</v>
      </c>
      <c r="N44" s="143">
        <v>2.36614835</v>
      </c>
    </row>
    <row r="45" spans="1:14" x14ac:dyDescent="0.25">
      <c r="A45" s="128" t="s">
        <v>204</v>
      </c>
      <c r="B45" s="132">
        <v>46.66887921</v>
      </c>
      <c r="C45" s="132">
        <v>55.011484159999995</v>
      </c>
      <c r="D45" s="181">
        <v>58.574182270000001</v>
      </c>
      <c r="F45" s="142" t="s">
        <v>160</v>
      </c>
      <c r="G45" s="143">
        <v>6.2069971700000002</v>
      </c>
      <c r="H45" s="143">
        <v>159.54931084999998</v>
      </c>
      <c r="I45" s="143">
        <v>22.315774789999999</v>
      </c>
      <c r="J45" s="186"/>
      <c r="K45" s="142" t="s">
        <v>201</v>
      </c>
      <c r="L45" s="143">
        <v>2.69807291</v>
      </c>
      <c r="M45" s="143">
        <v>2.1164389199999998</v>
      </c>
      <c r="N45" s="143">
        <v>2.27346263</v>
      </c>
    </row>
    <row r="46" spans="1:14" x14ac:dyDescent="0.25">
      <c r="A46" s="128" t="s">
        <v>232</v>
      </c>
      <c r="B46" s="132">
        <v>57.1405788</v>
      </c>
      <c r="C46" s="132">
        <v>48.931469990000004</v>
      </c>
      <c r="D46" s="181">
        <v>58.181337060000004</v>
      </c>
      <c r="F46" s="142" t="s">
        <v>228</v>
      </c>
      <c r="G46" s="143">
        <v>1.0360433199999999</v>
      </c>
      <c r="H46" s="143">
        <v>4.4934996100000006</v>
      </c>
      <c r="I46" s="143">
        <v>21.950971469999999</v>
      </c>
      <c r="J46" s="186"/>
      <c r="K46" s="142" t="s">
        <v>255</v>
      </c>
      <c r="L46" s="143">
        <v>3.9412758999999999</v>
      </c>
      <c r="M46" s="143">
        <v>4.5490129400000008</v>
      </c>
      <c r="N46" s="143">
        <v>2.24887616</v>
      </c>
    </row>
    <row r="47" spans="1:14" x14ac:dyDescent="0.25">
      <c r="A47" s="128" t="s">
        <v>157</v>
      </c>
      <c r="B47" s="132">
        <v>53.483650400000002</v>
      </c>
      <c r="C47" s="132">
        <v>46.90087492</v>
      </c>
      <c r="D47" s="181">
        <v>54.981936399999995</v>
      </c>
      <c r="F47" s="142" t="s">
        <v>146</v>
      </c>
      <c r="G47" s="143">
        <v>14.99007617</v>
      </c>
      <c r="H47" s="143">
        <v>13.506951340000001</v>
      </c>
      <c r="I47" s="143">
        <v>20.194634659999998</v>
      </c>
      <c r="J47" s="186"/>
      <c r="K47" s="142" t="s">
        <v>0</v>
      </c>
      <c r="L47" s="143">
        <v>1.764205</v>
      </c>
      <c r="M47" s="143">
        <v>2.1754461800000002</v>
      </c>
      <c r="N47" s="143">
        <v>2.1522283799999999</v>
      </c>
    </row>
    <row r="48" spans="1:14" x14ac:dyDescent="0.25">
      <c r="A48" s="128" t="s">
        <v>36</v>
      </c>
      <c r="B48" s="132">
        <v>55.960884649999997</v>
      </c>
      <c r="C48" s="132">
        <v>50.172472640000002</v>
      </c>
      <c r="D48" s="181">
        <v>54.581326859999997</v>
      </c>
      <c r="F48" s="142" t="s">
        <v>197</v>
      </c>
      <c r="G48" s="143">
        <v>22.281281969999998</v>
      </c>
      <c r="H48" s="143">
        <v>49.949146290000002</v>
      </c>
      <c r="I48" s="143">
        <v>18.212698140000001</v>
      </c>
      <c r="J48" s="186"/>
      <c r="K48" s="142" t="s">
        <v>188</v>
      </c>
      <c r="L48" s="143">
        <v>2.2126236600000002</v>
      </c>
      <c r="M48" s="143">
        <v>2.2156585899999999</v>
      </c>
      <c r="N48" s="143">
        <v>2.1263535299999998</v>
      </c>
    </row>
    <row r="49" spans="1:14" x14ac:dyDescent="0.25">
      <c r="A49" s="128" t="s">
        <v>196</v>
      </c>
      <c r="B49" s="132">
        <v>51.416014429999997</v>
      </c>
      <c r="C49" s="132">
        <v>53.246454669999999</v>
      </c>
      <c r="D49" s="181">
        <v>51.822880779999998</v>
      </c>
      <c r="F49" s="142" t="s">
        <v>198</v>
      </c>
      <c r="G49" s="143">
        <v>5.9857670800000005</v>
      </c>
      <c r="H49" s="143">
        <v>2.4729076499999998</v>
      </c>
      <c r="I49" s="143">
        <v>18.17009161</v>
      </c>
      <c r="J49" s="186"/>
      <c r="K49" s="142" t="s">
        <v>147</v>
      </c>
      <c r="L49" s="143">
        <v>0.77916568999999991</v>
      </c>
      <c r="M49" s="143">
        <v>0.36193703000000005</v>
      </c>
      <c r="N49" s="143">
        <v>1.94671891</v>
      </c>
    </row>
    <row r="50" spans="1:14" x14ac:dyDescent="0.25">
      <c r="A50" s="128" t="s">
        <v>143</v>
      </c>
      <c r="B50" s="132">
        <v>55.193977049999994</v>
      </c>
      <c r="C50" s="132">
        <v>46.830723729999995</v>
      </c>
      <c r="D50" s="181">
        <v>51.61952711</v>
      </c>
      <c r="F50" s="142" t="s">
        <v>212</v>
      </c>
      <c r="G50" s="143">
        <v>4.6530092500000002</v>
      </c>
      <c r="H50" s="143">
        <v>6.4305089999999998</v>
      </c>
      <c r="I50" s="143">
        <v>17.454856100000001</v>
      </c>
      <c r="J50" s="186"/>
      <c r="K50" s="142" t="s">
        <v>95</v>
      </c>
      <c r="L50" s="143">
        <v>1.7079999999999999E-5</v>
      </c>
      <c r="M50" s="143">
        <v>1.7611999999999999E-2</v>
      </c>
      <c r="N50" s="143">
        <v>1.88394018</v>
      </c>
    </row>
    <row r="51" spans="1:14" x14ac:dyDescent="0.25">
      <c r="A51" s="128" t="s">
        <v>203</v>
      </c>
      <c r="B51" s="132">
        <v>40.615067060000001</v>
      </c>
      <c r="C51" s="132">
        <v>39.63766262</v>
      </c>
      <c r="D51" s="181">
        <v>51.098563140000003</v>
      </c>
      <c r="F51" s="142" t="s">
        <v>110</v>
      </c>
      <c r="G51" s="143">
        <v>18.190668850000002</v>
      </c>
      <c r="H51" s="143">
        <v>9.3677150999999999</v>
      </c>
      <c r="I51" s="143">
        <v>15.533871289999999</v>
      </c>
      <c r="J51" s="186"/>
      <c r="K51" s="142" t="s">
        <v>194</v>
      </c>
      <c r="L51" s="143">
        <v>1.0047602</v>
      </c>
      <c r="M51" s="143">
        <v>1.2166892600000001</v>
      </c>
      <c r="N51" s="143">
        <v>1.8124689700000001</v>
      </c>
    </row>
    <row r="52" spans="1:14" x14ac:dyDescent="0.25">
      <c r="A52" s="128" t="s">
        <v>160</v>
      </c>
      <c r="B52" s="132">
        <v>42.853938380000002</v>
      </c>
      <c r="C52" s="132">
        <v>58.210126789999997</v>
      </c>
      <c r="D52" s="181">
        <v>48.971225429999997</v>
      </c>
      <c r="F52" s="142" t="s">
        <v>143</v>
      </c>
      <c r="G52" s="143">
        <v>6.5289489000000005</v>
      </c>
      <c r="H52" s="143">
        <v>1.48281003</v>
      </c>
      <c r="I52" s="143">
        <v>15.31879268</v>
      </c>
      <c r="J52" s="186"/>
      <c r="K52" s="142" t="s">
        <v>254</v>
      </c>
      <c r="L52" s="143">
        <v>2.5898497000000003</v>
      </c>
      <c r="M52" s="143">
        <v>0.93850618999999991</v>
      </c>
      <c r="N52" s="143">
        <v>1.6466547600000001</v>
      </c>
    </row>
    <row r="53" spans="1:14" x14ac:dyDescent="0.25">
      <c r="A53" s="128" t="s">
        <v>99</v>
      </c>
      <c r="B53" s="132">
        <v>39.05977283</v>
      </c>
      <c r="C53" s="132">
        <v>37.459886210000001</v>
      </c>
      <c r="D53" s="181">
        <v>43.598017899999995</v>
      </c>
      <c r="F53" s="142" t="s">
        <v>108</v>
      </c>
      <c r="G53" s="143">
        <v>38.534711710000003</v>
      </c>
      <c r="H53" s="143">
        <v>75.882932510000003</v>
      </c>
      <c r="I53" s="143">
        <v>13.61222042</v>
      </c>
      <c r="J53" s="186"/>
      <c r="K53" s="142" t="s">
        <v>236</v>
      </c>
      <c r="L53" s="143">
        <v>0.16598939000000001</v>
      </c>
      <c r="M53" s="143">
        <v>0.37178659999999997</v>
      </c>
      <c r="N53" s="143">
        <v>1.4877098200000001</v>
      </c>
    </row>
    <row r="54" spans="1:14" x14ac:dyDescent="0.25">
      <c r="A54" s="128" t="s">
        <v>200</v>
      </c>
      <c r="B54" s="132">
        <v>27.54383876</v>
      </c>
      <c r="C54" s="132">
        <v>65.068785990000009</v>
      </c>
      <c r="D54" s="181">
        <v>43.013280770000001</v>
      </c>
      <c r="F54" s="142" t="s">
        <v>190</v>
      </c>
      <c r="G54" s="143">
        <v>1.5959724099999999</v>
      </c>
      <c r="H54" s="143">
        <v>0.45729846000000002</v>
      </c>
      <c r="I54" s="143">
        <v>13.473507269999999</v>
      </c>
      <c r="J54" s="186"/>
      <c r="K54" s="142" t="s">
        <v>239</v>
      </c>
      <c r="L54" s="143">
        <v>1.2623418700000002</v>
      </c>
      <c r="M54" s="143">
        <v>5.3127015700000007</v>
      </c>
      <c r="N54" s="143">
        <v>1.3912645800000001</v>
      </c>
    </row>
    <row r="55" spans="1:14" x14ac:dyDescent="0.25">
      <c r="A55" s="128" t="s">
        <v>26</v>
      </c>
      <c r="B55" s="132">
        <v>25.627829129999999</v>
      </c>
      <c r="C55" s="132">
        <v>40.870973720000002</v>
      </c>
      <c r="D55" s="181">
        <v>42.863335810000002</v>
      </c>
      <c r="F55" s="142" t="s">
        <v>194</v>
      </c>
      <c r="G55" s="143">
        <v>18.375669160000001</v>
      </c>
      <c r="H55" s="143">
        <v>8.8489173699999988</v>
      </c>
      <c r="I55" s="143">
        <v>12.930087500000001</v>
      </c>
      <c r="J55" s="186"/>
      <c r="K55" s="142" t="s">
        <v>235</v>
      </c>
      <c r="L55" s="143">
        <v>0.54206323999999995</v>
      </c>
      <c r="M55" s="143">
        <v>1.03324577</v>
      </c>
      <c r="N55" s="143">
        <v>1.35534596</v>
      </c>
    </row>
    <row r="56" spans="1:14" x14ac:dyDescent="0.25">
      <c r="A56" s="128" t="s">
        <v>104</v>
      </c>
      <c r="B56" s="132">
        <v>55.368090689999995</v>
      </c>
      <c r="C56" s="132">
        <v>45.826466229999994</v>
      </c>
      <c r="D56" s="181">
        <v>42.319356219999996</v>
      </c>
      <c r="F56" s="142" t="s">
        <v>258</v>
      </c>
      <c r="G56" s="143">
        <v>6.57698363</v>
      </c>
      <c r="H56" s="143">
        <v>4.3923863299999999</v>
      </c>
      <c r="I56" s="143">
        <v>12.870314179999999</v>
      </c>
      <c r="J56" s="186"/>
      <c r="K56" s="142" t="s">
        <v>258</v>
      </c>
      <c r="L56" s="143">
        <v>0.54036463000000001</v>
      </c>
      <c r="M56" s="143">
        <v>0.81656276000000005</v>
      </c>
      <c r="N56" s="143">
        <v>1.21085475</v>
      </c>
    </row>
    <row r="57" spans="1:14" x14ac:dyDescent="0.25">
      <c r="A57" s="128" t="s">
        <v>172</v>
      </c>
      <c r="B57" s="132">
        <v>31.569510670000003</v>
      </c>
      <c r="C57" s="132">
        <v>36.901443450000002</v>
      </c>
      <c r="D57" s="181">
        <v>42.093057479999999</v>
      </c>
      <c r="F57" s="142" t="s">
        <v>220</v>
      </c>
      <c r="G57" s="143">
        <v>18.442056179999998</v>
      </c>
      <c r="H57" s="143">
        <v>13.783121019999999</v>
      </c>
      <c r="I57" s="143">
        <v>12.324640499999999</v>
      </c>
      <c r="J57" s="186"/>
      <c r="K57" s="142" t="s">
        <v>215</v>
      </c>
      <c r="L57" s="143">
        <v>0.60459607999999998</v>
      </c>
      <c r="M57" s="143">
        <v>1.01330111</v>
      </c>
      <c r="N57" s="143">
        <v>1.14286434</v>
      </c>
    </row>
    <row r="58" spans="1:14" x14ac:dyDescent="0.25">
      <c r="A58" s="128" t="s">
        <v>240</v>
      </c>
      <c r="B58" s="132">
        <v>36.960560389999998</v>
      </c>
      <c r="C58" s="132">
        <v>52.876558780000003</v>
      </c>
      <c r="D58" s="181">
        <v>41.953409289999996</v>
      </c>
      <c r="F58" s="142" t="s">
        <v>134</v>
      </c>
      <c r="G58" s="143">
        <v>46.845762020000002</v>
      </c>
      <c r="H58" s="143">
        <v>4.8403262599999994</v>
      </c>
      <c r="I58" s="143">
        <v>11.357771099999999</v>
      </c>
      <c r="J58" s="186"/>
      <c r="K58" s="142" t="s">
        <v>185</v>
      </c>
      <c r="L58" s="143">
        <v>0.46346576</v>
      </c>
      <c r="M58" s="143">
        <v>0.23671267999999998</v>
      </c>
      <c r="N58" s="143">
        <v>0.97214089999999997</v>
      </c>
    </row>
    <row r="59" spans="1:14" x14ac:dyDescent="0.25">
      <c r="A59" s="128" t="s">
        <v>119</v>
      </c>
      <c r="B59" s="132">
        <v>27.867841350000003</v>
      </c>
      <c r="C59" s="132">
        <v>26.165699929999999</v>
      </c>
      <c r="D59" s="181">
        <v>41.848636939999999</v>
      </c>
      <c r="F59" s="142" t="s">
        <v>201</v>
      </c>
      <c r="G59" s="143">
        <v>18.59740025</v>
      </c>
      <c r="H59" s="143">
        <v>16.405845159999998</v>
      </c>
      <c r="I59" s="143">
        <v>11.3152025</v>
      </c>
      <c r="J59" s="186"/>
      <c r="K59" s="142" t="s">
        <v>251</v>
      </c>
      <c r="L59" s="143">
        <v>2.03644531</v>
      </c>
      <c r="M59" s="143">
        <v>0.97693914999999998</v>
      </c>
      <c r="N59" s="143">
        <v>0.95663337999999998</v>
      </c>
    </row>
    <row r="60" spans="1:14" x14ac:dyDescent="0.25">
      <c r="A60" s="128" t="s">
        <v>21</v>
      </c>
      <c r="B60" s="132">
        <v>38.324880229999998</v>
      </c>
      <c r="C60" s="132">
        <v>38.5280323</v>
      </c>
      <c r="D60" s="181">
        <v>40.871320320000002</v>
      </c>
      <c r="F60" s="142" t="s">
        <v>103</v>
      </c>
      <c r="G60" s="143">
        <v>4.0886220000000001E-2</v>
      </c>
      <c r="H60" s="143">
        <v>2.6130449100000002</v>
      </c>
      <c r="I60" s="143">
        <v>11.164635929999999</v>
      </c>
      <c r="J60" s="186"/>
      <c r="K60" s="142" t="s">
        <v>192</v>
      </c>
      <c r="L60" s="143">
        <v>0.1027025</v>
      </c>
      <c r="M60" s="143">
        <v>1.50480977</v>
      </c>
      <c r="N60" s="143">
        <v>0.93043238000000006</v>
      </c>
    </row>
    <row r="61" spans="1:14" x14ac:dyDescent="0.25">
      <c r="A61" s="128" t="s">
        <v>27</v>
      </c>
      <c r="B61" s="132">
        <v>38.484369219999998</v>
      </c>
      <c r="C61" s="132">
        <v>32.801119909999997</v>
      </c>
      <c r="D61" s="181">
        <v>40.717177990000003</v>
      </c>
      <c r="F61" s="142" t="s">
        <v>191</v>
      </c>
      <c r="G61" s="143">
        <v>5.0184279999999998E-2</v>
      </c>
      <c r="H61" s="143">
        <v>9.5077240000000007E-2</v>
      </c>
      <c r="I61" s="143">
        <v>10.929599189999999</v>
      </c>
      <c r="J61" s="186"/>
      <c r="K61" s="142" t="s">
        <v>135</v>
      </c>
      <c r="L61" s="143">
        <v>0.76477477000000005</v>
      </c>
      <c r="M61" s="143">
        <v>0.26823396999999999</v>
      </c>
      <c r="N61" s="143">
        <v>0.90260278000000005</v>
      </c>
    </row>
    <row r="62" spans="1:14" x14ac:dyDescent="0.25">
      <c r="A62" s="128" t="s">
        <v>256</v>
      </c>
      <c r="B62" s="132">
        <v>34.267767520000007</v>
      </c>
      <c r="C62" s="132">
        <v>31.053124920000002</v>
      </c>
      <c r="D62" s="181">
        <v>40.23145796</v>
      </c>
      <c r="F62" s="142" t="s">
        <v>575</v>
      </c>
      <c r="G62" s="143">
        <v>1.13052077</v>
      </c>
      <c r="H62" s="143">
        <v>6.4507035099999994</v>
      </c>
      <c r="I62" s="143">
        <v>10.79709446</v>
      </c>
      <c r="J62" s="186"/>
      <c r="K62" s="142" t="s">
        <v>180</v>
      </c>
      <c r="L62" s="143">
        <v>0.42753190999999996</v>
      </c>
      <c r="M62" s="143">
        <v>1.0212229100000001</v>
      </c>
      <c r="N62" s="143">
        <v>0.87209454000000008</v>
      </c>
    </row>
    <row r="63" spans="1:14" x14ac:dyDescent="0.25">
      <c r="A63" s="128" t="s">
        <v>194</v>
      </c>
      <c r="B63" s="132">
        <v>36.262563710000002</v>
      </c>
      <c r="C63" s="132">
        <v>78.940167410000001</v>
      </c>
      <c r="D63" s="181">
        <v>39.8413921</v>
      </c>
      <c r="F63" s="142" t="s">
        <v>229</v>
      </c>
      <c r="G63" s="143">
        <v>11.93600956</v>
      </c>
      <c r="H63" s="143">
        <v>8.2684388999999996</v>
      </c>
      <c r="I63" s="143">
        <v>10.271034330000001</v>
      </c>
      <c r="J63" s="186"/>
      <c r="K63" s="142" t="s">
        <v>116</v>
      </c>
      <c r="L63" s="143">
        <v>9.7588090000000002E-2</v>
      </c>
      <c r="M63" s="143">
        <v>0.27445849</v>
      </c>
      <c r="N63" s="143">
        <v>0.77118171999999996</v>
      </c>
    </row>
    <row r="64" spans="1:14" x14ac:dyDescent="0.25">
      <c r="A64" s="128" t="s">
        <v>23</v>
      </c>
      <c r="B64" s="132">
        <v>35.899719929999996</v>
      </c>
      <c r="C64" s="132">
        <v>37.058793950000002</v>
      </c>
      <c r="D64" s="181">
        <v>39.664666420000003</v>
      </c>
      <c r="F64" s="142" t="s">
        <v>172</v>
      </c>
      <c r="G64" s="143">
        <v>8.3782120999999989</v>
      </c>
      <c r="H64" s="143">
        <v>24.85433458</v>
      </c>
      <c r="I64" s="143">
        <v>10.17073399</v>
      </c>
      <c r="J64" s="186"/>
      <c r="K64" s="142" t="s">
        <v>103</v>
      </c>
      <c r="L64" s="143">
        <v>3.7481430000000003E-2</v>
      </c>
      <c r="M64" s="143">
        <v>0.29647980000000002</v>
      </c>
      <c r="N64" s="143">
        <v>0.77106788000000004</v>
      </c>
    </row>
    <row r="65" spans="1:14" x14ac:dyDescent="0.25">
      <c r="A65" s="128" t="s">
        <v>22</v>
      </c>
      <c r="B65" s="132">
        <v>24.08703521</v>
      </c>
      <c r="C65" s="132">
        <v>38.304922909999995</v>
      </c>
      <c r="D65" s="181">
        <v>38.86368118</v>
      </c>
      <c r="F65" s="142" t="s">
        <v>14</v>
      </c>
      <c r="G65" s="143">
        <v>10.44463354</v>
      </c>
      <c r="H65" s="143">
        <v>15.73549929</v>
      </c>
      <c r="I65" s="143">
        <v>9.5343485599999998</v>
      </c>
      <c r="J65" s="186"/>
      <c r="K65" s="142" t="s">
        <v>232</v>
      </c>
      <c r="L65" s="143">
        <v>0.33190786999999999</v>
      </c>
      <c r="M65" s="143">
        <v>0.66926297999999995</v>
      </c>
      <c r="N65" s="143">
        <v>0.74035518999999994</v>
      </c>
    </row>
    <row r="66" spans="1:14" x14ac:dyDescent="0.25">
      <c r="A66" s="128" t="s">
        <v>222</v>
      </c>
      <c r="B66" s="132">
        <v>35.015130710000001</v>
      </c>
      <c r="C66" s="132">
        <v>36.279627090000005</v>
      </c>
      <c r="D66" s="181">
        <v>38.679374280000005</v>
      </c>
      <c r="F66" s="142" t="s">
        <v>200</v>
      </c>
      <c r="G66" s="143">
        <v>6.5660548700000003</v>
      </c>
      <c r="H66" s="143">
        <v>14.249524939999999</v>
      </c>
      <c r="I66" s="143">
        <v>9.0437930800000004</v>
      </c>
      <c r="J66" s="186"/>
      <c r="K66" s="142" t="s">
        <v>170</v>
      </c>
      <c r="L66" s="143">
        <v>4.1979660000000002E-2</v>
      </c>
      <c r="M66" s="143">
        <v>3.5506240000000001E-2</v>
      </c>
      <c r="N66" s="143">
        <v>0.65674342000000008</v>
      </c>
    </row>
    <row r="67" spans="1:14" x14ac:dyDescent="0.25">
      <c r="A67" s="128" t="s">
        <v>211</v>
      </c>
      <c r="B67" s="132">
        <v>35.014320310000002</v>
      </c>
      <c r="C67" s="132">
        <v>44.827229409999994</v>
      </c>
      <c r="D67" s="181">
        <v>38.499848710000002</v>
      </c>
      <c r="F67" s="142" t="s">
        <v>5</v>
      </c>
      <c r="G67" s="143">
        <v>9.4965356099999987</v>
      </c>
      <c r="H67" s="143">
        <v>5.9142387999999997</v>
      </c>
      <c r="I67" s="143">
        <v>8.6745712899999994</v>
      </c>
      <c r="J67" s="186"/>
      <c r="K67" s="142" t="s">
        <v>171</v>
      </c>
      <c r="L67" s="143">
        <v>0.97760795</v>
      </c>
      <c r="M67" s="143">
        <v>0.70228276000000001</v>
      </c>
      <c r="N67" s="143">
        <v>0.65526708</v>
      </c>
    </row>
    <row r="68" spans="1:14" x14ac:dyDescent="0.25">
      <c r="A68" s="128" t="s">
        <v>249</v>
      </c>
      <c r="B68" s="132">
        <v>36.893008639999998</v>
      </c>
      <c r="C68" s="132">
        <v>30.400799299999999</v>
      </c>
      <c r="D68" s="181">
        <v>38.485966529999999</v>
      </c>
      <c r="F68" s="142" t="s">
        <v>136</v>
      </c>
      <c r="G68" s="143">
        <v>6.4202540000000002E-2</v>
      </c>
      <c r="H68" s="143">
        <v>0.19739224</v>
      </c>
      <c r="I68" s="143">
        <v>7.7555994899999998</v>
      </c>
      <c r="J68" s="186"/>
      <c r="K68" s="142" t="s">
        <v>247</v>
      </c>
      <c r="L68" s="143">
        <v>0.62589412</v>
      </c>
      <c r="M68" s="143">
        <v>0.33429261999999998</v>
      </c>
      <c r="N68" s="143">
        <v>0.54432632999999997</v>
      </c>
    </row>
    <row r="69" spans="1:14" x14ac:dyDescent="0.25">
      <c r="A69" s="128" t="s">
        <v>130</v>
      </c>
      <c r="B69" s="132">
        <v>21.749886499999999</v>
      </c>
      <c r="C69" s="132">
        <v>25.96704252</v>
      </c>
      <c r="D69" s="181">
        <v>37.241542930000001</v>
      </c>
      <c r="F69" s="142" t="s">
        <v>181</v>
      </c>
      <c r="G69" s="143">
        <v>0.48696982</v>
      </c>
      <c r="H69" s="143">
        <v>1.6722504499999999</v>
      </c>
      <c r="I69" s="143">
        <v>7.48208582</v>
      </c>
      <c r="J69" s="186"/>
      <c r="K69" s="142" t="s">
        <v>128</v>
      </c>
      <c r="L69" s="143">
        <v>9.6230770000000007E-2</v>
      </c>
      <c r="M69" s="143">
        <v>0.13356316000000001</v>
      </c>
      <c r="N69" s="143">
        <v>0.54262076000000004</v>
      </c>
    </row>
    <row r="70" spans="1:14" x14ac:dyDescent="0.25">
      <c r="A70" s="128" t="s">
        <v>149</v>
      </c>
      <c r="B70" s="132">
        <v>58.769375850000003</v>
      </c>
      <c r="C70" s="132">
        <v>39.442789220000002</v>
      </c>
      <c r="D70" s="181">
        <v>35.877118060000001</v>
      </c>
      <c r="F70" s="142" t="s">
        <v>250</v>
      </c>
      <c r="G70" s="143">
        <v>9.7138904799999999</v>
      </c>
      <c r="H70" s="143">
        <v>5.2693250999999997</v>
      </c>
      <c r="I70" s="143">
        <v>7.02008806</v>
      </c>
      <c r="J70" s="186"/>
      <c r="K70" s="142" t="s">
        <v>7</v>
      </c>
      <c r="L70" s="143">
        <v>0</v>
      </c>
      <c r="M70" s="143">
        <v>0</v>
      </c>
      <c r="N70" s="143">
        <v>0.53929314000000006</v>
      </c>
    </row>
    <row r="71" spans="1:14" x14ac:dyDescent="0.25">
      <c r="A71" s="128" t="s">
        <v>168</v>
      </c>
      <c r="B71" s="132">
        <v>67.52738629000001</v>
      </c>
      <c r="C71" s="132">
        <v>30.989921590000002</v>
      </c>
      <c r="D71" s="181">
        <v>35.777130659999997</v>
      </c>
      <c r="F71" s="142" t="s">
        <v>122</v>
      </c>
      <c r="G71" s="143">
        <v>2.29294055</v>
      </c>
      <c r="H71" s="143">
        <v>1.6005740900000001</v>
      </c>
      <c r="I71" s="143">
        <v>6.5731848600000005</v>
      </c>
      <c r="J71" s="186"/>
      <c r="K71" s="142" t="s">
        <v>231</v>
      </c>
      <c r="L71" s="143">
        <v>0.30534195000000003</v>
      </c>
      <c r="M71" s="143">
        <v>0.26807829999999999</v>
      </c>
      <c r="N71" s="143">
        <v>0.51584001000000002</v>
      </c>
    </row>
    <row r="72" spans="1:14" x14ac:dyDescent="0.25">
      <c r="A72" s="128" t="s">
        <v>32</v>
      </c>
      <c r="B72" s="132">
        <v>21.065342949999998</v>
      </c>
      <c r="C72" s="132">
        <v>26.47138404</v>
      </c>
      <c r="D72" s="181">
        <v>33.918090560000003</v>
      </c>
      <c r="F72" s="142" t="s">
        <v>35</v>
      </c>
      <c r="G72" s="143">
        <v>3.0897417799999998</v>
      </c>
      <c r="H72" s="143">
        <v>2.0330637999999999</v>
      </c>
      <c r="I72" s="143">
        <v>5.46888314</v>
      </c>
      <c r="J72" s="186"/>
      <c r="K72" s="142" t="s">
        <v>75</v>
      </c>
      <c r="L72" s="143">
        <v>0.14448257</v>
      </c>
      <c r="M72" s="143">
        <v>2.2776227599999999</v>
      </c>
      <c r="N72" s="143">
        <v>0.51537284000000005</v>
      </c>
    </row>
    <row r="73" spans="1:14" x14ac:dyDescent="0.25">
      <c r="A73" s="128" t="s">
        <v>110</v>
      </c>
      <c r="B73" s="132">
        <v>5.6458929099999997</v>
      </c>
      <c r="C73" s="132">
        <v>30.92870589</v>
      </c>
      <c r="D73" s="181">
        <v>33.667287309999999</v>
      </c>
      <c r="F73" s="142" t="s">
        <v>251</v>
      </c>
      <c r="G73" s="143">
        <v>2.7024170000000001</v>
      </c>
      <c r="H73" s="143">
        <v>1.8295259799999999</v>
      </c>
      <c r="I73" s="143">
        <v>5.2255681599999999</v>
      </c>
      <c r="J73" s="186"/>
      <c r="K73" s="142" t="s">
        <v>179</v>
      </c>
      <c r="L73" s="143">
        <v>1.78432415</v>
      </c>
      <c r="M73" s="143">
        <v>6.8959578600000002</v>
      </c>
      <c r="N73" s="143">
        <v>0.50573681000000004</v>
      </c>
    </row>
    <row r="74" spans="1:14" x14ac:dyDescent="0.25">
      <c r="A74" s="128" t="s">
        <v>230</v>
      </c>
      <c r="B74" s="132">
        <v>26.07556018</v>
      </c>
      <c r="C74" s="132">
        <v>25.591109239999998</v>
      </c>
      <c r="D74" s="181">
        <v>32.688879069999999</v>
      </c>
      <c r="F74" s="142" t="s">
        <v>182</v>
      </c>
      <c r="G74" s="143">
        <v>4.0562217199999999</v>
      </c>
      <c r="H74" s="143">
        <v>10.393482449999999</v>
      </c>
      <c r="I74" s="143">
        <v>4.9467142699999993</v>
      </c>
      <c r="J74" s="186"/>
      <c r="K74" s="142" t="s">
        <v>142</v>
      </c>
      <c r="L74" s="143">
        <v>0.21920454</v>
      </c>
      <c r="M74" s="143">
        <v>0.26180376999999999</v>
      </c>
      <c r="N74" s="143">
        <v>0.50254138999999998</v>
      </c>
    </row>
    <row r="75" spans="1:14" x14ac:dyDescent="0.25">
      <c r="A75" s="128" t="s">
        <v>233</v>
      </c>
      <c r="B75" s="132">
        <v>29.344252170000001</v>
      </c>
      <c r="C75" s="132">
        <v>32.8125614</v>
      </c>
      <c r="D75" s="181">
        <v>31.678478869999999</v>
      </c>
      <c r="F75" s="142" t="s">
        <v>249</v>
      </c>
      <c r="G75" s="143">
        <v>2.06079474</v>
      </c>
      <c r="H75" s="143">
        <v>0.58887428000000008</v>
      </c>
      <c r="I75" s="143">
        <v>4.8441750300000006</v>
      </c>
      <c r="J75" s="186"/>
      <c r="K75" s="142" t="s">
        <v>230</v>
      </c>
      <c r="L75" s="143">
        <v>0.60961149000000003</v>
      </c>
      <c r="M75" s="143">
        <v>0.46782993</v>
      </c>
      <c r="N75" s="143">
        <v>0.45618538000000003</v>
      </c>
    </row>
    <row r="76" spans="1:14" x14ac:dyDescent="0.25">
      <c r="A76" s="128" t="s">
        <v>251</v>
      </c>
      <c r="B76" s="132">
        <v>30.631189070000001</v>
      </c>
      <c r="C76" s="132">
        <v>26.638978050000002</v>
      </c>
      <c r="D76" s="181">
        <v>31.672033559999999</v>
      </c>
      <c r="F76" s="142" t="s">
        <v>36</v>
      </c>
      <c r="G76" s="143">
        <v>6.3531396999999998</v>
      </c>
      <c r="H76" s="143">
        <v>3.3158257099999999</v>
      </c>
      <c r="I76" s="143">
        <v>4.7851485</v>
      </c>
      <c r="J76" s="186"/>
      <c r="K76" s="142" t="s">
        <v>181</v>
      </c>
      <c r="L76" s="143">
        <v>1.47394362</v>
      </c>
      <c r="M76" s="143">
        <v>0.22545272</v>
      </c>
      <c r="N76" s="143">
        <v>0.44714454999999997</v>
      </c>
    </row>
    <row r="77" spans="1:14" x14ac:dyDescent="0.25">
      <c r="A77" s="128" t="s">
        <v>197</v>
      </c>
      <c r="B77" s="132">
        <v>28.88324927</v>
      </c>
      <c r="C77" s="132">
        <v>26.023159620000001</v>
      </c>
      <c r="D77" s="181">
        <v>31.525011600000003</v>
      </c>
      <c r="F77" s="142" t="s">
        <v>148</v>
      </c>
      <c r="G77" s="143">
        <v>3.0391353399999996</v>
      </c>
      <c r="H77" s="143">
        <v>1.5334083200000002</v>
      </c>
      <c r="I77" s="143">
        <v>4.6496367000000003</v>
      </c>
      <c r="J77" s="186"/>
      <c r="K77" s="142" t="s">
        <v>238</v>
      </c>
      <c r="L77" s="143">
        <v>0.56100559999999999</v>
      </c>
      <c r="M77" s="143">
        <v>0.58815794999999993</v>
      </c>
      <c r="N77" s="143">
        <v>0.42871768999999998</v>
      </c>
    </row>
    <row r="78" spans="1:14" x14ac:dyDescent="0.25">
      <c r="A78" s="128" t="s">
        <v>198</v>
      </c>
      <c r="B78" s="132">
        <v>18.846589609999999</v>
      </c>
      <c r="C78" s="132">
        <v>19.34395993</v>
      </c>
      <c r="D78" s="181">
        <v>30.038079670000002</v>
      </c>
      <c r="F78" s="142" t="s">
        <v>112</v>
      </c>
      <c r="G78" s="143">
        <v>0.76161347000000001</v>
      </c>
      <c r="H78" s="143">
        <v>3.0571272599999997</v>
      </c>
      <c r="I78" s="143">
        <v>4.5698230500000001</v>
      </c>
      <c r="J78" s="186"/>
      <c r="K78" s="142" t="s">
        <v>208</v>
      </c>
      <c r="L78" s="143">
        <v>0.13602316</v>
      </c>
      <c r="M78" s="143">
        <v>0.81010693999999994</v>
      </c>
      <c r="N78" s="143">
        <v>0.42590781</v>
      </c>
    </row>
    <row r="79" spans="1:14" x14ac:dyDescent="0.25">
      <c r="A79" s="128" t="s">
        <v>206</v>
      </c>
      <c r="B79" s="132">
        <v>32.664074910000004</v>
      </c>
      <c r="C79" s="132">
        <v>36.03491133</v>
      </c>
      <c r="D79" s="181">
        <v>29.578433109999999</v>
      </c>
      <c r="F79" s="142" t="s">
        <v>130</v>
      </c>
      <c r="G79" s="143">
        <v>5.3419554600000003</v>
      </c>
      <c r="H79" s="143">
        <v>4.4113687000000006</v>
      </c>
      <c r="I79" s="143">
        <v>4.4894943099999995</v>
      </c>
      <c r="J79" s="186"/>
      <c r="K79" s="142" t="s">
        <v>187</v>
      </c>
      <c r="L79" s="143">
        <v>0.1395082</v>
      </c>
      <c r="M79" s="143">
        <v>0.18000729000000001</v>
      </c>
      <c r="N79" s="143">
        <v>0.42505724</v>
      </c>
    </row>
    <row r="80" spans="1:14" x14ac:dyDescent="0.25">
      <c r="A80" s="128" t="s">
        <v>171</v>
      </c>
      <c r="B80" s="132">
        <v>23.199124989999998</v>
      </c>
      <c r="C80" s="132">
        <v>25.095113170000001</v>
      </c>
      <c r="D80" s="181">
        <v>28.38769409</v>
      </c>
      <c r="F80" s="142" t="s">
        <v>21</v>
      </c>
      <c r="G80" s="143">
        <v>0.24771334</v>
      </c>
      <c r="H80" s="143">
        <v>3.3447269999999994E-2</v>
      </c>
      <c r="I80" s="143">
        <v>4.1834698799999996</v>
      </c>
      <c r="J80" s="186"/>
      <c r="K80" s="142" t="s">
        <v>106</v>
      </c>
      <c r="L80" s="143">
        <v>3.6961730000000005E-2</v>
      </c>
      <c r="M80" s="143">
        <v>0.1190398</v>
      </c>
      <c r="N80" s="143">
        <v>0.41443214</v>
      </c>
    </row>
    <row r="81" spans="1:14" x14ac:dyDescent="0.25">
      <c r="A81" s="128" t="s">
        <v>7</v>
      </c>
      <c r="B81" s="132">
        <v>27.040234680000001</v>
      </c>
      <c r="C81" s="132">
        <v>18.6217589</v>
      </c>
      <c r="D81" s="181">
        <v>28.362365899999997</v>
      </c>
      <c r="F81" s="142" t="s">
        <v>199</v>
      </c>
      <c r="G81" s="143">
        <v>6.4845787000000001</v>
      </c>
      <c r="H81" s="143">
        <v>3.6233102499999998</v>
      </c>
      <c r="I81" s="143">
        <v>4.1660472899999998</v>
      </c>
      <c r="J81" s="186"/>
      <c r="K81" s="142" t="s">
        <v>143</v>
      </c>
      <c r="L81" s="143">
        <v>0.69578563000000004</v>
      </c>
      <c r="M81" s="143">
        <v>0.26350539000000001</v>
      </c>
      <c r="N81" s="143">
        <v>0.38172096</v>
      </c>
    </row>
    <row r="82" spans="1:14" x14ac:dyDescent="0.25">
      <c r="A82" s="128" t="s">
        <v>146</v>
      </c>
      <c r="B82" s="132">
        <v>26.683956899999998</v>
      </c>
      <c r="C82" s="132">
        <v>18.811836070000002</v>
      </c>
      <c r="D82" s="181">
        <v>28.279536800000002</v>
      </c>
      <c r="F82" s="142" t="s">
        <v>6</v>
      </c>
      <c r="G82" s="143">
        <v>3.1550615799999999</v>
      </c>
      <c r="H82" s="143">
        <v>3.2462744400000001</v>
      </c>
      <c r="I82" s="143">
        <v>4.1407892999999998</v>
      </c>
      <c r="J82" s="186"/>
      <c r="K82" s="142" t="s">
        <v>168</v>
      </c>
      <c r="L82" s="143">
        <v>2.8896810000000002E-2</v>
      </c>
      <c r="M82" s="143">
        <v>9.617589E-2</v>
      </c>
      <c r="N82" s="143">
        <v>0.37028248999999996</v>
      </c>
    </row>
    <row r="83" spans="1:14" x14ac:dyDescent="0.25">
      <c r="A83" s="128" t="s">
        <v>28</v>
      </c>
      <c r="B83" s="132">
        <v>18.728616899999999</v>
      </c>
      <c r="C83" s="132">
        <v>20.650194410000001</v>
      </c>
      <c r="D83" s="181">
        <v>28.103258780000001</v>
      </c>
      <c r="F83" s="142" t="s">
        <v>248</v>
      </c>
      <c r="G83" s="143">
        <v>0</v>
      </c>
      <c r="H83" s="143">
        <v>99.235169049999996</v>
      </c>
      <c r="I83" s="143">
        <v>3.9890816099999999</v>
      </c>
      <c r="J83" s="186"/>
      <c r="K83" s="142" t="s">
        <v>221</v>
      </c>
      <c r="L83" s="143">
        <v>0.42374858000000004</v>
      </c>
      <c r="M83" s="143">
        <v>0.85553115000000002</v>
      </c>
      <c r="N83" s="143">
        <v>0.36932402000000003</v>
      </c>
    </row>
    <row r="84" spans="1:14" x14ac:dyDescent="0.25">
      <c r="A84" s="128" t="s">
        <v>103</v>
      </c>
      <c r="B84" s="132">
        <v>27.571651339999999</v>
      </c>
      <c r="C84" s="132">
        <v>32.6159587</v>
      </c>
      <c r="D84" s="181">
        <v>27.86692257</v>
      </c>
      <c r="F84" s="142" t="s">
        <v>72</v>
      </c>
      <c r="G84" s="143">
        <v>0</v>
      </c>
      <c r="H84" s="143">
        <v>0</v>
      </c>
      <c r="I84" s="143">
        <v>3.8133564300000002</v>
      </c>
      <c r="J84" s="186"/>
      <c r="K84" s="142" t="s">
        <v>233</v>
      </c>
      <c r="L84" s="143">
        <v>0.23591757999999999</v>
      </c>
      <c r="M84" s="143">
        <v>0.14950957999999998</v>
      </c>
      <c r="N84" s="143">
        <v>0.36787382000000002</v>
      </c>
    </row>
    <row r="85" spans="1:14" x14ac:dyDescent="0.25">
      <c r="A85" s="128" t="s">
        <v>2</v>
      </c>
      <c r="B85" s="132">
        <v>31.692030750000001</v>
      </c>
      <c r="C85" s="132">
        <v>22.681333739999999</v>
      </c>
      <c r="D85" s="181">
        <v>27.549226579999999</v>
      </c>
      <c r="F85" s="142" t="s">
        <v>128</v>
      </c>
      <c r="G85" s="143">
        <v>0.91538343999999994</v>
      </c>
      <c r="H85" s="143">
        <v>7.5200336600000002</v>
      </c>
      <c r="I85" s="143">
        <v>3.6562937799999999</v>
      </c>
      <c r="J85" s="186"/>
      <c r="K85" s="142" t="s">
        <v>182</v>
      </c>
      <c r="L85" s="143">
        <v>9.9685330000000003E-2</v>
      </c>
      <c r="M85" s="143">
        <v>0.1423779</v>
      </c>
      <c r="N85" s="143">
        <v>0.36214535999999997</v>
      </c>
    </row>
    <row r="86" spans="1:14" x14ac:dyDescent="0.25">
      <c r="A86" s="128" t="s">
        <v>210</v>
      </c>
      <c r="B86" s="132">
        <v>33.858187200000003</v>
      </c>
      <c r="C86" s="132">
        <v>22.746387089999999</v>
      </c>
      <c r="D86" s="181">
        <v>26.400310670000003</v>
      </c>
      <c r="F86" s="142" t="s">
        <v>169</v>
      </c>
      <c r="G86" s="143">
        <v>0.19545335999999999</v>
      </c>
      <c r="H86" s="143">
        <v>3.4587073900000003</v>
      </c>
      <c r="I86" s="143">
        <v>3.5843174900000001</v>
      </c>
      <c r="J86" s="186"/>
      <c r="K86" s="142" t="s">
        <v>199</v>
      </c>
      <c r="L86" s="143">
        <v>0.48306002000000003</v>
      </c>
      <c r="M86" s="143">
        <v>0.59511333</v>
      </c>
      <c r="N86" s="143">
        <v>0.35834893000000001</v>
      </c>
    </row>
    <row r="87" spans="1:14" x14ac:dyDescent="0.25">
      <c r="A87" s="128" t="s">
        <v>234</v>
      </c>
      <c r="B87" s="132">
        <v>24.983175559999999</v>
      </c>
      <c r="C87" s="132">
        <v>25.841895969999999</v>
      </c>
      <c r="D87" s="181">
        <v>26.395364690000001</v>
      </c>
      <c r="F87" s="142" t="s">
        <v>75</v>
      </c>
      <c r="G87" s="143">
        <v>9.7331299999999996E-3</v>
      </c>
      <c r="H87" s="143">
        <v>0.15323128</v>
      </c>
      <c r="I87" s="143">
        <v>3.47004585</v>
      </c>
      <c r="J87" s="186"/>
      <c r="K87" s="142" t="s">
        <v>74</v>
      </c>
      <c r="L87" s="143">
        <v>5.0299999999999996E-5</v>
      </c>
      <c r="M87" s="143">
        <v>0</v>
      </c>
      <c r="N87" s="143">
        <v>0.35827631999999998</v>
      </c>
    </row>
    <row r="88" spans="1:14" x14ac:dyDescent="0.25">
      <c r="A88" s="128" t="s">
        <v>170</v>
      </c>
      <c r="B88" s="132">
        <v>21.191864980000002</v>
      </c>
      <c r="C88" s="132">
        <v>20.671106420000001</v>
      </c>
      <c r="D88" s="181">
        <v>26.340404489999997</v>
      </c>
      <c r="F88" s="142" t="s">
        <v>193</v>
      </c>
      <c r="G88" s="143">
        <v>2.5879121899999999</v>
      </c>
      <c r="H88" s="143">
        <v>0.17113824999999999</v>
      </c>
      <c r="I88" s="143">
        <v>3.4591712700000001</v>
      </c>
      <c r="J88" s="186"/>
      <c r="K88" s="142" t="s">
        <v>203</v>
      </c>
      <c r="L88" s="143">
        <v>0.66638731999999989</v>
      </c>
      <c r="M88" s="143">
        <v>2.5444355499999998</v>
      </c>
      <c r="N88" s="143">
        <v>0.35322104999999998</v>
      </c>
    </row>
    <row r="89" spans="1:14" x14ac:dyDescent="0.25">
      <c r="A89" s="128" t="s">
        <v>180</v>
      </c>
      <c r="B89" s="132">
        <v>16.462941949999998</v>
      </c>
      <c r="C89" s="132">
        <v>15.43292757</v>
      </c>
      <c r="D89" s="181">
        <v>26.121232079999999</v>
      </c>
      <c r="F89" s="142" t="s">
        <v>116</v>
      </c>
      <c r="G89" s="143">
        <v>2.3405012300000001</v>
      </c>
      <c r="H89" s="143">
        <v>2.45567387</v>
      </c>
      <c r="I89" s="143">
        <v>3.43394837</v>
      </c>
      <c r="J89" s="186"/>
      <c r="K89" s="142" t="s">
        <v>114</v>
      </c>
      <c r="L89" s="143">
        <v>7.3147470000000006E-2</v>
      </c>
      <c r="M89" s="143">
        <v>8.3275070000000007E-2</v>
      </c>
      <c r="N89" s="143">
        <v>0.34563324000000001</v>
      </c>
    </row>
    <row r="90" spans="1:14" x14ac:dyDescent="0.25">
      <c r="A90" s="128" t="s">
        <v>116</v>
      </c>
      <c r="B90" s="132">
        <v>24.177395829999998</v>
      </c>
      <c r="C90" s="132">
        <v>25.818791300000001</v>
      </c>
      <c r="D90" s="181">
        <v>25.848495679999999</v>
      </c>
      <c r="F90" s="142" t="s">
        <v>147</v>
      </c>
      <c r="G90" s="143">
        <v>2.25312139</v>
      </c>
      <c r="H90" s="143">
        <v>3.2661756200000003</v>
      </c>
      <c r="I90" s="143">
        <v>3.3000511700000001</v>
      </c>
      <c r="J90" s="186"/>
      <c r="K90" s="142" t="s">
        <v>252</v>
      </c>
      <c r="L90" s="143">
        <v>0.23496416000000001</v>
      </c>
      <c r="M90" s="143">
        <v>0.2134115</v>
      </c>
      <c r="N90" s="143">
        <v>0.33149953000000004</v>
      </c>
    </row>
    <row r="91" spans="1:14" x14ac:dyDescent="0.25">
      <c r="A91" s="128" t="s">
        <v>174</v>
      </c>
      <c r="B91" s="132">
        <v>28.78626341</v>
      </c>
      <c r="C91" s="132">
        <v>21.407480410000002</v>
      </c>
      <c r="D91" s="181">
        <v>25.21298122</v>
      </c>
      <c r="F91" s="142" t="s">
        <v>154</v>
      </c>
      <c r="G91" s="143">
        <v>8.2230288900000001</v>
      </c>
      <c r="H91" s="143">
        <v>2.9663187599999996</v>
      </c>
      <c r="I91" s="143">
        <v>3.29045795</v>
      </c>
      <c r="J91" s="186"/>
      <c r="K91" s="142" t="s">
        <v>117</v>
      </c>
      <c r="L91" s="143">
        <v>6.9035020000000002E-2</v>
      </c>
      <c r="M91" s="143">
        <v>0.1332557</v>
      </c>
      <c r="N91" s="143">
        <v>0.32809191999999998</v>
      </c>
    </row>
    <row r="92" spans="1:14" x14ac:dyDescent="0.25">
      <c r="A92" s="128" t="s">
        <v>117</v>
      </c>
      <c r="B92" s="132">
        <v>28.148421859999999</v>
      </c>
      <c r="C92" s="132">
        <v>29.1916838</v>
      </c>
      <c r="D92" s="181">
        <v>23.93771838</v>
      </c>
      <c r="F92" s="142" t="s">
        <v>204</v>
      </c>
      <c r="G92" s="143">
        <v>0.52037522000000003</v>
      </c>
      <c r="H92" s="143">
        <v>2.58972997</v>
      </c>
      <c r="I92" s="143">
        <v>3.0563431099999998</v>
      </c>
      <c r="J92" s="186"/>
      <c r="K92" s="142" t="s">
        <v>100</v>
      </c>
      <c r="L92" s="143">
        <v>0</v>
      </c>
      <c r="M92" s="143">
        <v>0.17771600000000001</v>
      </c>
      <c r="N92" s="143">
        <v>0.32433290999999997</v>
      </c>
    </row>
    <row r="93" spans="1:14" x14ac:dyDescent="0.25">
      <c r="A93" s="128" t="s">
        <v>50</v>
      </c>
      <c r="B93" s="132">
        <v>26.636409329999999</v>
      </c>
      <c r="C93" s="132">
        <v>23.433223780000002</v>
      </c>
      <c r="D93" s="181">
        <v>23.390679510000002</v>
      </c>
      <c r="F93" s="142" t="s">
        <v>27</v>
      </c>
      <c r="G93" s="143">
        <v>0.11103816999999999</v>
      </c>
      <c r="H93" s="143">
        <v>0.76055770999999994</v>
      </c>
      <c r="I93" s="143">
        <v>3.05587747</v>
      </c>
      <c r="J93" s="186"/>
      <c r="K93" s="142" t="s">
        <v>237</v>
      </c>
      <c r="L93" s="143">
        <v>0.26457827</v>
      </c>
      <c r="M93" s="143">
        <v>0.22263722</v>
      </c>
      <c r="N93" s="143">
        <v>0.31479126000000002</v>
      </c>
    </row>
    <row r="94" spans="1:14" x14ac:dyDescent="0.25">
      <c r="A94" s="128" t="s">
        <v>30</v>
      </c>
      <c r="B94" s="132">
        <v>24.84053437</v>
      </c>
      <c r="C94" s="132">
        <v>34.564118219999997</v>
      </c>
      <c r="D94" s="181">
        <v>22.411354170000003</v>
      </c>
      <c r="F94" s="142" t="s">
        <v>37</v>
      </c>
      <c r="G94" s="143">
        <v>6.7440539500000005</v>
      </c>
      <c r="H94" s="143">
        <v>14.982927439999999</v>
      </c>
      <c r="I94" s="143">
        <v>2.8742440899999999</v>
      </c>
      <c r="J94" s="186"/>
      <c r="K94" s="142" t="s">
        <v>229</v>
      </c>
      <c r="L94" s="143">
        <v>0.17410517</v>
      </c>
      <c r="M94" s="143">
        <v>0.15138048999999998</v>
      </c>
      <c r="N94" s="143">
        <v>0.30839903999999996</v>
      </c>
    </row>
    <row r="95" spans="1:14" x14ac:dyDescent="0.25">
      <c r="A95" s="128" t="s">
        <v>169</v>
      </c>
      <c r="B95" s="132">
        <v>13.98810726</v>
      </c>
      <c r="C95" s="132">
        <v>28.85346886</v>
      </c>
      <c r="D95" s="181">
        <v>22.052326690000001</v>
      </c>
      <c r="F95" s="142" t="s">
        <v>138</v>
      </c>
      <c r="G95" s="143">
        <v>0.63930597999999994</v>
      </c>
      <c r="H95" s="143">
        <v>2.24635732</v>
      </c>
      <c r="I95" s="143">
        <v>2.8197240899999998</v>
      </c>
      <c r="J95" s="186"/>
      <c r="K95" s="142" t="s">
        <v>101</v>
      </c>
      <c r="L95" s="143">
        <v>0.47151009000000005</v>
      </c>
      <c r="M95" s="143">
        <v>3.157741E-2</v>
      </c>
      <c r="N95" s="143">
        <v>0.268285</v>
      </c>
    </row>
    <row r="96" spans="1:14" x14ac:dyDescent="0.25">
      <c r="A96" s="128" t="s">
        <v>106</v>
      </c>
      <c r="B96" s="132">
        <v>27.696662010000001</v>
      </c>
      <c r="C96" s="132">
        <v>36.562453310000002</v>
      </c>
      <c r="D96" s="181">
        <v>21.681358210000003</v>
      </c>
      <c r="F96" s="142" t="s">
        <v>30</v>
      </c>
      <c r="G96" s="143">
        <v>0.18419711</v>
      </c>
      <c r="H96" s="143">
        <v>3.6236470299999999</v>
      </c>
      <c r="I96" s="143">
        <v>2.7002530299999998</v>
      </c>
      <c r="J96" s="186"/>
      <c r="K96" s="142" t="s">
        <v>97</v>
      </c>
      <c r="L96" s="143">
        <v>0.13273292</v>
      </c>
      <c r="M96" s="143">
        <v>0</v>
      </c>
      <c r="N96" s="143">
        <v>0.26103901000000002</v>
      </c>
    </row>
    <row r="97" spans="1:14" x14ac:dyDescent="0.25">
      <c r="A97" s="128" t="s">
        <v>155</v>
      </c>
      <c r="B97" s="132">
        <v>20.876915789999998</v>
      </c>
      <c r="C97" s="132">
        <v>15.92066926</v>
      </c>
      <c r="D97" s="181">
        <v>21.208068079999997</v>
      </c>
      <c r="F97" s="142" t="s">
        <v>133</v>
      </c>
      <c r="G97" s="143">
        <v>0.27733681999999998</v>
      </c>
      <c r="H97" s="143">
        <v>1.4011661000000002</v>
      </c>
      <c r="I97" s="143">
        <v>2.6946008799999999</v>
      </c>
      <c r="J97" s="186"/>
      <c r="K97" s="142" t="s">
        <v>575</v>
      </c>
      <c r="L97" s="143">
        <v>0.46218865999999997</v>
      </c>
      <c r="M97" s="143">
        <v>6.1181300000000003E-3</v>
      </c>
      <c r="N97" s="143">
        <v>0.25565985000000002</v>
      </c>
    </row>
    <row r="98" spans="1:14" x14ac:dyDescent="0.25">
      <c r="A98" s="128" t="s">
        <v>4</v>
      </c>
      <c r="B98" s="132">
        <v>18.636355510000001</v>
      </c>
      <c r="C98" s="132">
        <v>15.12724744</v>
      </c>
      <c r="D98" s="181">
        <v>20.817746639999999</v>
      </c>
      <c r="F98" s="142" t="s">
        <v>142</v>
      </c>
      <c r="G98" s="143">
        <v>9.5549274099999995</v>
      </c>
      <c r="H98" s="143">
        <v>2.3915857799999998</v>
      </c>
      <c r="I98" s="143">
        <v>2.62778775</v>
      </c>
      <c r="J98" s="186"/>
      <c r="K98" s="142" t="s">
        <v>228</v>
      </c>
      <c r="L98" s="143">
        <v>1.2867613600000001</v>
      </c>
      <c r="M98" s="143">
        <v>0.6687073</v>
      </c>
      <c r="N98" s="143">
        <v>0.23815773999999998</v>
      </c>
    </row>
    <row r="99" spans="1:14" x14ac:dyDescent="0.25">
      <c r="A99" s="128" t="s">
        <v>219</v>
      </c>
      <c r="B99" s="132">
        <v>9.6258599999999994</v>
      </c>
      <c r="C99" s="132">
        <v>20.917649000000001</v>
      </c>
      <c r="D99" s="181">
        <v>20.622735949999999</v>
      </c>
      <c r="F99" s="142" t="s">
        <v>132</v>
      </c>
      <c r="G99" s="143">
        <v>0.49898909000000002</v>
      </c>
      <c r="H99" s="143">
        <v>0.10404149</v>
      </c>
      <c r="I99" s="143">
        <v>2.6108542699999999</v>
      </c>
      <c r="J99" s="186"/>
      <c r="K99" s="142" t="s">
        <v>207</v>
      </c>
      <c r="L99" s="143">
        <v>2.4073630000000002E-2</v>
      </c>
      <c r="M99" s="143">
        <v>5.6671510000000001E-2</v>
      </c>
      <c r="N99" s="143">
        <v>0.22849214000000001</v>
      </c>
    </row>
    <row r="100" spans="1:14" x14ac:dyDescent="0.25">
      <c r="A100" s="128" t="s">
        <v>133</v>
      </c>
      <c r="B100" s="132">
        <v>20.413517350000003</v>
      </c>
      <c r="C100" s="132">
        <v>19.493797129999997</v>
      </c>
      <c r="D100" s="181">
        <v>20.38966675</v>
      </c>
      <c r="F100" s="142" t="s">
        <v>226</v>
      </c>
      <c r="G100" s="143">
        <v>5.2658649299999993</v>
      </c>
      <c r="H100" s="143">
        <v>4.8666505300000003</v>
      </c>
      <c r="I100" s="143">
        <v>2.5479879199999997</v>
      </c>
      <c r="J100" s="186"/>
      <c r="K100" s="142" t="s">
        <v>177</v>
      </c>
      <c r="L100" s="143">
        <v>0.38662785</v>
      </c>
      <c r="M100" s="143">
        <v>0</v>
      </c>
      <c r="N100" s="143">
        <v>0.21238354000000001</v>
      </c>
    </row>
    <row r="101" spans="1:14" x14ac:dyDescent="0.25">
      <c r="A101" s="128" t="s">
        <v>201</v>
      </c>
      <c r="B101" s="132">
        <v>15.591857409999999</v>
      </c>
      <c r="C101" s="132">
        <v>20.463585469999998</v>
      </c>
      <c r="D101" s="181">
        <v>20.191187890000002</v>
      </c>
      <c r="F101" s="142" t="s">
        <v>209</v>
      </c>
      <c r="G101" s="143">
        <v>67.34309691</v>
      </c>
      <c r="H101" s="143">
        <v>21.767367570000001</v>
      </c>
      <c r="I101" s="143">
        <v>2.46640477</v>
      </c>
      <c r="J101" s="186"/>
      <c r="K101" s="142" t="s">
        <v>214</v>
      </c>
      <c r="L101" s="143">
        <v>0.26545018999999997</v>
      </c>
      <c r="M101" s="143">
        <v>0.28754684000000003</v>
      </c>
      <c r="N101" s="143">
        <v>0.20635604000000002</v>
      </c>
    </row>
    <row r="102" spans="1:14" x14ac:dyDescent="0.25">
      <c r="A102" s="128" t="s">
        <v>132</v>
      </c>
      <c r="B102" s="132">
        <v>24.498032039999998</v>
      </c>
      <c r="C102" s="132">
        <v>23.711149809999998</v>
      </c>
      <c r="D102" s="181">
        <v>19.34625496</v>
      </c>
      <c r="F102" s="142" t="s">
        <v>135</v>
      </c>
      <c r="G102" s="143">
        <v>1.8798610200000001</v>
      </c>
      <c r="H102" s="143">
        <v>3.4659583599999997</v>
      </c>
      <c r="I102" s="143">
        <v>2.41839811</v>
      </c>
      <c r="J102" s="186"/>
      <c r="K102" s="142" t="s">
        <v>9</v>
      </c>
      <c r="L102" s="143">
        <v>0.19235468999999999</v>
      </c>
      <c r="M102" s="143">
        <v>0.41966846000000002</v>
      </c>
      <c r="N102" s="143">
        <v>0.18310087</v>
      </c>
    </row>
    <row r="103" spans="1:14" x14ac:dyDescent="0.25">
      <c r="A103" s="128" t="s">
        <v>237</v>
      </c>
      <c r="B103" s="132">
        <v>16.323464940000001</v>
      </c>
      <c r="C103" s="132">
        <v>15.86647907</v>
      </c>
      <c r="D103" s="181">
        <v>18.73820147</v>
      </c>
      <c r="F103" s="142" t="s">
        <v>95</v>
      </c>
      <c r="G103" s="143">
        <v>2.5590592599999997</v>
      </c>
      <c r="H103" s="143">
        <v>0.47505084000000003</v>
      </c>
      <c r="I103" s="143">
        <v>2.2672651899999998</v>
      </c>
      <c r="J103" s="186"/>
      <c r="K103" s="142" t="s">
        <v>148</v>
      </c>
      <c r="L103" s="143">
        <v>0.23129248000000002</v>
      </c>
      <c r="M103" s="143">
        <v>0.39962021000000003</v>
      </c>
      <c r="N103" s="143">
        <v>0.17168729000000002</v>
      </c>
    </row>
    <row r="104" spans="1:14" x14ac:dyDescent="0.25">
      <c r="A104" s="128" t="s">
        <v>228</v>
      </c>
      <c r="B104" s="132">
        <v>16.20702666</v>
      </c>
      <c r="C104" s="132">
        <v>19.406993800000002</v>
      </c>
      <c r="D104" s="181">
        <v>17.661069519999998</v>
      </c>
      <c r="F104" s="142" t="s">
        <v>174</v>
      </c>
      <c r="G104" s="143">
        <v>2.7050017000000004</v>
      </c>
      <c r="H104" s="143">
        <v>3.05203348</v>
      </c>
      <c r="I104" s="143">
        <v>2.2542955299999998</v>
      </c>
      <c r="J104" s="186"/>
      <c r="K104" s="142" t="s">
        <v>234</v>
      </c>
      <c r="L104" s="143">
        <v>0.15439323000000002</v>
      </c>
      <c r="M104" s="143">
        <v>0.42625080999999998</v>
      </c>
      <c r="N104" s="143">
        <v>0.17001443999999999</v>
      </c>
    </row>
    <row r="105" spans="1:14" x14ac:dyDescent="0.25">
      <c r="A105" s="128" t="s">
        <v>147</v>
      </c>
      <c r="B105" s="132">
        <v>13.53153777</v>
      </c>
      <c r="C105" s="132">
        <v>14.453414240000001</v>
      </c>
      <c r="D105" s="181">
        <v>17.54482767</v>
      </c>
      <c r="F105" s="142" t="s">
        <v>240</v>
      </c>
      <c r="G105" s="143">
        <v>0.34105636</v>
      </c>
      <c r="H105" s="143">
        <v>7.1394952699999994</v>
      </c>
      <c r="I105" s="143">
        <v>2.1842417099999998</v>
      </c>
      <c r="J105" s="186"/>
      <c r="K105" s="142" t="s">
        <v>122</v>
      </c>
      <c r="L105" s="143">
        <v>0.15652914000000001</v>
      </c>
      <c r="M105" s="143">
        <v>5.5933099999999999E-2</v>
      </c>
      <c r="N105" s="143">
        <v>0.15162632000000001</v>
      </c>
    </row>
    <row r="106" spans="1:14" x14ac:dyDescent="0.25">
      <c r="A106" s="128" t="s">
        <v>24</v>
      </c>
      <c r="B106" s="132">
        <v>16.01272195</v>
      </c>
      <c r="C106" s="132">
        <v>18.905936370000003</v>
      </c>
      <c r="D106" s="181">
        <v>16.359310350000001</v>
      </c>
      <c r="F106" s="142" t="s">
        <v>202</v>
      </c>
      <c r="G106" s="143">
        <v>1.7414794</v>
      </c>
      <c r="H106" s="143">
        <v>7.9080603200000006</v>
      </c>
      <c r="I106" s="143">
        <v>2.0445511700000001</v>
      </c>
      <c r="J106" s="186"/>
      <c r="K106" s="142" t="s">
        <v>174</v>
      </c>
      <c r="L106" s="143">
        <v>0.10644341</v>
      </c>
      <c r="M106" s="143">
        <v>6.5175349999999993E-2</v>
      </c>
      <c r="N106" s="143">
        <v>0.14845833999999999</v>
      </c>
    </row>
    <row r="107" spans="1:14" x14ac:dyDescent="0.25">
      <c r="A107" s="128" t="s">
        <v>252</v>
      </c>
      <c r="B107" s="132">
        <v>14.5761579</v>
      </c>
      <c r="C107" s="132">
        <v>15.40109869</v>
      </c>
      <c r="D107" s="181">
        <v>15.58760122</v>
      </c>
      <c r="F107" s="142" t="s">
        <v>219</v>
      </c>
      <c r="G107" s="143">
        <v>2.91111545</v>
      </c>
      <c r="H107" s="143">
        <v>15.802063759999999</v>
      </c>
      <c r="I107" s="143">
        <v>2.0354996000000001</v>
      </c>
      <c r="J107" s="186"/>
      <c r="K107" s="142" t="s">
        <v>133</v>
      </c>
      <c r="L107" s="143">
        <v>4.7921000000000005E-3</v>
      </c>
      <c r="M107" s="143">
        <v>3.5612559999999994E-2</v>
      </c>
      <c r="N107" s="143">
        <v>0.14646573000000002</v>
      </c>
    </row>
    <row r="108" spans="1:14" x14ac:dyDescent="0.25">
      <c r="A108" s="128" t="s">
        <v>142</v>
      </c>
      <c r="B108" s="132">
        <v>13.986038949999999</v>
      </c>
      <c r="C108" s="132">
        <v>21.805762859999998</v>
      </c>
      <c r="D108" s="181">
        <v>15.486833900000001</v>
      </c>
      <c r="F108" s="142" t="s">
        <v>180</v>
      </c>
      <c r="G108" s="143">
        <v>14.039334380000001</v>
      </c>
      <c r="H108" s="143">
        <v>5.0969651699999998</v>
      </c>
      <c r="I108" s="143">
        <v>2.0065909099999999</v>
      </c>
      <c r="J108" s="186"/>
      <c r="K108" s="142" t="s">
        <v>99</v>
      </c>
      <c r="L108" s="143">
        <v>2.5707009999999999E-2</v>
      </c>
      <c r="M108" s="143">
        <v>0.10100916</v>
      </c>
      <c r="N108" s="143">
        <v>0.14502377999999999</v>
      </c>
    </row>
    <row r="109" spans="1:14" x14ac:dyDescent="0.25">
      <c r="A109" s="128" t="s">
        <v>121</v>
      </c>
      <c r="B109" s="132">
        <v>12.72945335</v>
      </c>
      <c r="C109" s="132">
        <v>9.2343677300000007</v>
      </c>
      <c r="D109" s="181">
        <v>15.48282193</v>
      </c>
      <c r="F109" s="142" t="s">
        <v>94</v>
      </c>
      <c r="G109" s="143">
        <v>9.6718034499999987</v>
      </c>
      <c r="H109" s="143">
        <v>0</v>
      </c>
      <c r="I109" s="143">
        <v>1.9822758500000002</v>
      </c>
      <c r="J109" s="186"/>
      <c r="K109" s="142" t="s">
        <v>149</v>
      </c>
      <c r="L109" s="143">
        <v>0.14570158</v>
      </c>
      <c r="M109" s="143">
        <v>0.16319261999999998</v>
      </c>
      <c r="N109" s="143">
        <v>0.13995394</v>
      </c>
    </row>
    <row r="110" spans="1:14" x14ac:dyDescent="0.25">
      <c r="A110" s="128" t="s">
        <v>49</v>
      </c>
      <c r="B110" s="132">
        <v>12.53166624</v>
      </c>
      <c r="C110" s="132">
        <v>13.35781718</v>
      </c>
      <c r="D110" s="181">
        <v>15.429344369999999</v>
      </c>
      <c r="F110" s="142" t="s">
        <v>214</v>
      </c>
      <c r="G110" s="143">
        <v>6.8622659299999995</v>
      </c>
      <c r="H110" s="143">
        <v>3.0641462400000004</v>
      </c>
      <c r="I110" s="143">
        <v>1.9535805400000001</v>
      </c>
      <c r="J110" s="186"/>
      <c r="K110" s="142" t="s">
        <v>35</v>
      </c>
      <c r="L110" s="143">
        <v>0.17251967000000001</v>
      </c>
      <c r="M110" s="143">
        <v>0.28817614000000003</v>
      </c>
      <c r="N110" s="143">
        <v>0.13059516000000002</v>
      </c>
    </row>
    <row r="111" spans="1:14" x14ac:dyDescent="0.25">
      <c r="A111" s="128" t="s">
        <v>9</v>
      </c>
      <c r="B111" s="132">
        <v>8.0877263900000003</v>
      </c>
      <c r="C111" s="132">
        <v>4.1818957499999998</v>
      </c>
      <c r="D111" s="181">
        <v>15.33337491</v>
      </c>
      <c r="F111" s="142" t="s">
        <v>25</v>
      </c>
      <c r="G111" s="143">
        <v>0.55168697999999994</v>
      </c>
      <c r="H111" s="143">
        <v>1.0200311200000001</v>
      </c>
      <c r="I111" s="143">
        <v>1.8962931999999999</v>
      </c>
      <c r="J111" s="186"/>
      <c r="K111" s="142" t="s">
        <v>241</v>
      </c>
      <c r="L111" s="143">
        <v>0.56353692</v>
      </c>
      <c r="M111" s="143">
        <v>6.9893109999999994E-2</v>
      </c>
      <c r="N111" s="143">
        <v>0.13009319</v>
      </c>
    </row>
    <row r="112" spans="1:14" x14ac:dyDescent="0.25">
      <c r="A112" s="128" t="s">
        <v>81</v>
      </c>
      <c r="B112" s="132">
        <v>12.127020570000001</v>
      </c>
      <c r="C112" s="132">
        <v>26.511076239999998</v>
      </c>
      <c r="D112" s="181">
        <v>15.29185367</v>
      </c>
      <c r="F112" s="142" t="s">
        <v>117</v>
      </c>
      <c r="G112" s="143">
        <v>6.28252028</v>
      </c>
      <c r="H112" s="143">
        <v>3.9914328700000001</v>
      </c>
      <c r="I112" s="143">
        <v>1.86557361</v>
      </c>
      <c r="J112" s="186"/>
      <c r="K112" s="142" t="s">
        <v>80</v>
      </c>
      <c r="L112" s="143">
        <v>1.2165200000000001E-2</v>
      </c>
      <c r="M112" s="143">
        <v>1.3805940000000001E-2</v>
      </c>
      <c r="N112" s="143">
        <v>0.12101775999999999</v>
      </c>
    </row>
    <row r="113" spans="1:14" x14ac:dyDescent="0.25">
      <c r="A113" s="128" t="s">
        <v>34</v>
      </c>
      <c r="B113" s="132">
        <v>14.486342759999999</v>
      </c>
      <c r="C113" s="132">
        <v>16.724979310000002</v>
      </c>
      <c r="D113" s="181">
        <v>15.265357079999999</v>
      </c>
      <c r="F113" s="142" t="s">
        <v>221</v>
      </c>
      <c r="G113" s="143">
        <v>13.87319299</v>
      </c>
      <c r="H113" s="143">
        <v>1.3100536399999998</v>
      </c>
      <c r="I113" s="143">
        <v>1.82314632</v>
      </c>
      <c r="J113" s="186"/>
      <c r="K113" s="142" t="s">
        <v>159</v>
      </c>
      <c r="L113" s="143">
        <v>0</v>
      </c>
      <c r="M113" s="143">
        <v>2.9988999999999998E-4</v>
      </c>
      <c r="N113" s="143">
        <v>0.12001432000000001</v>
      </c>
    </row>
    <row r="114" spans="1:14" x14ac:dyDescent="0.25">
      <c r="A114" s="128" t="s">
        <v>236</v>
      </c>
      <c r="B114" s="132">
        <v>13.924796859999999</v>
      </c>
      <c r="C114" s="132">
        <v>15.23350282</v>
      </c>
      <c r="D114" s="181">
        <v>15.089442699999999</v>
      </c>
      <c r="F114" s="142" t="s">
        <v>230</v>
      </c>
      <c r="G114" s="143">
        <v>1.1320308600000002</v>
      </c>
      <c r="H114" s="143">
        <v>0.40558922999999997</v>
      </c>
      <c r="I114" s="143">
        <v>1.7632161000000002</v>
      </c>
      <c r="J114" s="186"/>
      <c r="K114" s="142" t="s">
        <v>225</v>
      </c>
      <c r="L114" s="143">
        <v>0.11782442999999999</v>
      </c>
      <c r="M114" s="143">
        <v>6.5983310000000003E-2</v>
      </c>
      <c r="N114" s="143">
        <v>0.11506469</v>
      </c>
    </row>
    <row r="115" spans="1:14" x14ac:dyDescent="0.25">
      <c r="A115" s="128" t="s">
        <v>98</v>
      </c>
      <c r="B115" s="132">
        <v>17.17009019</v>
      </c>
      <c r="C115" s="132">
        <v>10.719674599999999</v>
      </c>
      <c r="D115" s="181">
        <v>14.962956890000001</v>
      </c>
      <c r="F115" s="142" t="s">
        <v>188</v>
      </c>
      <c r="G115" s="143">
        <v>0.67869729000000001</v>
      </c>
      <c r="H115" s="143">
        <v>4.0189928300000002</v>
      </c>
      <c r="I115" s="143">
        <v>1.7266101100000002</v>
      </c>
      <c r="J115" s="186"/>
      <c r="K115" s="142" t="s">
        <v>126</v>
      </c>
      <c r="L115" s="143">
        <v>3.7757620000000006E-2</v>
      </c>
      <c r="M115" s="143">
        <v>4.1364720000000001E-2</v>
      </c>
      <c r="N115" s="143">
        <v>0.10275337</v>
      </c>
    </row>
    <row r="116" spans="1:14" x14ac:dyDescent="0.25">
      <c r="A116" s="128" t="s">
        <v>145</v>
      </c>
      <c r="B116" s="132">
        <v>16.63649169</v>
      </c>
      <c r="C116" s="132">
        <v>12.20691665</v>
      </c>
      <c r="D116" s="181">
        <v>14.720375000000001</v>
      </c>
      <c r="F116" s="142" t="s">
        <v>113</v>
      </c>
      <c r="G116" s="143">
        <v>4.8917550000000004E-2</v>
      </c>
      <c r="H116" s="143">
        <v>1.9593693300000001</v>
      </c>
      <c r="I116" s="143">
        <v>1.6625313500000001</v>
      </c>
      <c r="J116" s="186"/>
      <c r="K116" s="142" t="s">
        <v>134</v>
      </c>
      <c r="L116" s="143">
        <v>6.2220269999999994E-2</v>
      </c>
      <c r="M116" s="143">
        <v>6.1174630000000001E-2</v>
      </c>
      <c r="N116" s="143">
        <v>9.709131E-2</v>
      </c>
    </row>
    <row r="117" spans="1:14" x14ac:dyDescent="0.25">
      <c r="A117" s="128" t="s">
        <v>213</v>
      </c>
      <c r="B117" s="132">
        <v>8.0206530300000001</v>
      </c>
      <c r="C117" s="132">
        <v>5.5704811900000006</v>
      </c>
      <c r="D117" s="181">
        <v>13.794269679999999</v>
      </c>
      <c r="F117" s="142" t="s">
        <v>159</v>
      </c>
      <c r="G117" s="143">
        <v>2.9095852400000002</v>
      </c>
      <c r="H117" s="143">
        <v>1.0069497700000001</v>
      </c>
      <c r="I117" s="143">
        <v>1.6074645000000001</v>
      </c>
      <c r="J117" s="186"/>
      <c r="K117" s="142" t="s">
        <v>108</v>
      </c>
      <c r="L117" s="143">
        <v>0.10371448</v>
      </c>
      <c r="M117" s="143">
        <v>5.811272E-2</v>
      </c>
      <c r="N117" s="143">
        <v>9.5165830000000007E-2</v>
      </c>
    </row>
    <row r="118" spans="1:14" x14ac:dyDescent="0.25">
      <c r="A118" s="128" t="s">
        <v>148</v>
      </c>
      <c r="B118" s="132">
        <v>22.49002325</v>
      </c>
      <c r="C118" s="132">
        <v>11.188442630000001</v>
      </c>
      <c r="D118" s="181">
        <v>13.759364339999999</v>
      </c>
      <c r="F118" s="142" t="s">
        <v>235</v>
      </c>
      <c r="G118" s="143">
        <v>3.1366018900000001</v>
      </c>
      <c r="H118" s="143">
        <v>3.4956124800000001</v>
      </c>
      <c r="I118" s="143">
        <v>1.5693017300000001</v>
      </c>
      <c r="J118" s="186"/>
      <c r="K118" s="142" t="s">
        <v>193</v>
      </c>
      <c r="L118" s="143">
        <v>0.48179128000000004</v>
      </c>
      <c r="M118" s="143">
        <v>0.15015160999999999</v>
      </c>
      <c r="N118" s="143">
        <v>8.6043160000000007E-2</v>
      </c>
    </row>
    <row r="119" spans="1:14" x14ac:dyDescent="0.25">
      <c r="A119" s="128" t="s">
        <v>159</v>
      </c>
      <c r="B119" s="132">
        <v>11.95655517</v>
      </c>
      <c r="C119" s="132">
        <v>10.189700720000001</v>
      </c>
      <c r="D119" s="181">
        <v>13.66627611</v>
      </c>
      <c r="F119" s="142" t="s">
        <v>256</v>
      </c>
      <c r="G119" s="143">
        <v>2.82994915</v>
      </c>
      <c r="H119" s="143">
        <v>0.90185298000000003</v>
      </c>
      <c r="I119" s="143">
        <v>1.5619992899999999</v>
      </c>
      <c r="J119" s="186"/>
      <c r="K119" s="142" t="s">
        <v>173</v>
      </c>
      <c r="L119" s="143">
        <v>0.27988899</v>
      </c>
      <c r="M119" s="143">
        <v>0.15230807999999998</v>
      </c>
      <c r="N119" s="143">
        <v>7.8019809999999995E-2</v>
      </c>
    </row>
    <row r="120" spans="1:14" x14ac:dyDescent="0.25">
      <c r="A120" s="128" t="s">
        <v>128</v>
      </c>
      <c r="B120" s="132">
        <v>10.217141439999999</v>
      </c>
      <c r="C120" s="132">
        <v>12.55504097</v>
      </c>
      <c r="D120" s="181">
        <v>13.529705880000002</v>
      </c>
      <c r="F120" s="142" t="s">
        <v>7</v>
      </c>
      <c r="G120" s="143">
        <v>2.7700140800000002</v>
      </c>
      <c r="H120" s="143">
        <v>5.2770732800000006</v>
      </c>
      <c r="I120" s="143">
        <v>1.46464521</v>
      </c>
      <c r="J120" s="186"/>
      <c r="K120" s="142" t="s">
        <v>23</v>
      </c>
      <c r="L120" s="143">
        <v>1.5518000000000002E-4</v>
      </c>
      <c r="M120" s="143">
        <v>2.1899999999999998E-6</v>
      </c>
      <c r="N120" s="143">
        <v>6.1736690000000004E-2</v>
      </c>
    </row>
    <row r="121" spans="1:14" x14ac:dyDescent="0.25">
      <c r="A121" s="128" t="s">
        <v>75</v>
      </c>
      <c r="B121" s="132">
        <v>16.38139645</v>
      </c>
      <c r="C121" s="132">
        <v>25.295972539999998</v>
      </c>
      <c r="D121" s="181">
        <v>13.48639165</v>
      </c>
      <c r="F121" s="142" t="s">
        <v>104</v>
      </c>
      <c r="G121" s="143">
        <v>4.8701059200000003</v>
      </c>
      <c r="H121" s="143">
        <v>1.052953</v>
      </c>
      <c r="I121" s="143">
        <v>1.4025791399999998</v>
      </c>
      <c r="J121" s="186"/>
      <c r="K121" s="142" t="s">
        <v>244</v>
      </c>
      <c r="L121" s="143">
        <v>0</v>
      </c>
      <c r="M121" s="143">
        <v>1.5114270000000001E-2</v>
      </c>
      <c r="N121" s="143">
        <v>6.160086E-2</v>
      </c>
    </row>
    <row r="122" spans="1:14" x14ac:dyDescent="0.25">
      <c r="A122" s="128" t="s">
        <v>120</v>
      </c>
      <c r="B122" s="132">
        <v>12.045096630000002</v>
      </c>
      <c r="C122" s="132">
        <v>12.958874939999999</v>
      </c>
      <c r="D122" s="181">
        <v>12.95196024</v>
      </c>
      <c r="F122" s="142" t="s">
        <v>111</v>
      </c>
      <c r="G122" s="143">
        <v>1.7082630000000001</v>
      </c>
      <c r="H122" s="143">
        <v>0</v>
      </c>
      <c r="I122" s="143">
        <v>1.3797742200000001</v>
      </c>
      <c r="J122" s="186"/>
      <c r="K122" s="142" t="s">
        <v>141</v>
      </c>
      <c r="L122" s="143">
        <v>3.8247510000000005E-2</v>
      </c>
      <c r="M122" s="143">
        <v>5.1563680000000001E-2</v>
      </c>
      <c r="N122" s="143">
        <v>6.0609330000000003E-2</v>
      </c>
    </row>
    <row r="123" spans="1:14" x14ac:dyDescent="0.25">
      <c r="A123" s="128" t="s">
        <v>246</v>
      </c>
      <c r="B123" s="132">
        <v>10.35777635</v>
      </c>
      <c r="C123" s="132">
        <v>9.3763532600000001</v>
      </c>
      <c r="D123" s="181">
        <v>12.58544092</v>
      </c>
      <c r="F123" s="142" t="s">
        <v>50</v>
      </c>
      <c r="G123" s="143">
        <v>1.12628335</v>
      </c>
      <c r="H123" s="143">
        <v>1.7597101899999998</v>
      </c>
      <c r="I123" s="143">
        <v>1.3300889599999999</v>
      </c>
      <c r="J123" s="186"/>
      <c r="K123" s="142" t="s">
        <v>54</v>
      </c>
      <c r="L123" s="143">
        <v>0</v>
      </c>
      <c r="M123" s="143">
        <v>0</v>
      </c>
      <c r="N123" s="143">
        <v>5.8704180000000002E-2</v>
      </c>
    </row>
    <row r="124" spans="1:14" x14ac:dyDescent="0.25">
      <c r="A124" s="128" t="s">
        <v>82</v>
      </c>
      <c r="B124" s="132">
        <v>17.84511783</v>
      </c>
      <c r="C124" s="132">
        <v>11.970104939999999</v>
      </c>
      <c r="D124" s="181">
        <v>12.52101715</v>
      </c>
      <c r="F124" s="142" t="s">
        <v>88</v>
      </c>
      <c r="G124" s="143">
        <v>0.30518868999999998</v>
      </c>
      <c r="H124" s="143">
        <v>0.30137515999999998</v>
      </c>
      <c r="I124" s="143">
        <v>1.2663425800000001</v>
      </c>
      <c r="J124" s="186"/>
      <c r="K124" s="142" t="s">
        <v>120</v>
      </c>
      <c r="L124" s="143">
        <v>3.582428E-2</v>
      </c>
      <c r="M124" s="143">
        <v>7.7089530000000003E-2</v>
      </c>
      <c r="N124" s="143">
        <v>5.376442E-2</v>
      </c>
    </row>
    <row r="125" spans="1:14" x14ac:dyDescent="0.25">
      <c r="A125" s="128" t="s">
        <v>14</v>
      </c>
      <c r="B125" s="132">
        <v>28.019925699999998</v>
      </c>
      <c r="C125" s="132">
        <v>12.27846194</v>
      </c>
      <c r="D125" s="181">
        <v>12.352226699999999</v>
      </c>
      <c r="F125" s="142" t="s">
        <v>206</v>
      </c>
      <c r="G125" s="143">
        <v>0.52233094000000002</v>
      </c>
      <c r="H125" s="143">
        <v>0.13519898999999999</v>
      </c>
      <c r="I125" s="143">
        <v>1.16473899</v>
      </c>
      <c r="J125" s="186"/>
      <c r="K125" s="142" t="s">
        <v>151</v>
      </c>
      <c r="L125" s="143">
        <v>0.20402147000000001</v>
      </c>
      <c r="M125" s="143">
        <v>46.296446549999999</v>
      </c>
      <c r="N125" s="143">
        <v>5.3022739999999999E-2</v>
      </c>
    </row>
    <row r="126" spans="1:14" x14ac:dyDescent="0.25">
      <c r="A126" s="128" t="s">
        <v>182</v>
      </c>
      <c r="B126" s="132">
        <v>16.99941935</v>
      </c>
      <c r="C126" s="132">
        <v>9.0912134899999995</v>
      </c>
      <c r="D126" s="181">
        <v>12.11049218</v>
      </c>
      <c r="F126" s="142" t="s">
        <v>99</v>
      </c>
      <c r="G126" s="143">
        <v>0.34784523000000001</v>
      </c>
      <c r="H126" s="143">
        <v>1.45468821</v>
      </c>
      <c r="I126" s="143">
        <v>1.10569582</v>
      </c>
      <c r="J126" s="186"/>
      <c r="K126" s="142" t="s">
        <v>156</v>
      </c>
      <c r="L126" s="143">
        <v>3.7410000000000004E-4</v>
      </c>
      <c r="M126" s="143">
        <v>0</v>
      </c>
      <c r="N126" s="143">
        <v>4.583255E-2</v>
      </c>
    </row>
    <row r="127" spans="1:14" x14ac:dyDescent="0.25">
      <c r="A127" s="128" t="s">
        <v>114</v>
      </c>
      <c r="B127" s="132">
        <v>12.90460302</v>
      </c>
      <c r="C127" s="132">
        <v>11.679916689999999</v>
      </c>
      <c r="D127" s="181">
        <v>11.76968769</v>
      </c>
      <c r="F127" s="142" t="s">
        <v>31</v>
      </c>
      <c r="G127" s="143">
        <v>5.3583160000000005E-2</v>
      </c>
      <c r="H127" s="143">
        <v>0.19523151</v>
      </c>
      <c r="I127" s="143">
        <v>1.0510405600000001</v>
      </c>
      <c r="J127" s="186"/>
      <c r="K127" s="142" t="s">
        <v>253</v>
      </c>
      <c r="L127" s="143">
        <v>0.21103980999999999</v>
      </c>
      <c r="M127" s="143">
        <v>2.02318467</v>
      </c>
      <c r="N127" s="143">
        <v>4.130371E-2</v>
      </c>
    </row>
    <row r="128" spans="1:14" x14ac:dyDescent="0.25">
      <c r="A128" s="128" t="s">
        <v>215</v>
      </c>
      <c r="B128" s="132">
        <v>14.33582013</v>
      </c>
      <c r="C128" s="132">
        <v>3.7207879799999999</v>
      </c>
      <c r="D128" s="181">
        <v>11.74757192</v>
      </c>
      <c r="F128" s="142" t="s">
        <v>96</v>
      </c>
      <c r="G128" s="143">
        <v>0</v>
      </c>
      <c r="H128" s="143">
        <v>1.9620000000000002E-3</v>
      </c>
      <c r="I128" s="143">
        <v>1.01971327</v>
      </c>
      <c r="J128" s="186"/>
      <c r="K128" s="142" t="s">
        <v>64</v>
      </c>
      <c r="L128" s="143">
        <v>7.5699999999999997E-4</v>
      </c>
      <c r="M128" s="143">
        <v>2.5346799999999997E-3</v>
      </c>
      <c r="N128" s="143">
        <v>3.9986269999999997E-2</v>
      </c>
    </row>
    <row r="129" spans="1:14" x14ac:dyDescent="0.25">
      <c r="A129" s="128" t="s">
        <v>94</v>
      </c>
      <c r="B129" s="132">
        <v>6.4274360700000006</v>
      </c>
      <c r="C129" s="132">
        <v>8.656311689999999</v>
      </c>
      <c r="D129" s="181">
        <v>11.530200499999999</v>
      </c>
      <c r="F129" s="142" t="s">
        <v>237</v>
      </c>
      <c r="G129" s="143">
        <v>2.14538253</v>
      </c>
      <c r="H129" s="143">
        <v>1.1563516599999999</v>
      </c>
      <c r="I129" s="143">
        <v>1.0085408499999999</v>
      </c>
      <c r="J129" s="186"/>
      <c r="K129" s="142" t="s">
        <v>176</v>
      </c>
      <c r="L129" s="143">
        <v>1.1179500000000002E-3</v>
      </c>
      <c r="M129" s="143">
        <v>5.4144199999999996E-3</v>
      </c>
      <c r="N129" s="143">
        <v>3.9124410000000005E-2</v>
      </c>
    </row>
    <row r="130" spans="1:14" x14ac:dyDescent="0.25">
      <c r="A130" s="128" t="s">
        <v>156</v>
      </c>
      <c r="B130" s="132">
        <v>3.1774885400000001</v>
      </c>
      <c r="C130" s="132">
        <v>4.0555685600000002</v>
      </c>
      <c r="D130" s="181">
        <v>11.104990599999999</v>
      </c>
      <c r="F130" s="142" t="s">
        <v>149</v>
      </c>
      <c r="G130" s="143">
        <v>3.6628586800000003</v>
      </c>
      <c r="H130" s="143">
        <v>0.29842129000000001</v>
      </c>
      <c r="I130" s="143">
        <v>1.00067806</v>
      </c>
      <c r="J130" s="186"/>
      <c r="K130" s="142" t="s">
        <v>163</v>
      </c>
      <c r="L130" s="143">
        <v>0.24039126999999999</v>
      </c>
      <c r="M130" s="143">
        <v>1.03256104</v>
      </c>
      <c r="N130" s="143">
        <v>3.8863179999999997E-2</v>
      </c>
    </row>
    <row r="131" spans="1:14" x14ac:dyDescent="0.25">
      <c r="A131" s="128" t="s">
        <v>575</v>
      </c>
      <c r="B131" s="132">
        <v>15.834477380000001</v>
      </c>
      <c r="C131" s="132">
        <v>7.2326343499999997</v>
      </c>
      <c r="D131" s="181">
        <v>10.86021908</v>
      </c>
      <c r="F131" s="142" t="s">
        <v>57</v>
      </c>
      <c r="G131" s="143">
        <v>0</v>
      </c>
      <c r="H131" s="143">
        <v>0</v>
      </c>
      <c r="I131" s="143">
        <v>0.95052999999999999</v>
      </c>
      <c r="J131" s="186"/>
      <c r="K131" s="142" t="s">
        <v>37</v>
      </c>
      <c r="L131" s="143">
        <v>4.5498419999999998E-2</v>
      </c>
      <c r="M131" s="143">
        <v>1.3435850000000001E-2</v>
      </c>
      <c r="N131" s="143">
        <v>3.7456499999999997E-2</v>
      </c>
    </row>
    <row r="132" spans="1:14" x14ac:dyDescent="0.25">
      <c r="A132" s="128" t="s">
        <v>181</v>
      </c>
      <c r="B132" s="132">
        <v>6.3412808800000002</v>
      </c>
      <c r="C132" s="132">
        <v>5.5839452500000002</v>
      </c>
      <c r="D132" s="181">
        <v>10.77597359</v>
      </c>
      <c r="F132" s="142" t="s">
        <v>185</v>
      </c>
      <c r="G132" s="143">
        <v>0.70137550000000004</v>
      </c>
      <c r="H132" s="143">
        <v>1.16821518</v>
      </c>
      <c r="I132" s="143">
        <v>0.91624567000000001</v>
      </c>
      <c r="J132" s="186"/>
      <c r="K132" s="142" t="s">
        <v>112</v>
      </c>
      <c r="L132" s="143">
        <v>0</v>
      </c>
      <c r="M132" s="143">
        <v>3.0500000000000002E-3</v>
      </c>
      <c r="N132" s="143">
        <v>3.7171059999999999E-2</v>
      </c>
    </row>
    <row r="133" spans="1:14" x14ac:dyDescent="0.25">
      <c r="A133" s="128" t="s">
        <v>152</v>
      </c>
      <c r="B133" s="132">
        <v>11.036266119999999</v>
      </c>
      <c r="C133" s="132">
        <v>12.02089159</v>
      </c>
      <c r="D133" s="181">
        <v>10.64331134</v>
      </c>
      <c r="F133" s="142" t="s">
        <v>152</v>
      </c>
      <c r="G133" s="143">
        <v>0.984649</v>
      </c>
      <c r="H133" s="143">
        <v>2.9991859999999999</v>
      </c>
      <c r="I133" s="143">
        <v>0.84218899999999997</v>
      </c>
      <c r="J133" s="186"/>
      <c r="K133" s="142" t="s">
        <v>150</v>
      </c>
      <c r="L133" s="143">
        <v>4.9666040000000002E-2</v>
      </c>
      <c r="M133" s="143">
        <v>5.7431800000000005E-3</v>
      </c>
      <c r="N133" s="143">
        <v>3.6354080000000004E-2</v>
      </c>
    </row>
    <row r="134" spans="1:14" x14ac:dyDescent="0.25">
      <c r="A134" s="128" t="s">
        <v>122</v>
      </c>
      <c r="B134" s="132">
        <v>6.7979294000000001</v>
      </c>
      <c r="C134" s="132">
        <v>8.2524506899999999</v>
      </c>
      <c r="D134" s="181">
        <v>10.139542710000001</v>
      </c>
      <c r="F134" s="142" t="s">
        <v>33</v>
      </c>
      <c r="G134" s="143">
        <v>1.37072952</v>
      </c>
      <c r="H134" s="143">
        <v>0.82266112999999996</v>
      </c>
      <c r="I134" s="143">
        <v>0.80246021000000001</v>
      </c>
      <c r="J134" s="186"/>
      <c r="K134" s="142" t="s">
        <v>139</v>
      </c>
      <c r="L134" s="143">
        <v>8.2181970000000007E-2</v>
      </c>
      <c r="M134" s="143">
        <v>0</v>
      </c>
      <c r="N134" s="143">
        <v>3.15374E-2</v>
      </c>
    </row>
    <row r="135" spans="1:14" x14ac:dyDescent="0.25">
      <c r="A135" s="128" t="s">
        <v>154</v>
      </c>
      <c r="B135" s="132">
        <v>7.0049945099999995</v>
      </c>
      <c r="C135" s="132">
        <v>10.349786550000001</v>
      </c>
      <c r="D135" s="181">
        <v>9.9550756499999995</v>
      </c>
      <c r="F135" s="142" t="s">
        <v>22</v>
      </c>
      <c r="G135" s="143">
        <v>1.0982207900000001</v>
      </c>
      <c r="H135" s="143">
        <v>0.86723155000000007</v>
      </c>
      <c r="I135" s="143">
        <v>0.79378950999999998</v>
      </c>
      <c r="J135" s="186"/>
      <c r="K135" s="142" t="s">
        <v>146</v>
      </c>
      <c r="L135" s="143">
        <v>5.8220000000000006E-4</v>
      </c>
      <c r="M135" s="143">
        <v>4.0868000000000002E-4</v>
      </c>
      <c r="N135" s="143">
        <v>2.728359E-2</v>
      </c>
    </row>
    <row r="136" spans="1:14" x14ac:dyDescent="0.25">
      <c r="A136" s="128" t="s">
        <v>12</v>
      </c>
      <c r="B136" s="132">
        <v>9.3021484100000009</v>
      </c>
      <c r="C136" s="132">
        <v>27.807057660000002</v>
      </c>
      <c r="D136" s="181">
        <v>9.2114206799999998</v>
      </c>
      <c r="F136" s="142" t="s">
        <v>145</v>
      </c>
      <c r="G136" s="143">
        <v>0.8085734</v>
      </c>
      <c r="H136" s="143">
        <v>6.2299177300000004</v>
      </c>
      <c r="I136" s="143">
        <v>0.78996981000000011</v>
      </c>
      <c r="J136" s="186"/>
      <c r="K136" s="142" t="s">
        <v>20</v>
      </c>
      <c r="L136" s="143">
        <v>1.2055370000000001E-2</v>
      </c>
      <c r="M136" s="143">
        <v>0.10178919</v>
      </c>
      <c r="N136" s="143">
        <v>2.6652619999999998E-2</v>
      </c>
    </row>
    <row r="137" spans="1:14" x14ac:dyDescent="0.25">
      <c r="A137" s="128" t="s">
        <v>258</v>
      </c>
      <c r="B137" s="132">
        <v>2.97555383</v>
      </c>
      <c r="C137" s="132">
        <v>3.22514754</v>
      </c>
      <c r="D137" s="181">
        <v>9.13123006</v>
      </c>
      <c r="F137" s="142" t="s">
        <v>254</v>
      </c>
      <c r="G137" s="143">
        <v>3.257583E-2</v>
      </c>
      <c r="H137" s="143">
        <v>2.2335270000000001E-2</v>
      </c>
      <c r="I137" s="143">
        <v>0.74815020999999993</v>
      </c>
      <c r="J137" s="186"/>
      <c r="K137" s="142" t="s">
        <v>3</v>
      </c>
      <c r="L137" s="143">
        <v>0</v>
      </c>
      <c r="M137" s="143">
        <v>0</v>
      </c>
      <c r="N137" s="143">
        <v>2.6466400000000001E-2</v>
      </c>
    </row>
    <row r="138" spans="1:14" x14ac:dyDescent="0.25">
      <c r="A138" s="128" t="s">
        <v>221</v>
      </c>
      <c r="B138" s="132">
        <v>8.1528402900000003</v>
      </c>
      <c r="C138" s="132">
        <v>9.098970679999999</v>
      </c>
      <c r="D138" s="181">
        <v>8.63665518</v>
      </c>
      <c r="F138" s="142" t="s">
        <v>192</v>
      </c>
      <c r="G138" s="143">
        <v>0.74175521</v>
      </c>
      <c r="H138" s="143">
        <v>0.1147611</v>
      </c>
      <c r="I138" s="143">
        <v>0.74102551000000005</v>
      </c>
      <c r="J138" s="186"/>
      <c r="K138" s="142" t="s">
        <v>152</v>
      </c>
      <c r="L138" s="143">
        <v>0</v>
      </c>
      <c r="M138" s="143">
        <v>4.6864999999999998E-4</v>
      </c>
      <c r="N138" s="143">
        <v>2.5306550000000001E-2</v>
      </c>
    </row>
    <row r="139" spans="1:14" x14ac:dyDescent="0.25">
      <c r="A139" s="128" t="s">
        <v>64</v>
      </c>
      <c r="B139" s="132">
        <v>5.8968160000000003</v>
      </c>
      <c r="C139" s="132">
        <v>15.54024622</v>
      </c>
      <c r="D139" s="181">
        <v>8.5568739899999997</v>
      </c>
      <c r="F139" s="142" t="s">
        <v>28</v>
      </c>
      <c r="G139" s="143">
        <v>0.18448804000000002</v>
      </c>
      <c r="H139" s="143">
        <v>2.53987264</v>
      </c>
      <c r="I139" s="143">
        <v>0.70606344999999993</v>
      </c>
      <c r="J139" s="186"/>
      <c r="K139" s="142" t="s">
        <v>222</v>
      </c>
      <c r="L139" s="143">
        <v>1.4831459999999999E-2</v>
      </c>
      <c r="M139" s="143">
        <v>1.1264700000000001E-2</v>
      </c>
      <c r="N139" s="143">
        <v>2.0503689999999998E-2</v>
      </c>
    </row>
    <row r="140" spans="1:14" x14ac:dyDescent="0.25">
      <c r="A140" s="128" t="s">
        <v>188</v>
      </c>
      <c r="B140" s="132">
        <v>5.8037121799999998</v>
      </c>
      <c r="C140" s="132">
        <v>17.805187579999998</v>
      </c>
      <c r="D140" s="181">
        <v>7.59452471</v>
      </c>
      <c r="F140" s="142" t="s">
        <v>173</v>
      </c>
      <c r="G140" s="143">
        <v>0.41191929999999999</v>
      </c>
      <c r="H140" s="143">
        <v>1.2320663999999999</v>
      </c>
      <c r="I140" s="143">
        <v>0.69506749000000001</v>
      </c>
      <c r="J140" s="186"/>
      <c r="K140" s="142" t="s">
        <v>223</v>
      </c>
      <c r="L140" s="143">
        <v>0.32714207000000001</v>
      </c>
      <c r="M140" s="143">
        <v>0</v>
      </c>
      <c r="N140" s="143">
        <v>1.8642740000000001E-2</v>
      </c>
    </row>
    <row r="141" spans="1:14" x14ac:dyDescent="0.25">
      <c r="A141" s="128" t="s">
        <v>173</v>
      </c>
      <c r="B141" s="132">
        <v>6.2123497400000005</v>
      </c>
      <c r="C141" s="132">
        <v>6.8166507000000003</v>
      </c>
      <c r="D141" s="181">
        <v>7.32660775</v>
      </c>
      <c r="F141" s="142" t="s">
        <v>238</v>
      </c>
      <c r="G141" s="143">
        <v>0.36413255999999999</v>
      </c>
      <c r="H141" s="143">
        <v>0.91259696999999995</v>
      </c>
      <c r="I141" s="143">
        <v>0.68107514000000002</v>
      </c>
      <c r="J141" s="186"/>
      <c r="K141" s="142" t="s">
        <v>32</v>
      </c>
      <c r="L141" s="143">
        <v>1.26246E-3</v>
      </c>
      <c r="M141" s="143">
        <v>6.5598000000000002E-3</v>
      </c>
      <c r="N141" s="143">
        <v>1.7136229999999999E-2</v>
      </c>
    </row>
    <row r="142" spans="1:14" x14ac:dyDescent="0.25">
      <c r="A142" s="128" t="s">
        <v>199</v>
      </c>
      <c r="B142" s="132">
        <v>7.2112717100000001</v>
      </c>
      <c r="C142" s="132">
        <v>8.5662060399999991</v>
      </c>
      <c r="D142" s="181">
        <v>7.2391556900000005</v>
      </c>
      <c r="F142" s="142" t="s">
        <v>213</v>
      </c>
      <c r="G142" s="143">
        <v>0.23272200000000001</v>
      </c>
      <c r="H142" s="143">
        <v>0.99180500000000005</v>
      </c>
      <c r="I142" s="143">
        <v>0.54807311999999997</v>
      </c>
      <c r="J142" s="186"/>
      <c r="K142" s="142" t="s">
        <v>138</v>
      </c>
      <c r="L142" s="143">
        <v>0.14664395000000002</v>
      </c>
      <c r="M142" s="143">
        <v>8.5669200000000004E-3</v>
      </c>
      <c r="N142" s="143">
        <v>1.71311E-2</v>
      </c>
    </row>
    <row r="143" spans="1:14" x14ac:dyDescent="0.25">
      <c r="A143" s="128" t="s">
        <v>144</v>
      </c>
      <c r="B143" s="132">
        <v>4.2530605199999991</v>
      </c>
      <c r="C143" s="132">
        <v>4.6702369000000008</v>
      </c>
      <c r="D143" s="181">
        <v>7.0953156799999997</v>
      </c>
      <c r="F143" s="142" t="s">
        <v>23</v>
      </c>
      <c r="G143" s="143">
        <v>6.7394809999999999E-2</v>
      </c>
      <c r="H143" s="143">
        <v>1.4450129999999999E-2</v>
      </c>
      <c r="I143" s="143">
        <v>0.54251136</v>
      </c>
      <c r="J143" s="186"/>
      <c r="K143" s="142" t="s">
        <v>186</v>
      </c>
      <c r="L143" s="143">
        <v>4.3344999999999999E-4</v>
      </c>
      <c r="M143" s="143">
        <v>1.6164069999999999E-2</v>
      </c>
      <c r="N143" s="143">
        <v>1.5677819999999999E-2</v>
      </c>
    </row>
    <row r="144" spans="1:14" x14ac:dyDescent="0.25">
      <c r="A144" s="128" t="s">
        <v>38</v>
      </c>
      <c r="B144" s="132">
        <v>0.19692319</v>
      </c>
      <c r="C144" s="132">
        <v>0</v>
      </c>
      <c r="D144" s="181">
        <v>7.0420587499999998</v>
      </c>
      <c r="F144" s="142" t="s">
        <v>1</v>
      </c>
      <c r="G144" s="143">
        <v>0.34189566999999998</v>
      </c>
      <c r="H144" s="143">
        <v>8.999328999999999E-2</v>
      </c>
      <c r="I144" s="143">
        <v>0.42380072999999996</v>
      </c>
      <c r="J144" s="186"/>
      <c r="K144" s="142" t="s">
        <v>190</v>
      </c>
      <c r="L144" s="143">
        <v>0.26060477999999998</v>
      </c>
      <c r="M144" s="143">
        <v>1.24151966</v>
      </c>
      <c r="N144" s="143">
        <v>1.4341919999999999E-2</v>
      </c>
    </row>
    <row r="145" spans="1:14" x14ac:dyDescent="0.25">
      <c r="A145" s="128" t="s">
        <v>89</v>
      </c>
      <c r="B145" s="132">
        <v>3.6986347999999998</v>
      </c>
      <c r="C145" s="132">
        <v>4.5035095900000002</v>
      </c>
      <c r="D145" s="181">
        <v>6.9629635099999998</v>
      </c>
      <c r="F145" s="142" t="s">
        <v>150</v>
      </c>
      <c r="G145" s="143">
        <v>5.4481210000000002E-2</v>
      </c>
      <c r="H145" s="143">
        <v>0.76898065000000004</v>
      </c>
      <c r="I145" s="143">
        <v>0.41721630999999998</v>
      </c>
      <c r="J145" s="186"/>
      <c r="K145" s="142" t="s">
        <v>36</v>
      </c>
      <c r="L145" s="143">
        <v>7.4117470000000005E-2</v>
      </c>
      <c r="M145" s="143">
        <v>8.8758099999999996E-3</v>
      </c>
      <c r="N145" s="143">
        <v>1.0959100000000001E-2</v>
      </c>
    </row>
    <row r="146" spans="1:14" x14ac:dyDescent="0.25">
      <c r="A146" s="128" t="s">
        <v>138</v>
      </c>
      <c r="B146" s="132">
        <v>4.2956585299999999</v>
      </c>
      <c r="C146" s="132">
        <v>4.0403756900000003</v>
      </c>
      <c r="D146" s="181">
        <v>6.9117659099999997</v>
      </c>
      <c r="F146" s="142" t="s">
        <v>236</v>
      </c>
      <c r="G146" s="143">
        <v>0.30174666999999999</v>
      </c>
      <c r="H146" s="143">
        <v>0.13764891000000001</v>
      </c>
      <c r="I146" s="143">
        <v>0.41288521</v>
      </c>
      <c r="J146" s="186"/>
      <c r="K146" s="142" t="s">
        <v>118</v>
      </c>
      <c r="L146" s="143">
        <v>1.1023959999999999E-2</v>
      </c>
      <c r="M146" s="143">
        <v>1.091142E-2</v>
      </c>
      <c r="N146" s="143">
        <v>1.0401510000000001E-2</v>
      </c>
    </row>
    <row r="147" spans="1:14" x14ac:dyDescent="0.25">
      <c r="A147" s="128" t="s">
        <v>202</v>
      </c>
      <c r="B147" s="132">
        <v>12.39373106</v>
      </c>
      <c r="C147" s="132">
        <v>12.20526388</v>
      </c>
      <c r="D147" s="181">
        <v>6.8835727699999998</v>
      </c>
      <c r="F147" s="142" t="s">
        <v>144</v>
      </c>
      <c r="G147" s="143">
        <v>0.22252935000000001</v>
      </c>
      <c r="H147" s="143">
        <v>0.57376872000000001</v>
      </c>
      <c r="I147" s="143">
        <v>0.39569516999999998</v>
      </c>
      <c r="J147" s="186"/>
      <c r="K147" s="142" t="s">
        <v>92</v>
      </c>
      <c r="L147" s="143">
        <v>9.0082000000000009E-4</v>
      </c>
      <c r="M147" s="143">
        <v>1.8323599999999999E-3</v>
      </c>
      <c r="N147" s="143">
        <v>1.0158479999999999E-2</v>
      </c>
    </row>
    <row r="148" spans="1:14" x14ac:dyDescent="0.25">
      <c r="A148" s="128" t="s">
        <v>113</v>
      </c>
      <c r="B148" s="132">
        <v>3.7170720299999997</v>
      </c>
      <c r="C148" s="132">
        <v>8.3322350800000002</v>
      </c>
      <c r="D148" s="181">
        <v>6.7982475199999994</v>
      </c>
      <c r="F148" s="142" t="s">
        <v>120</v>
      </c>
      <c r="G148" s="143">
        <v>0.10478774</v>
      </c>
      <c r="H148" s="143">
        <v>0.30609454999999997</v>
      </c>
      <c r="I148" s="143">
        <v>0.36581373</v>
      </c>
      <c r="J148" s="186"/>
      <c r="K148" s="142" t="s">
        <v>98</v>
      </c>
      <c r="L148" s="143">
        <v>2.5503640000000001E-2</v>
      </c>
      <c r="M148" s="143">
        <v>3.4359099999999999E-3</v>
      </c>
      <c r="N148" s="143">
        <v>1.004355E-2</v>
      </c>
    </row>
    <row r="149" spans="1:14" x14ac:dyDescent="0.25">
      <c r="A149" s="128" t="s">
        <v>6</v>
      </c>
      <c r="B149" s="132">
        <v>5.7552364999999996</v>
      </c>
      <c r="C149" s="132">
        <v>4.9752432199999994</v>
      </c>
      <c r="D149" s="181">
        <v>6.5105512399999999</v>
      </c>
      <c r="F149" s="142" t="s">
        <v>208</v>
      </c>
      <c r="G149" s="143">
        <v>0.31833275</v>
      </c>
      <c r="H149" s="143">
        <v>0.27252698999999997</v>
      </c>
      <c r="I149" s="143">
        <v>0.35031478000000005</v>
      </c>
      <c r="J149" s="186"/>
      <c r="K149" s="142" t="s">
        <v>31</v>
      </c>
      <c r="L149" s="143">
        <v>2.8496300000000001E-3</v>
      </c>
      <c r="M149" s="143">
        <v>7.6168199999999998E-3</v>
      </c>
      <c r="N149" s="143">
        <v>9.67961E-3</v>
      </c>
    </row>
    <row r="150" spans="1:14" x14ac:dyDescent="0.25">
      <c r="A150" s="128" t="s">
        <v>31</v>
      </c>
      <c r="B150" s="132">
        <v>6.6943617800000004</v>
      </c>
      <c r="C150" s="132">
        <v>7.9053485300000004</v>
      </c>
      <c r="D150" s="181">
        <v>6.5027252899999999</v>
      </c>
      <c r="F150" s="142" t="s">
        <v>107</v>
      </c>
      <c r="G150" s="143">
        <v>0.97028781999999991</v>
      </c>
      <c r="H150" s="143">
        <v>0.59773109999999996</v>
      </c>
      <c r="I150" s="143">
        <v>0.33541023999999997</v>
      </c>
      <c r="J150" s="186"/>
      <c r="K150" s="142" t="s">
        <v>30</v>
      </c>
      <c r="L150" s="143">
        <v>2.5000000000000001E-4</v>
      </c>
      <c r="M150" s="143">
        <v>0.29097123999999996</v>
      </c>
      <c r="N150" s="143">
        <v>7.2732399999999994E-3</v>
      </c>
    </row>
    <row r="151" spans="1:14" x14ac:dyDescent="0.25">
      <c r="A151" s="128" t="s">
        <v>255</v>
      </c>
      <c r="B151" s="132">
        <v>3.2082945</v>
      </c>
      <c r="C151" s="132">
        <v>3.8114757500000001</v>
      </c>
      <c r="D151" s="181">
        <v>6.3499040500000001</v>
      </c>
      <c r="F151" s="142" t="s">
        <v>156</v>
      </c>
      <c r="G151" s="143">
        <v>23.19048299</v>
      </c>
      <c r="H151" s="143">
        <v>14.38637052</v>
      </c>
      <c r="I151" s="143">
        <v>0.33191596000000001</v>
      </c>
      <c r="J151" s="186"/>
      <c r="K151" s="142" t="s">
        <v>140</v>
      </c>
      <c r="L151" s="143">
        <v>3.95958E-2</v>
      </c>
      <c r="M151" s="143">
        <v>2.7389099999999998E-3</v>
      </c>
      <c r="N151" s="143">
        <v>6.3984599999999999E-3</v>
      </c>
    </row>
    <row r="152" spans="1:14" x14ac:dyDescent="0.25">
      <c r="A152" s="128" t="s">
        <v>254</v>
      </c>
      <c r="B152" s="132">
        <v>8.21053414</v>
      </c>
      <c r="C152" s="132">
        <v>5.5456800300000006</v>
      </c>
      <c r="D152" s="181">
        <v>6.2513501900000001</v>
      </c>
      <c r="F152" s="142" t="s">
        <v>203</v>
      </c>
      <c r="G152" s="143">
        <v>0.19879739999999999</v>
      </c>
      <c r="H152" s="143">
        <v>0.22448834000000001</v>
      </c>
      <c r="I152" s="143">
        <v>0.32118075000000001</v>
      </c>
      <c r="J152" s="186"/>
      <c r="K152" s="142" t="s">
        <v>157</v>
      </c>
      <c r="L152" s="143">
        <v>0.22669910000000001</v>
      </c>
      <c r="M152" s="143">
        <v>1.6942779999999998E-2</v>
      </c>
      <c r="N152" s="143">
        <v>6.1985E-3</v>
      </c>
    </row>
    <row r="153" spans="1:14" x14ac:dyDescent="0.25">
      <c r="A153" s="128" t="s">
        <v>185</v>
      </c>
      <c r="B153" s="132">
        <v>3.7227404599999998</v>
      </c>
      <c r="C153" s="132">
        <v>5.5251558300000001</v>
      </c>
      <c r="D153" s="181">
        <v>5.6794365599999992</v>
      </c>
      <c r="F153" s="142" t="s">
        <v>24</v>
      </c>
      <c r="G153" s="143">
        <v>0.28192356000000002</v>
      </c>
      <c r="H153" s="143">
        <v>0.25011626999999997</v>
      </c>
      <c r="I153" s="143">
        <v>0.30281924999999998</v>
      </c>
      <c r="J153" s="186"/>
      <c r="K153" s="142" t="s">
        <v>46</v>
      </c>
      <c r="L153" s="143">
        <v>0</v>
      </c>
      <c r="M153" s="143">
        <v>9.5427000000000001E-4</v>
      </c>
      <c r="N153" s="143">
        <v>6.0260000000000001E-3</v>
      </c>
    </row>
    <row r="154" spans="1:14" x14ac:dyDescent="0.25">
      <c r="A154" s="128" t="s">
        <v>227</v>
      </c>
      <c r="B154" s="132">
        <v>6.0302533600000006</v>
      </c>
      <c r="C154" s="132">
        <v>5.7817917699999999</v>
      </c>
      <c r="D154" s="181">
        <v>5.5311967199999996</v>
      </c>
      <c r="F154" s="142" t="s">
        <v>59</v>
      </c>
      <c r="G154" s="143">
        <v>0.85603190000000007</v>
      </c>
      <c r="H154" s="143">
        <v>5.0445139999999999E-2</v>
      </c>
      <c r="I154" s="143">
        <v>0.30261235999999997</v>
      </c>
      <c r="J154" s="186"/>
      <c r="K154" s="142" t="s">
        <v>137</v>
      </c>
      <c r="L154" s="143">
        <v>5.4416200000000003E-3</v>
      </c>
      <c r="M154" s="143">
        <v>2.0075610000000001E-2</v>
      </c>
      <c r="N154" s="143">
        <v>5.5278900000000006E-3</v>
      </c>
    </row>
    <row r="155" spans="1:14" x14ac:dyDescent="0.25">
      <c r="A155" s="128" t="s">
        <v>163</v>
      </c>
      <c r="B155" s="132">
        <v>5.8196940999999995</v>
      </c>
      <c r="C155" s="132">
        <v>3.3468315400000002</v>
      </c>
      <c r="D155" s="181">
        <v>5.4375317800000005</v>
      </c>
      <c r="F155" s="142" t="s">
        <v>151</v>
      </c>
      <c r="G155" s="143">
        <v>0</v>
      </c>
      <c r="H155" s="143">
        <v>0</v>
      </c>
      <c r="I155" s="143">
        <v>0.29531084000000002</v>
      </c>
      <c r="J155" s="186"/>
      <c r="K155" s="142" t="s">
        <v>25</v>
      </c>
      <c r="L155" s="143">
        <v>1.6122750000000002E-2</v>
      </c>
      <c r="M155" s="143">
        <v>0</v>
      </c>
      <c r="N155" s="143">
        <v>5.1531599999999995E-3</v>
      </c>
    </row>
    <row r="156" spans="1:14" x14ac:dyDescent="0.25">
      <c r="A156" s="128" t="s">
        <v>84</v>
      </c>
      <c r="B156" s="132">
        <v>3.476688E-2</v>
      </c>
      <c r="C156" s="132">
        <v>4.9350339199999995</v>
      </c>
      <c r="D156" s="181">
        <v>5.2472512599999996</v>
      </c>
      <c r="F156" s="142" t="s">
        <v>56</v>
      </c>
      <c r="G156" s="143">
        <v>0</v>
      </c>
      <c r="H156" s="143">
        <v>0</v>
      </c>
      <c r="I156" s="143">
        <v>0.29185490999999997</v>
      </c>
      <c r="J156" s="186"/>
      <c r="K156" s="142" t="s">
        <v>26</v>
      </c>
      <c r="L156" s="143">
        <v>1.944E-3</v>
      </c>
      <c r="M156" s="143">
        <v>5.86931E-3</v>
      </c>
      <c r="N156" s="143">
        <v>4.2176899999999996E-3</v>
      </c>
    </row>
    <row r="157" spans="1:14" x14ac:dyDescent="0.25">
      <c r="A157" s="128" t="s">
        <v>76</v>
      </c>
      <c r="B157" s="132">
        <v>46.431318229999995</v>
      </c>
      <c r="C157" s="132">
        <v>6.87648628</v>
      </c>
      <c r="D157" s="181">
        <v>5.0635820300000001</v>
      </c>
      <c r="F157" s="142" t="s">
        <v>186</v>
      </c>
      <c r="G157" s="143">
        <v>6.0422639599999997</v>
      </c>
      <c r="H157" s="143">
        <v>1.0523399999999999E-3</v>
      </c>
      <c r="I157" s="143">
        <v>0.27067034000000001</v>
      </c>
      <c r="J157" s="186"/>
      <c r="K157" s="142" t="s">
        <v>89</v>
      </c>
      <c r="L157" s="143">
        <v>5.4925000000000004E-4</v>
      </c>
      <c r="M157" s="143">
        <v>6.5125999999999997E-4</v>
      </c>
      <c r="N157" s="143">
        <v>3.9624500000000002E-3</v>
      </c>
    </row>
    <row r="158" spans="1:14" x14ac:dyDescent="0.25">
      <c r="A158" s="128" t="s">
        <v>83</v>
      </c>
      <c r="B158" s="132">
        <v>6.0529744000000001</v>
      </c>
      <c r="C158" s="132">
        <v>5.2852726500000005</v>
      </c>
      <c r="D158" s="181">
        <v>5.0538048299999998</v>
      </c>
      <c r="F158" s="142" t="s">
        <v>232</v>
      </c>
      <c r="G158" s="143">
        <v>9.5566960000000006E-2</v>
      </c>
      <c r="H158" s="143">
        <v>9.1973039999999992E-2</v>
      </c>
      <c r="I158" s="143">
        <v>0.24671275000000001</v>
      </c>
      <c r="J158" s="186"/>
      <c r="K158" s="142" t="s">
        <v>28</v>
      </c>
      <c r="L158" s="143">
        <v>4.1705100000000005E-3</v>
      </c>
      <c r="M158" s="143">
        <v>4.7217700000000001E-3</v>
      </c>
      <c r="N158" s="143">
        <v>3.8099099999999997E-3</v>
      </c>
    </row>
    <row r="159" spans="1:14" x14ac:dyDescent="0.25">
      <c r="A159" s="128" t="s">
        <v>193</v>
      </c>
      <c r="B159" s="132">
        <v>6.8262842099999999</v>
      </c>
      <c r="C159" s="132">
        <v>7.1083365299999999</v>
      </c>
      <c r="D159" s="181">
        <v>5.0103085900000002</v>
      </c>
      <c r="F159" s="142" t="s">
        <v>163</v>
      </c>
      <c r="G159" s="143">
        <v>5.7204122300000009</v>
      </c>
      <c r="H159" s="143">
        <v>7.5814381399999995</v>
      </c>
      <c r="I159" s="143">
        <v>0.23802630999999999</v>
      </c>
      <c r="J159" s="186"/>
      <c r="K159" s="142" t="s">
        <v>260</v>
      </c>
      <c r="L159" s="143">
        <v>2.4589999999999998E-3</v>
      </c>
      <c r="M159" s="143">
        <v>9.5420999999999995E-3</v>
      </c>
      <c r="N159" s="143">
        <v>3.7841100000000003E-3</v>
      </c>
    </row>
    <row r="160" spans="1:14" x14ac:dyDescent="0.25">
      <c r="A160" s="128" t="s">
        <v>190</v>
      </c>
      <c r="B160" s="132">
        <v>1.6394143000000001</v>
      </c>
      <c r="C160" s="132">
        <v>2.0114472600000002</v>
      </c>
      <c r="D160" s="181">
        <v>4.6767820799999997</v>
      </c>
      <c r="F160" s="142" t="s">
        <v>139</v>
      </c>
      <c r="G160" s="143">
        <v>0</v>
      </c>
      <c r="H160" s="143">
        <v>7.6572899999999998E-3</v>
      </c>
      <c r="I160" s="143">
        <v>0.2365611</v>
      </c>
      <c r="J160" s="186"/>
      <c r="K160" s="142" t="s">
        <v>27</v>
      </c>
      <c r="L160" s="143">
        <v>2.6439699999999998E-3</v>
      </c>
      <c r="M160" s="143">
        <v>7.4800800000000001E-3</v>
      </c>
      <c r="N160" s="143">
        <v>3.5804600000000002E-3</v>
      </c>
    </row>
    <row r="161" spans="1:14" x14ac:dyDescent="0.25">
      <c r="A161" s="128" t="s">
        <v>187</v>
      </c>
      <c r="B161" s="132">
        <v>2.5027269700000003</v>
      </c>
      <c r="C161" s="132">
        <v>4.1471052300000002</v>
      </c>
      <c r="D161" s="181">
        <v>4.6520787000000006</v>
      </c>
      <c r="F161" s="142" t="s">
        <v>141</v>
      </c>
      <c r="G161" s="143">
        <v>5.4253000000000003E-2</v>
      </c>
      <c r="H161" s="143">
        <v>0.28415433000000001</v>
      </c>
      <c r="I161" s="143">
        <v>0.20891098999999999</v>
      </c>
      <c r="J161" s="186"/>
      <c r="K161" s="142" t="s">
        <v>33</v>
      </c>
      <c r="L161" s="143">
        <v>8.219299999999999E-4</v>
      </c>
      <c r="M161" s="143">
        <v>1.2889500000000001E-3</v>
      </c>
      <c r="N161" s="143">
        <v>3.24106E-3</v>
      </c>
    </row>
    <row r="162" spans="1:14" x14ac:dyDescent="0.25">
      <c r="A162" s="128" t="s">
        <v>205</v>
      </c>
      <c r="B162" s="132">
        <v>2.8233204399999998</v>
      </c>
      <c r="C162" s="132">
        <v>3.92985367</v>
      </c>
      <c r="D162" s="181">
        <v>4.3640513700000003</v>
      </c>
      <c r="F162" s="142" t="s">
        <v>8</v>
      </c>
      <c r="G162" s="143">
        <v>2.368661E-2</v>
      </c>
      <c r="H162" s="143">
        <v>6.1996499999999993E-3</v>
      </c>
      <c r="I162" s="143">
        <v>0.2065109</v>
      </c>
      <c r="J162" s="186"/>
      <c r="K162" s="142" t="s">
        <v>155</v>
      </c>
      <c r="L162" s="143">
        <v>0</v>
      </c>
      <c r="M162" s="143">
        <v>0</v>
      </c>
      <c r="N162" s="143">
        <v>3.02842E-3</v>
      </c>
    </row>
    <row r="163" spans="1:14" x14ac:dyDescent="0.25">
      <c r="A163" s="128" t="s">
        <v>247</v>
      </c>
      <c r="B163" s="132">
        <v>4.6740423899999994</v>
      </c>
      <c r="C163" s="132">
        <v>4.4514519000000004</v>
      </c>
      <c r="D163" s="181">
        <v>4.2378498799999997</v>
      </c>
      <c r="F163" s="142" t="s">
        <v>93</v>
      </c>
      <c r="G163" s="143">
        <v>0.41467757</v>
      </c>
      <c r="H163" s="143">
        <v>3.7503179999999997E-2</v>
      </c>
      <c r="I163" s="143">
        <v>0.20294542999999998</v>
      </c>
      <c r="J163" s="186"/>
      <c r="K163" s="142" t="s">
        <v>227</v>
      </c>
      <c r="L163" s="143">
        <v>0</v>
      </c>
      <c r="M163" s="143">
        <v>8.1273000000000001E-4</v>
      </c>
      <c r="N163" s="143">
        <v>2.7192700000000002E-3</v>
      </c>
    </row>
    <row r="164" spans="1:14" x14ac:dyDescent="0.25">
      <c r="A164" s="128" t="s">
        <v>241</v>
      </c>
      <c r="B164" s="132">
        <v>6.4548586200000004</v>
      </c>
      <c r="C164" s="132">
        <v>2.5768353099999999</v>
      </c>
      <c r="D164" s="181">
        <v>4.2186550899999995</v>
      </c>
      <c r="F164" s="142" t="s">
        <v>4</v>
      </c>
      <c r="G164" s="143">
        <v>2.1671665299999998</v>
      </c>
      <c r="H164" s="143">
        <v>3.5684849999999997E-2</v>
      </c>
      <c r="I164" s="143">
        <v>0.19874661999999998</v>
      </c>
      <c r="J164" s="186"/>
      <c r="K164" s="142" t="s">
        <v>132</v>
      </c>
      <c r="L164" s="143">
        <v>4.4604300000000005E-3</v>
      </c>
      <c r="M164" s="143">
        <v>1.068232E-2</v>
      </c>
      <c r="N164" s="143">
        <v>2.5011300000000003E-3</v>
      </c>
    </row>
    <row r="165" spans="1:14" x14ac:dyDescent="0.25">
      <c r="A165" s="128" t="s">
        <v>150</v>
      </c>
      <c r="B165" s="132">
        <v>4.8927043499999998</v>
      </c>
      <c r="C165" s="132">
        <v>5.3359043899999996</v>
      </c>
      <c r="D165" s="181">
        <v>4.1359776999999998</v>
      </c>
      <c r="F165" s="142" t="s">
        <v>102</v>
      </c>
      <c r="G165" s="143">
        <v>1.6642499999999999E-3</v>
      </c>
      <c r="H165" s="143">
        <v>0</v>
      </c>
      <c r="I165" s="143">
        <v>0.1982284</v>
      </c>
      <c r="J165" s="186"/>
      <c r="K165" s="142" t="s">
        <v>61</v>
      </c>
      <c r="L165" s="143">
        <v>6.5999399999999995E-3</v>
      </c>
      <c r="M165" s="143">
        <v>0</v>
      </c>
      <c r="N165" s="143">
        <v>2.3598099999999999E-3</v>
      </c>
    </row>
    <row r="166" spans="1:14" x14ac:dyDescent="0.25">
      <c r="A166" s="128" t="s">
        <v>139</v>
      </c>
      <c r="B166" s="132">
        <v>2.8761597299999999</v>
      </c>
      <c r="C166" s="132">
        <v>3.5370912699999999</v>
      </c>
      <c r="D166" s="181">
        <v>4.1255115199999999</v>
      </c>
      <c r="F166" s="142" t="s">
        <v>231</v>
      </c>
      <c r="G166" s="143">
        <v>0.18585964000000002</v>
      </c>
      <c r="H166" s="143">
        <v>0.42478151000000003</v>
      </c>
      <c r="I166" s="143">
        <v>0.19424831000000001</v>
      </c>
      <c r="J166" s="186"/>
      <c r="K166" s="142" t="s">
        <v>144</v>
      </c>
      <c r="L166" s="143">
        <v>6.3093900000000007E-3</v>
      </c>
      <c r="M166" s="143">
        <v>1.7294400000000001E-2</v>
      </c>
      <c r="N166" s="143">
        <v>2.15387E-3</v>
      </c>
    </row>
    <row r="167" spans="1:14" x14ac:dyDescent="0.25">
      <c r="A167" s="128" t="s">
        <v>179</v>
      </c>
      <c r="B167" s="132">
        <v>0.15941900000000001</v>
      </c>
      <c r="C167" s="132">
        <v>0.12402088</v>
      </c>
      <c r="D167" s="181">
        <v>3.50398348</v>
      </c>
      <c r="F167" s="142" t="s">
        <v>3</v>
      </c>
      <c r="G167" s="143">
        <v>2.3541300000000003E-3</v>
      </c>
      <c r="H167" s="143">
        <v>1.471043E-2</v>
      </c>
      <c r="I167" s="143">
        <v>0.16947345000000003</v>
      </c>
      <c r="J167" s="186"/>
      <c r="K167" s="142" t="s">
        <v>81</v>
      </c>
      <c r="L167" s="143">
        <v>0</v>
      </c>
      <c r="M167" s="143">
        <v>0</v>
      </c>
      <c r="N167" s="143">
        <v>1.8336800000000001E-3</v>
      </c>
    </row>
    <row r="168" spans="1:14" x14ac:dyDescent="0.25">
      <c r="A168" s="128" t="s">
        <v>208</v>
      </c>
      <c r="B168" s="132">
        <v>1.74466907</v>
      </c>
      <c r="C168" s="132">
        <v>1.04772943</v>
      </c>
      <c r="D168" s="181">
        <v>3.4729679999999998</v>
      </c>
      <c r="F168" s="142" t="s">
        <v>187</v>
      </c>
      <c r="G168" s="143">
        <v>3.1636909999999997E-2</v>
      </c>
      <c r="H168" s="143">
        <v>0</v>
      </c>
      <c r="I168" s="143">
        <v>0.16026851</v>
      </c>
      <c r="J168" s="186"/>
      <c r="K168" s="142" t="s">
        <v>145</v>
      </c>
      <c r="L168" s="143">
        <v>4.6053299999999995E-3</v>
      </c>
      <c r="M168" s="143">
        <v>6.4183500000000006E-3</v>
      </c>
      <c r="N168" s="143">
        <v>1.5573599999999998E-3</v>
      </c>
    </row>
    <row r="169" spans="1:14" x14ac:dyDescent="0.25">
      <c r="A169" s="128" t="s">
        <v>61</v>
      </c>
      <c r="B169" s="132">
        <v>6.1934281699999998</v>
      </c>
      <c r="C169" s="132">
        <v>5.2170946599999999</v>
      </c>
      <c r="D169" s="181">
        <v>3.4724295400000003</v>
      </c>
      <c r="F169" s="142" t="s">
        <v>32</v>
      </c>
      <c r="G169" s="143">
        <v>0.37466930999999998</v>
      </c>
      <c r="H169" s="143">
        <v>5.5383559999999998E-2</v>
      </c>
      <c r="I169" s="143">
        <v>0.15786054999999999</v>
      </c>
      <c r="J169" s="186"/>
      <c r="K169" s="142" t="s">
        <v>113</v>
      </c>
      <c r="L169" s="143">
        <v>6.6077559999999994E-2</v>
      </c>
      <c r="M169" s="143">
        <v>1.1470999999999999E-4</v>
      </c>
      <c r="N169" s="143">
        <v>1.47127E-3</v>
      </c>
    </row>
    <row r="170" spans="1:14" x14ac:dyDescent="0.25">
      <c r="A170" s="128" t="s">
        <v>19</v>
      </c>
      <c r="B170" s="132">
        <v>1.5923005299999999</v>
      </c>
      <c r="C170" s="132">
        <v>2.5124327799999997</v>
      </c>
      <c r="D170" s="181">
        <v>3.3450591699999999</v>
      </c>
      <c r="F170" s="142" t="s">
        <v>233</v>
      </c>
      <c r="G170" s="143">
        <v>0.37617115999999995</v>
      </c>
      <c r="H170" s="143">
        <v>8.3627670000000001E-2</v>
      </c>
      <c r="I170" s="143">
        <v>0.14647570999999998</v>
      </c>
      <c r="J170" s="186"/>
      <c r="K170" s="142" t="s">
        <v>191</v>
      </c>
      <c r="L170" s="143">
        <v>2.2794199999999999E-3</v>
      </c>
      <c r="M170" s="143">
        <v>0</v>
      </c>
      <c r="N170" s="143">
        <v>1.4416700000000001E-3</v>
      </c>
    </row>
    <row r="171" spans="1:14" x14ac:dyDescent="0.25">
      <c r="A171" s="128" t="s">
        <v>207</v>
      </c>
      <c r="B171" s="132">
        <v>3.7798256600000002</v>
      </c>
      <c r="C171" s="132">
        <v>2.1433200800000001</v>
      </c>
      <c r="D171" s="181">
        <v>3.2657724400000001</v>
      </c>
      <c r="F171" s="142" t="s">
        <v>34</v>
      </c>
      <c r="G171" s="143">
        <v>1.6537840000000002E-2</v>
      </c>
      <c r="H171" s="143">
        <v>1.3204819999999999E-2</v>
      </c>
      <c r="I171" s="143">
        <v>0.13256153000000001</v>
      </c>
      <c r="J171" s="186"/>
      <c r="K171" s="142" t="s">
        <v>136</v>
      </c>
      <c r="L171" s="143">
        <v>1.8165529999999999E-2</v>
      </c>
      <c r="M171" s="143">
        <v>7.0016899999999997E-3</v>
      </c>
      <c r="N171" s="143">
        <v>1.2848499999999999E-3</v>
      </c>
    </row>
    <row r="172" spans="1:14" x14ac:dyDescent="0.25">
      <c r="A172" s="128" t="s">
        <v>243</v>
      </c>
      <c r="B172" s="132">
        <v>3.4287050200000002</v>
      </c>
      <c r="C172" s="132">
        <v>3.8224401800000001</v>
      </c>
      <c r="D172" s="181">
        <v>3.2558197799999999</v>
      </c>
      <c r="F172" s="142" t="s">
        <v>39</v>
      </c>
      <c r="G172" s="143">
        <v>0</v>
      </c>
      <c r="H172" s="143">
        <v>6.6299899999999995E-2</v>
      </c>
      <c r="I172" s="143">
        <v>0.11864032000000001</v>
      </c>
      <c r="J172" s="186"/>
      <c r="K172" s="142" t="s">
        <v>12</v>
      </c>
      <c r="L172" s="143">
        <v>0</v>
      </c>
      <c r="M172" s="143">
        <v>5.1550999999999995E-4</v>
      </c>
      <c r="N172" s="143">
        <v>1.26118E-3</v>
      </c>
    </row>
    <row r="173" spans="1:14" x14ac:dyDescent="0.25">
      <c r="A173" s="128" t="s">
        <v>13</v>
      </c>
      <c r="B173" s="132">
        <v>14.97314076</v>
      </c>
      <c r="C173" s="132">
        <v>7.3737911399999998</v>
      </c>
      <c r="D173" s="181">
        <v>3.0322251499999999</v>
      </c>
      <c r="F173" s="142" t="s">
        <v>246</v>
      </c>
      <c r="G173" s="143">
        <v>8.4757020000000002E-2</v>
      </c>
      <c r="H173" s="143">
        <v>0.10834437</v>
      </c>
      <c r="I173" s="143">
        <v>0.11404342999999999</v>
      </c>
      <c r="J173" s="186"/>
      <c r="K173" s="142" t="s">
        <v>22</v>
      </c>
      <c r="L173" s="143">
        <v>0</v>
      </c>
      <c r="M173" s="143">
        <v>0</v>
      </c>
      <c r="N173" s="143">
        <v>1.0654100000000001E-3</v>
      </c>
    </row>
    <row r="174" spans="1:14" x14ac:dyDescent="0.25">
      <c r="A174" s="128" t="s">
        <v>91</v>
      </c>
      <c r="B174" s="132">
        <v>1.2458387399999999</v>
      </c>
      <c r="C174" s="132">
        <v>2.3008707999999998</v>
      </c>
      <c r="D174" s="181">
        <v>2.9904376899999998</v>
      </c>
      <c r="F174" s="142" t="s">
        <v>77</v>
      </c>
      <c r="G174" s="143">
        <v>0.13034792000000001</v>
      </c>
      <c r="H174" s="143">
        <v>0.132241</v>
      </c>
      <c r="I174" s="143">
        <v>0.10873049</v>
      </c>
      <c r="J174" s="186"/>
      <c r="K174" s="142" t="s">
        <v>88</v>
      </c>
      <c r="L174" s="143">
        <v>2.7748810000000002E-2</v>
      </c>
      <c r="M174" s="143">
        <v>1.0521500000000002E-3</v>
      </c>
      <c r="N174" s="143">
        <v>1.0494200000000001E-3</v>
      </c>
    </row>
    <row r="175" spans="1:14" x14ac:dyDescent="0.25">
      <c r="A175" s="128" t="s">
        <v>141</v>
      </c>
      <c r="B175" s="132">
        <v>0.89384944</v>
      </c>
      <c r="C175" s="132">
        <v>1.0582314099999999</v>
      </c>
      <c r="D175" s="181">
        <v>2.6530925499999998</v>
      </c>
      <c r="F175" s="142" t="s">
        <v>10</v>
      </c>
      <c r="G175" s="143">
        <v>4.970952E-2</v>
      </c>
      <c r="H175" s="143">
        <v>6.3735589999999995E-2</v>
      </c>
      <c r="I175" s="143">
        <v>0.10517975</v>
      </c>
      <c r="J175" s="186"/>
      <c r="K175" s="142" t="s">
        <v>93</v>
      </c>
      <c r="L175" s="143">
        <v>7.5061599999999996E-3</v>
      </c>
      <c r="M175" s="143">
        <v>1.2607499999999999E-3</v>
      </c>
      <c r="N175" s="143">
        <v>9.5275999999999998E-4</v>
      </c>
    </row>
    <row r="176" spans="1:14" x14ac:dyDescent="0.25">
      <c r="A176" s="128" t="s">
        <v>224</v>
      </c>
      <c r="B176" s="132">
        <v>1.0682256999999999</v>
      </c>
      <c r="C176" s="132">
        <v>8.0089916199999998</v>
      </c>
      <c r="D176" s="181">
        <v>2.50520348</v>
      </c>
      <c r="F176" s="142" t="s">
        <v>227</v>
      </c>
      <c r="G176" s="143">
        <v>1.04765E-3</v>
      </c>
      <c r="H176" s="143">
        <v>0.10170694</v>
      </c>
      <c r="I176" s="143">
        <v>0.10395761000000001</v>
      </c>
      <c r="J176" s="186"/>
      <c r="K176" s="142" t="s">
        <v>59</v>
      </c>
      <c r="L176" s="143">
        <v>0</v>
      </c>
      <c r="M176" s="143">
        <v>6.4621000000000004E-4</v>
      </c>
      <c r="N176" s="143">
        <v>9.5E-4</v>
      </c>
    </row>
    <row r="177" spans="1:14" x14ac:dyDescent="0.25">
      <c r="A177" s="128" t="s">
        <v>42</v>
      </c>
      <c r="B177" s="132">
        <v>2.4160740400000003</v>
      </c>
      <c r="C177" s="132">
        <v>2.7892647500000001</v>
      </c>
      <c r="D177" s="181">
        <v>2.3048663599999997</v>
      </c>
      <c r="F177" s="142" t="s">
        <v>90</v>
      </c>
      <c r="G177" s="143">
        <v>0</v>
      </c>
      <c r="H177" s="143">
        <v>5.983099999999999E-4</v>
      </c>
      <c r="I177" s="143">
        <v>0.10235207</v>
      </c>
      <c r="J177" s="186"/>
      <c r="K177" s="142" t="s">
        <v>21</v>
      </c>
      <c r="L177" s="143">
        <v>2.7166220000000001E-2</v>
      </c>
      <c r="M177" s="143">
        <v>1.3199999999999999E-5</v>
      </c>
      <c r="N177" s="143">
        <v>8.8132E-4</v>
      </c>
    </row>
    <row r="178" spans="1:14" x14ac:dyDescent="0.25">
      <c r="A178" s="128" t="s">
        <v>92</v>
      </c>
      <c r="B178" s="132">
        <v>0.96656616000000006</v>
      </c>
      <c r="C178" s="132">
        <v>2.6224875099999996</v>
      </c>
      <c r="D178" s="181">
        <v>2.2657994399999999</v>
      </c>
      <c r="F178" s="142" t="s">
        <v>247</v>
      </c>
      <c r="G178" s="143">
        <v>7.3372670000000001E-2</v>
      </c>
      <c r="H178" s="143">
        <v>5.2581120000000002E-2</v>
      </c>
      <c r="I178" s="143">
        <v>8.7797169999999994E-2</v>
      </c>
      <c r="J178" s="186"/>
      <c r="K178" s="142" t="s">
        <v>165</v>
      </c>
      <c r="L178" s="143">
        <v>0</v>
      </c>
      <c r="M178" s="143">
        <v>0</v>
      </c>
      <c r="N178" s="143">
        <v>5.7921000000000003E-4</v>
      </c>
    </row>
    <row r="179" spans="1:14" x14ac:dyDescent="0.25">
      <c r="A179" s="128" t="s">
        <v>3</v>
      </c>
      <c r="B179" s="132">
        <v>0.52712999999999999</v>
      </c>
      <c r="C179" s="132">
        <v>1.22658128</v>
      </c>
      <c r="D179" s="181">
        <v>2.2375815099999996</v>
      </c>
      <c r="F179" s="142" t="s">
        <v>252</v>
      </c>
      <c r="G179" s="143">
        <v>0.46020815000000004</v>
      </c>
      <c r="H179" s="143">
        <v>0.16533679999999998</v>
      </c>
      <c r="I179" s="143">
        <v>7.4448429999999996E-2</v>
      </c>
      <c r="J179" s="186"/>
      <c r="K179" s="142" t="s">
        <v>10</v>
      </c>
      <c r="L179" s="143">
        <v>8.003109999999999E-3</v>
      </c>
      <c r="M179" s="143">
        <v>0</v>
      </c>
      <c r="N179" s="143">
        <v>4.8054E-4</v>
      </c>
    </row>
    <row r="180" spans="1:14" x14ac:dyDescent="0.25">
      <c r="A180" s="128" t="s">
        <v>17</v>
      </c>
      <c r="B180" s="132">
        <v>2.5428950399999999</v>
      </c>
      <c r="C180" s="132">
        <v>3.3602764000000001</v>
      </c>
      <c r="D180" s="181">
        <v>2.0210398400000003</v>
      </c>
      <c r="F180" s="142" t="s">
        <v>207</v>
      </c>
      <c r="G180" s="143">
        <v>0.11398078</v>
      </c>
      <c r="H180" s="143">
        <v>7.6174619999999998E-2</v>
      </c>
      <c r="I180" s="143">
        <v>6.9645399999999996E-2</v>
      </c>
      <c r="J180" s="186"/>
      <c r="K180" s="142" t="s">
        <v>96</v>
      </c>
      <c r="L180" s="143">
        <v>7.2100600000000008E-3</v>
      </c>
      <c r="M180" s="143">
        <v>0.10048317999999999</v>
      </c>
      <c r="N180" s="143">
        <v>4.5411000000000003E-4</v>
      </c>
    </row>
    <row r="181" spans="1:14" x14ac:dyDescent="0.25">
      <c r="A181" s="128" t="s">
        <v>125</v>
      </c>
      <c r="B181" s="132">
        <v>3.82519893</v>
      </c>
      <c r="C181" s="132">
        <v>7.5261679400000006</v>
      </c>
      <c r="D181" s="181">
        <v>1.8886877200000001</v>
      </c>
      <c r="F181" s="142" t="s">
        <v>125</v>
      </c>
      <c r="G181" s="143">
        <v>0</v>
      </c>
      <c r="H181" s="143">
        <v>3.532594E-2</v>
      </c>
      <c r="I181" s="143">
        <v>6.8425820000000012E-2</v>
      </c>
      <c r="J181" s="186"/>
      <c r="K181" s="142" t="s">
        <v>102</v>
      </c>
      <c r="L181" s="143">
        <v>2.3900000000000001E-4</v>
      </c>
      <c r="M181" s="143">
        <v>4.5686499999999996E-3</v>
      </c>
      <c r="N181" s="143">
        <v>4.3963999999999999E-4</v>
      </c>
    </row>
    <row r="182" spans="1:14" x14ac:dyDescent="0.25">
      <c r="A182" s="128" t="s">
        <v>244</v>
      </c>
      <c r="B182" s="132">
        <v>1.1499415500000001</v>
      </c>
      <c r="C182" s="132">
        <v>0.53236507999999994</v>
      </c>
      <c r="D182" s="181">
        <v>1.7006417199999999</v>
      </c>
      <c r="F182" s="142" t="s">
        <v>101</v>
      </c>
      <c r="G182" s="143">
        <v>0</v>
      </c>
      <c r="H182" s="143">
        <v>1.9250862500000001</v>
      </c>
      <c r="I182" s="143">
        <v>6.6850140000000002E-2</v>
      </c>
      <c r="J182" s="186"/>
      <c r="K182" s="142" t="s">
        <v>24</v>
      </c>
      <c r="L182" s="143">
        <v>3.333E-3</v>
      </c>
      <c r="M182" s="143">
        <v>1.4305000000000001E-4</v>
      </c>
      <c r="N182" s="143">
        <v>3.9100000000000002E-4</v>
      </c>
    </row>
    <row r="183" spans="1:14" x14ac:dyDescent="0.25">
      <c r="A183" s="128" t="s">
        <v>43</v>
      </c>
      <c r="B183" s="132">
        <v>0.14342115999999999</v>
      </c>
      <c r="C183" s="132">
        <v>3.5136617400000003</v>
      </c>
      <c r="D183" s="181">
        <v>1.6787151999999999</v>
      </c>
      <c r="F183" s="142" t="s">
        <v>137</v>
      </c>
      <c r="G183" s="143">
        <v>0.81888963000000004</v>
      </c>
      <c r="H183" s="143">
        <v>1.0628888999999999</v>
      </c>
      <c r="I183" s="143">
        <v>6.4823539999999999E-2</v>
      </c>
      <c r="J183" s="186"/>
      <c r="K183" s="142" t="s">
        <v>14</v>
      </c>
      <c r="L183" s="143">
        <v>1.8000000000000001E-4</v>
      </c>
      <c r="M183" s="143">
        <v>7.9893E-4</v>
      </c>
      <c r="N183" s="143">
        <v>3.3023000000000004E-4</v>
      </c>
    </row>
    <row r="184" spans="1:14" x14ac:dyDescent="0.25">
      <c r="A184" s="128" t="s">
        <v>96</v>
      </c>
      <c r="B184" s="132">
        <v>1.12846961</v>
      </c>
      <c r="C184" s="132">
        <v>1.32161828</v>
      </c>
      <c r="D184" s="181">
        <v>1.66413571</v>
      </c>
      <c r="F184" s="142" t="s">
        <v>126</v>
      </c>
      <c r="G184" s="143">
        <v>1.9935439999999999E-2</v>
      </c>
      <c r="H184" s="143">
        <v>8.8861029999999994E-2</v>
      </c>
      <c r="I184" s="143">
        <v>6.3936779999999999E-2</v>
      </c>
      <c r="J184" s="186"/>
      <c r="K184" s="142" t="s">
        <v>76</v>
      </c>
      <c r="L184" s="143">
        <v>0</v>
      </c>
      <c r="M184" s="143">
        <v>0</v>
      </c>
      <c r="N184" s="143">
        <v>2.0100000000000001E-4</v>
      </c>
    </row>
    <row r="185" spans="1:14" x14ac:dyDescent="0.25">
      <c r="A185" s="128" t="s">
        <v>101</v>
      </c>
      <c r="B185" s="132">
        <v>1.5167756299999999</v>
      </c>
      <c r="C185" s="132">
        <v>0.81779970999999996</v>
      </c>
      <c r="D185" s="181">
        <v>1.6024027599999999</v>
      </c>
      <c r="F185" s="142" t="s">
        <v>140</v>
      </c>
      <c r="G185" s="143">
        <v>1.09998095</v>
      </c>
      <c r="H185" s="143">
        <v>0</v>
      </c>
      <c r="I185" s="143">
        <v>6.3061400000000004E-2</v>
      </c>
      <c r="J185" s="186"/>
      <c r="K185" s="142" t="s">
        <v>11</v>
      </c>
      <c r="L185" s="143">
        <v>0</v>
      </c>
      <c r="M185" s="143">
        <v>0</v>
      </c>
      <c r="N185" s="143">
        <v>1.3635000000000001E-4</v>
      </c>
    </row>
    <row r="186" spans="1:14" x14ac:dyDescent="0.25">
      <c r="A186" s="128" t="s">
        <v>93</v>
      </c>
      <c r="B186" s="132">
        <v>3.28132869</v>
      </c>
      <c r="C186" s="132">
        <v>2.5417256099999999</v>
      </c>
      <c r="D186" s="181">
        <v>1.60211547</v>
      </c>
      <c r="F186" s="142" t="s">
        <v>89</v>
      </c>
      <c r="G186" s="143">
        <v>3.2140549999999997E-2</v>
      </c>
      <c r="H186" s="143">
        <v>6.39654E-3</v>
      </c>
      <c r="I186" s="143">
        <v>5.874886E-2</v>
      </c>
      <c r="J186" s="186"/>
      <c r="K186" s="142" t="s">
        <v>125</v>
      </c>
      <c r="L186" s="143">
        <v>0</v>
      </c>
      <c r="M186" s="143">
        <v>0</v>
      </c>
      <c r="N186" s="143">
        <v>9.111E-5</v>
      </c>
    </row>
    <row r="187" spans="1:14" x14ac:dyDescent="0.25">
      <c r="A187" s="128" t="s">
        <v>11</v>
      </c>
      <c r="B187" s="132">
        <v>2.0220911399999997</v>
      </c>
      <c r="C187" s="132">
        <v>1.12399647</v>
      </c>
      <c r="D187" s="181">
        <v>1.45975312</v>
      </c>
      <c r="F187" s="142" t="s">
        <v>253</v>
      </c>
      <c r="G187" s="143">
        <v>0.26900668999999999</v>
      </c>
      <c r="H187" s="143">
        <v>0.17514384</v>
      </c>
      <c r="I187" s="143">
        <v>4.5615610000000001E-2</v>
      </c>
      <c r="J187" s="186"/>
      <c r="K187" s="142" t="s">
        <v>42</v>
      </c>
      <c r="L187" s="143">
        <v>1.4803E-4</v>
      </c>
      <c r="M187" s="143">
        <v>0</v>
      </c>
      <c r="N187" s="143">
        <v>5.499E-5</v>
      </c>
    </row>
    <row r="188" spans="1:14" x14ac:dyDescent="0.25">
      <c r="A188" s="128" t="s">
        <v>74</v>
      </c>
      <c r="B188" s="132">
        <v>1.4733071299999998</v>
      </c>
      <c r="C188" s="132">
        <v>1.8776321200000001</v>
      </c>
      <c r="D188" s="181">
        <v>1.4185006499999999</v>
      </c>
      <c r="F188" s="142" t="s">
        <v>241</v>
      </c>
      <c r="G188" s="143">
        <v>2.7689473199999997</v>
      </c>
      <c r="H188" s="143">
        <v>0.17142129</v>
      </c>
      <c r="I188" s="143">
        <v>4.2911239999999996E-2</v>
      </c>
      <c r="J188" s="186"/>
      <c r="K188" s="142" t="s">
        <v>17</v>
      </c>
      <c r="L188" s="143">
        <v>5.0000000000000002E-5</v>
      </c>
      <c r="M188" s="143">
        <v>0</v>
      </c>
      <c r="N188" s="143">
        <v>5.3720000000000001E-5</v>
      </c>
    </row>
    <row r="189" spans="1:14" x14ac:dyDescent="0.25">
      <c r="A189" s="128" t="s">
        <v>239</v>
      </c>
      <c r="B189" s="132">
        <v>2.45869677</v>
      </c>
      <c r="C189" s="132">
        <v>1.70208626</v>
      </c>
      <c r="D189" s="181">
        <v>1.3381937399999999</v>
      </c>
      <c r="F189" s="142" t="s">
        <v>92</v>
      </c>
      <c r="G189" s="143">
        <v>0</v>
      </c>
      <c r="H189" s="143">
        <v>1.0940721200000001</v>
      </c>
      <c r="I189" s="143">
        <v>4.184968E-2</v>
      </c>
      <c r="J189" s="186"/>
      <c r="K189" s="142" t="s">
        <v>19</v>
      </c>
      <c r="L189" s="143">
        <v>7.2000000000000002E-5</v>
      </c>
      <c r="M189" s="143">
        <v>0</v>
      </c>
      <c r="N189" s="143">
        <v>3.5819999999999999E-5</v>
      </c>
    </row>
    <row r="190" spans="1:14" x14ac:dyDescent="0.25">
      <c r="A190" s="128" t="s">
        <v>140</v>
      </c>
      <c r="B190" s="132">
        <v>2.56309225</v>
      </c>
      <c r="C190" s="132">
        <v>0.96814420999999995</v>
      </c>
      <c r="D190" s="181">
        <v>1.17520548</v>
      </c>
      <c r="F190" s="142" t="s">
        <v>106</v>
      </c>
      <c r="G190" s="143">
        <v>7.1066270000000001E-2</v>
      </c>
      <c r="H190" s="143">
        <v>5.7147299999999995E-3</v>
      </c>
      <c r="I190" s="143">
        <v>3.7800519999999997E-2</v>
      </c>
      <c r="J190" s="186"/>
      <c r="K190" s="142" t="s">
        <v>43</v>
      </c>
      <c r="L190" s="143">
        <v>0</v>
      </c>
      <c r="M190" s="143">
        <v>0</v>
      </c>
      <c r="N190" s="143">
        <v>1.1E-5</v>
      </c>
    </row>
    <row r="191" spans="1:14" x14ac:dyDescent="0.25">
      <c r="A191" s="128" t="s">
        <v>40</v>
      </c>
      <c r="B191" s="132">
        <v>0.39862293999999998</v>
      </c>
      <c r="C191" s="132">
        <v>0.82294011999999994</v>
      </c>
      <c r="D191" s="181">
        <v>1.08691695</v>
      </c>
      <c r="F191" s="142" t="s">
        <v>255</v>
      </c>
      <c r="G191" s="143">
        <v>0.45552676000000003</v>
      </c>
      <c r="H191" s="143">
        <v>1.67850802</v>
      </c>
      <c r="I191" s="143">
        <v>3.4325180000000004E-2</v>
      </c>
      <c r="J191" s="186"/>
      <c r="K191" s="142" t="s">
        <v>1</v>
      </c>
      <c r="L191" s="143">
        <v>0</v>
      </c>
      <c r="M191" s="143">
        <v>0</v>
      </c>
      <c r="N191" s="143">
        <v>0</v>
      </c>
    </row>
    <row r="192" spans="1:14" x14ac:dyDescent="0.25">
      <c r="A192" s="128" t="s">
        <v>153</v>
      </c>
      <c r="B192" s="132">
        <v>0.18848614000000002</v>
      </c>
      <c r="C192" s="132">
        <v>6.1171941900000002</v>
      </c>
      <c r="D192" s="181">
        <v>1.0679983400000002</v>
      </c>
      <c r="F192" s="142" t="s">
        <v>239</v>
      </c>
      <c r="G192" s="143">
        <v>1.0793850000000001E-2</v>
      </c>
      <c r="H192" s="143">
        <v>0.28244079</v>
      </c>
      <c r="I192" s="143">
        <v>2.518768E-2</v>
      </c>
      <c r="J192" s="186"/>
      <c r="K192" s="142" t="s">
        <v>2</v>
      </c>
      <c r="L192" s="143">
        <v>2.4695999999999997E-3</v>
      </c>
      <c r="M192" s="143">
        <v>0</v>
      </c>
      <c r="N192" s="143">
        <v>0</v>
      </c>
    </row>
    <row r="193" spans="1:14" x14ac:dyDescent="0.25">
      <c r="A193" s="128" t="s">
        <v>45</v>
      </c>
      <c r="B193" s="132">
        <v>1.18759707</v>
      </c>
      <c r="C193" s="132">
        <v>0.47792538000000001</v>
      </c>
      <c r="D193" s="181">
        <v>1.04047972</v>
      </c>
      <c r="F193" s="142" t="s">
        <v>243</v>
      </c>
      <c r="G193" s="143">
        <v>0.10671021</v>
      </c>
      <c r="H193" s="143">
        <v>0.27286078999999996</v>
      </c>
      <c r="I193" s="143">
        <v>1.867106E-2</v>
      </c>
      <c r="J193" s="186"/>
      <c r="K193" s="142" t="s">
        <v>4</v>
      </c>
      <c r="L193" s="143">
        <v>2.32E-4</v>
      </c>
      <c r="M193" s="143">
        <v>0</v>
      </c>
      <c r="N193" s="143">
        <v>0</v>
      </c>
    </row>
    <row r="194" spans="1:14" x14ac:dyDescent="0.25">
      <c r="A194" s="128" t="s">
        <v>136</v>
      </c>
      <c r="B194" s="132">
        <v>1.2996950900000002</v>
      </c>
      <c r="C194" s="132">
        <v>1.2813271000000002</v>
      </c>
      <c r="D194" s="181">
        <v>1.0118799700000001</v>
      </c>
      <c r="F194" s="142" t="s">
        <v>234</v>
      </c>
      <c r="G194" s="143">
        <v>0.11151688999999999</v>
      </c>
      <c r="H194" s="143">
        <v>2.9142359999999999E-2</v>
      </c>
      <c r="I194" s="143">
        <v>1.7243089999999999E-2</v>
      </c>
      <c r="J194" s="186"/>
      <c r="K194" s="142" t="s">
        <v>5</v>
      </c>
      <c r="L194" s="143">
        <v>2.012E-5</v>
      </c>
      <c r="M194" s="143">
        <v>0</v>
      </c>
      <c r="N194" s="143">
        <v>0</v>
      </c>
    </row>
    <row r="195" spans="1:14" x14ac:dyDescent="0.25">
      <c r="A195" s="128" t="s">
        <v>137</v>
      </c>
      <c r="B195" s="132">
        <v>0.63383535999999996</v>
      </c>
      <c r="C195" s="132">
        <v>1.67198851</v>
      </c>
      <c r="D195" s="181">
        <v>0.98486342000000004</v>
      </c>
      <c r="F195" s="142" t="s">
        <v>205</v>
      </c>
      <c r="G195" s="143">
        <v>5.112415E-2</v>
      </c>
      <c r="H195" s="143">
        <v>5.7548959999999996E-2</v>
      </c>
      <c r="I195" s="143">
        <v>1.4975169999999999E-2</v>
      </c>
      <c r="J195" s="186"/>
      <c r="K195" s="142" t="s">
        <v>6</v>
      </c>
      <c r="L195" s="143">
        <v>0</v>
      </c>
      <c r="M195" s="143">
        <v>0</v>
      </c>
      <c r="N195" s="143">
        <v>0</v>
      </c>
    </row>
    <row r="196" spans="1:14" x14ac:dyDescent="0.25">
      <c r="A196" s="128" t="s">
        <v>59</v>
      </c>
      <c r="B196" s="132">
        <v>1.0839103300000001</v>
      </c>
      <c r="C196" s="132">
        <v>0.81247153999999999</v>
      </c>
      <c r="D196" s="181">
        <v>0.96466372999999994</v>
      </c>
      <c r="F196" s="142" t="s">
        <v>121</v>
      </c>
      <c r="G196" s="143">
        <v>0</v>
      </c>
      <c r="H196" s="143">
        <v>2.0480000000000002E-2</v>
      </c>
      <c r="I196" s="143">
        <v>1.4322E-2</v>
      </c>
      <c r="J196" s="186"/>
      <c r="K196" s="142" t="s">
        <v>8</v>
      </c>
      <c r="L196" s="143">
        <v>0</v>
      </c>
      <c r="M196" s="143">
        <v>0</v>
      </c>
      <c r="N196" s="143">
        <v>0</v>
      </c>
    </row>
    <row r="197" spans="1:14" x14ac:dyDescent="0.25">
      <c r="A197" s="128" t="s">
        <v>118</v>
      </c>
      <c r="B197" s="132">
        <v>0.41583352000000001</v>
      </c>
      <c r="C197" s="132">
        <v>1.04282104</v>
      </c>
      <c r="D197" s="181">
        <v>0.93385931999999994</v>
      </c>
      <c r="F197" s="142" t="s">
        <v>53</v>
      </c>
      <c r="G197" s="143">
        <v>0</v>
      </c>
      <c r="H197" s="143">
        <v>0</v>
      </c>
      <c r="I197" s="143">
        <v>1.3432990000000001E-2</v>
      </c>
      <c r="J197" s="186"/>
      <c r="K197" s="142" t="s">
        <v>13</v>
      </c>
      <c r="L197" s="143">
        <v>0</v>
      </c>
      <c r="M197" s="143">
        <v>0</v>
      </c>
      <c r="N197" s="143">
        <v>0</v>
      </c>
    </row>
    <row r="198" spans="1:14" x14ac:dyDescent="0.25">
      <c r="A198" s="128" t="s">
        <v>126</v>
      </c>
      <c r="B198" s="132">
        <v>1.0155531799999999</v>
      </c>
      <c r="C198" s="132">
        <v>0.96526824</v>
      </c>
      <c r="D198" s="181">
        <v>0.76799587000000002</v>
      </c>
      <c r="F198" s="142" t="s">
        <v>49</v>
      </c>
      <c r="G198" s="143">
        <v>0</v>
      </c>
      <c r="H198" s="143">
        <v>0</v>
      </c>
      <c r="I198" s="143">
        <v>1.2742450000000001E-2</v>
      </c>
      <c r="J198" s="186"/>
      <c r="K198" s="142" t="s">
        <v>15</v>
      </c>
      <c r="L198" s="143">
        <v>0</v>
      </c>
      <c r="M198" s="143">
        <v>0</v>
      </c>
      <c r="N198" s="143">
        <v>0</v>
      </c>
    </row>
    <row r="199" spans="1:14" x14ac:dyDescent="0.25">
      <c r="A199" s="128" t="s">
        <v>60</v>
      </c>
      <c r="B199" s="132">
        <v>0.17046139999999999</v>
      </c>
      <c r="C199" s="132">
        <v>0.20266798</v>
      </c>
      <c r="D199" s="181">
        <v>0.68539559999999999</v>
      </c>
      <c r="F199" s="142" t="s">
        <v>66</v>
      </c>
      <c r="G199" s="143">
        <v>4.0454000000000002E-3</v>
      </c>
      <c r="H199" s="143">
        <v>0.11734749999999999</v>
      </c>
      <c r="I199" s="143">
        <v>1.22761E-2</v>
      </c>
      <c r="J199" s="186"/>
      <c r="K199" s="142" t="s">
        <v>16</v>
      </c>
      <c r="L199" s="143">
        <v>2.2590000000000002E-3</v>
      </c>
      <c r="M199" s="143">
        <v>1.08E-3</v>
      </c>
      <c r="N199" s="143">
        <v>0</v>
      </c>
    </row>
    <row r="200" spans="1:14" x14ac:dyDescent="0.25">
      <c r="A200" s="128" t="s">
        <v>95</v>
      </c>
      <c r="B200" s="132">
        <v>1.2050240300000001</v>
      </c>
      <c r="C200" s="132">
        <v>1.02807877</v>
      </c>
      <c r="D200" s="181">
        <v>0.65387814</v>
      </c>
      <c r="F200" s="142" t="s">
        <v>41</v>
      </c>
      <c r="G200" s="143">
        <v>0</v>
      </c>
      <c r="H200" s="143">
        <v>0</v>
      </c>
      <c r="I200" s="143">
        <v>1.148004E-2</v>
      </c>
      <c r="J200" s="186"/>
      <c r="K200" s="142" t="s">
        <v>18</v>
      </c>
      <c r="L200" s="143">
        <v>0</v>
      </c>
      <c r="M200" s="143">
        <v>0</v>
      </c>
      <c r="N200" s="143">
        <v>0</v>
      </c>
    </row>
    <row r="201" spans="1:14" x14ac:dyDescent="0.25">
      <c r="A201" s="128" t="s">
        <v>111</v>
      </c>
      <c r="B201" s="132">
        <v>0.22818676999999998</v>
      </c>
      <c r="C201" s="132">
        <v>0.91363354000000008</v>
      </c>
      <c r="D201" s="181">
        <v>0.64372417000000004</v>
      </c>
      <c r="F201" s="142" t="s">
        <v>165</v>
      </c>
      <c r="G201" s="143">
        <v>0</v>
      </c>
      <c r="H201" s="143">
        <v>0</v>
      </c>
      <c r="I201" s="143">
        <v>1.1332999999999999E-2</v>
      </c>
      <c r="J201" s="186"/>
      <c r="K201" s="142" t="s">
        <v>29</v>
      </c>
      <c r="L201" s="143">
        <v>0</v>
      </c>
      <c r="M201" s="143">
        <v>0</v>
      </c>
      <c r="N201" s="143">
        <v>0</v>
      </c>
    </row>
    <row r="202" spans="1:14" x14ac:dyDescent="0.25">
      <c r="A202" s="128" t="s">
        <v>158</v>
      </c>
      <c r="B202" s="132">
        <v>2.78351631</v>
      </c>
      <c r="C202" s="132">
        <v>3.8622540000000004E-2</v>
      </c>
      <c r="D202" s="181">
        <v>0.61670132999999994</v>
      </c>
      <c r="F202" s="142" t="s">
        <v>100</v>
      </c>
      <c r="G202" s="143">
        <v>0</v>
      </c>
      <c r="H202" s="143">
        <v>0</v>
      </c>
      <c r="I202" s="143">
        <v>1.1260389999999999E-2</v>
      </c>
      <c r="J202" s="186"/>
      <c r="K202" s="142" t="s">
        <v>34</v>
      </c>
      <c r="L202" s="143">
        <v>7.2000000000000002E-5</v>
      </c>
      <c r="M202" s="143">
        <v>0</v>
      </c>
      <c r="N202" s="143">
        <v>0</v>
      </c>
    </row>
    <row r="203" spans="1:14" x14ac:dyDescent="0.25">
      <c r="A203" s="128" t="s">
        <v>55</v>
      </c>
      <c r="B203" s="132">
        <v>9.6761509999999995E-2</v>
      </c>
      <c r="C203" s="132">
        <v>0.62640315000000002</v>
      </c>
      <c r="D203" s="181">
        <v>0.61001223999999998</v>
      </c>
      <c r="F203" s="142" t="s">
        <v>19</v>
      </c>
      <c r="G203" s="143">
        <v>4.4679699999999999E-3</v>
      </c>
      <c r="H203" s="143">
        <v>8.2065300000000001E-3</v>
      </c>
      <c r="I203" s="143">
        <v>9.9943600000000007E-3</v>
      </c>
      <c r="J203" s="186"/>
      <c r="K203" s="142" t="s">
        <v>38</v>
      </c>
      <c r="L203" s="143">
        <v>0</v>
      </c>
      <c r="M203" s="143">
        <v>0</v>
      </c>
      <c r="N203" s="143">
        <v>0</v>
      </c>
    </row>
    <row r="204" spans="1:14" x14ac:dyDescent="0.25">
      <c r="A204" s="128" t="s">
        <v>191</v>
      </c>
      <c r="B204" s="132">
        <v>0.11864456</v>
      </c>
      <c r="C204" s="132">
        <v>0.69415859000000002</v>
      </c>
      <c r="D204" s="181">
        <v>0.58671010000000001</v>
      </c>
      <c r="F204" s="142" t="s">
        <v>45</v>
      </c>
      <c r="G204" s="143">
        <v>1.520261E-2</v>
      </c>
      <c r="H204" s="143">
        <v>0</v>
      </c>
      <c r="I204" s="143">
        <v>7.0709200000000005E-3</v>
      </c>
      <c r="J204" s="186"/>
      <c r="K204" s="142" t="s">
        <v>39</v>
      </c>
      <c r="L204" s="143">
        <v>6.215E-3</v>
      </c>
      <c r="M204" s="143">
        <v>2.7539000000000001E-2</v>
      </c>
      <c r="N204" s="143">
        <v>0</v>
      </c>
    </row>
    <row r="205" spans="1:14" x14ac:dyDescent="0.25">
      <c r="A205" s="128" t="s">
        <v>90</v>
      </c>
      <c r="B205" s="132">
        <v>0.73082392000000007</v>
      </c>
      <c r="C205" s="132">
        <v>0.50672032</v>
      </c>
      <c r="D205" s="181">
        <v>0.57250309999999993</v>
      </c>
      <c r="F205" s="142" t="s">
        <v>74</v>
      </c>
      <c r="G205" s="143">
        <v>1.4545538</v>
      </c>
      <c r="H205" s="143">
        <v>0.52766230000000003</v>
      </c>
      <c r="I205" s="143">
        <v>5.2888800000000001E-3</v>
      </c>
      <c r="J205" s="186"/>
      <c r="K205" s="142" t="s">
        <v>40</v>
      </c>
      <c r="L205" s="143">
        <v>0</v>
      </c>
      <c r="M205" s="143">
        <v>6.0000000000000002E-5</v>
      </c>
      <c r="N205" s="143">
        <v>0</v>
      </c>
    </row>
    <row r="206" spans="1:14" x14ac:dyDescent="0.25">
      <c r="A206" s="128" t="s">
        <v>102</v>
      </c>
      <c r="B206" s="132">
        <v>0.29884414000000004</v>
      </c>
      <c r="C206" s="132">
        <v>1.42017803</v>
      </c>
      <c r="D206" s="181">
        <v>0.55086791000000002</v>
      </c>
      <c r="F206" s="142" t="s">
        <v>18</v>
      </c>
      <c r="G206" s="143">
        <v>9.8275800000000007E-3</v>
      </c>
      <c r="H206" s="143">
        <v>2.224282E-2</v>
      </c>
      <c r="I206" s="143">
        <v>4.5517099999999996E-3</v>
      </c>
      <c r="J206" s="186"/>
      <c r="K206" s="142" t="s">
        <v>41</v>
      </c>
      <c r="L206" s="143">
        <v>0</v>
      </c>
      <c r="M206" s="143">
        <v>0</v>
      </c>
      <c r="N206" s="143">
        <v>0</v>
      </c>
    </row>
    <row r="207" spans="1:14" x14ac:dyDescent="0.25">
      <c r="A207" s="128" t="s">
        <v>56</v>
      </c>
      <c r="B207" s="132">
        <v>0.10159847999999999</v>
      </c>
      <c r="C207" s="132">
        <v>7.3181070000000001E-2</v>
      </c>
      <c r="D207" s="181">
        <v>0.53426889</v>
      </c>
      <c r="F207" s="142" t="s">
        <v>47</v>
      </c>
      <c r="G207" s="143">
        <v>1.01848E-3</v>
      </c>
      <c r="H207" s="143">
        <v>0</v>
      </c>
      <c r="I207" s="143">
        <v>4.2534000000000001E-3</v>
      </c>
      <c r="J207" s="186"/>
      <c r="K207" s="142" t="s">
        <v>44</v>
      </c>
      <c r="L207" s="143">
        <v>0</v>
      </c>
      <c r="M207" s="143">
        <v>1.49435E-3</v>
      </c>
      <c r="N207" s="143">
        <v>0</v>
      </c>
    </row>
    <row r="208" spans="1:14" x14ac:dyDescent="0.25">
      <c r="A208" s="128" t="s">
        <v>248</v>
      </c>
      <c r="B208" s="132">
        <v>0.46075177</v>
      </c>
      <c r="C208" s="132">
        <v>0.68474180000000007</v>
      </c>
      <c r="D208" s="181">
        <v>0.51242867000000003</v>
      </c>
      <c r="F208" s="142" t="s">
        <v>153</v>
      </c>
      <c r="G208" s="143">
        <v>0</v>
      </c>
      <c r="H208" s="143">
        <v>1.815E-3</v>
      </c>
      <c r="I208" s="143">
        <v>3.5538699999999998E-3</v>
      </c>
      <c r="J208" s="186"/>
      <c r="K208" s="142" t="s">
        <v>45</v>
      </c>
      <c r="L208" s="143">
        <v>0</v>
      </c>
      <c r="M208" s="143">
        <v>7.3470610000000006E-2</v>
      </c>
      <c r="N208" s="143">
        <v>0</v>
      </c>
    </row>
    <row r="209" spans="1:14" x14ac:dyDescent="0.25">
      <c r="A209" s="128" t="s">
        <v>112</v>
      </c>
      <c r="B209" s="132">
        <v>2.6699272200000004</v>
      </c>
      <c r="C209" s="132">
        <v>0.25764550000000003</v>
      </c>
      <c r="D209" s="181">
        <v>0.50319497000000002</v>
      </c>
      <c r="F209" s="142" t="s">
        <v>119</v>
      </c>
      <c r="G209" s="143">
        <v>1.9063990000000003E-2</v>
      </c>
      <c r="H209" s="143">
        <v>0.18465618</v>
      </c>
      <c r="I209" s="143">
        <v>3.5097800000000001E-3</v>
      </c>
      <c r="J209" s="186"/>
      <c r="K209" s="142" t="s">
        <v>47</v>
      </c>
      <c r="L209" s="143">
        <v>0</v>
      </c>
      <c r="M209" s="143">
        <v>0</v>
      </c>
      <c r="N209" s="143">
        <v>0</v>
      </c>
    </row>
    <row r="210" spans="1:14" x14ac:dyDescent="0.25">
      <c r="A210" s="128" t="s">
        <v>10</v>
      </c>
      <c r="B210" s="132">
        <v>1.92895806</v>
      </c>
      <c r="C210" s="132">
        <v>4.2783190000000006E-2</v>
      </c>
      <c r="D210" s="181">
        <v>0.46800115999999997</v>
      </c>
      <c r="F210" s="142" t="s">
        <v>78</v>
      </c>
      <c r="G210" s="143">
        <v>0</v>
      </c>
      <c r="H210" s="143">
        <v>9.5814000000000001E-4</v>
      </c>
      <c r="I210" s="143">
        <v>3.1013099999999999E-3</v>
      </c>
      <c r="J210" s="186"/>
      <c r="K210" s="142" t="s">
        <v>48</v>
      </c>
      <c r="L210" s="143">
        <v>0</v>
      </c>
      <c r="M210" s="143">
        <v>0</v>
      </c>
      <c r="N210" s="143">
        <v>0</v>
      </c>
    </row>
    <row r="211" spans="1:14" x14ac:dyDescent="0.25">
      <c r="A211" s="128" t="s">
        <v>77</v>
      </c>
      <c r="B211" s="132">
        <v>0.23381842</v>
      </c>
      <c r="C211" s="132">
        <v>0.55415701000000006</v>
      </c>
      <c r="D211" s="181">
        <v>0.44694671000000002</v>
      </c>
      <c r="F211" s="142" t="s">
        <v>29</v>
      </c>
      <c r="G211" s="143">
        <v>1.9888900000000001E-3</v>
      </c>
      <c r="H211" s="143">
        <v>0</v>
      </c>
      <c r="I211" s="143">
        <v>2.8070399999999998E-3</v>
      </c>
      <c r="J211" s="186"/>
      <c r="K211" s="142" t="s">
        <v>49</v>
      </c>
      <c r="L211" s="143">
        <v>0</v>
      </c>
      <c r="M211" s="143">
        <v>0</v>
      </c>
      <c r="N211" s="143">
        <v>0</v>
      </c>
    </row>
    <row r="212" spans="1:14" x14ac:dyDescent="0.25">
      <c r="A212" s="128" t="s">
        <v>225</v>
      </c>
      <c r="B212" s="132">
        <v>0.61139162000000002</v>
      </c>
      <c r="C212" s="132">
        <v>3.6315659</v>
      </c>
      <c r="D212" s="181">
        <v>0.41626476000000001</v>
      </c>
      <c r="F212" s="142" t="s">
        <v>15</v>
      </c>
      <c r="G212" s="143">
        <v>0</v>
      </c>
      <c r="H212" s="143">
        <v>0</v>
      </c>
      <c r="I212" s="143">
        <v>1.42701E-3</v>
      </c>
      <c r="J212" s="186"/>
      <c r="K212" s="142" t="s">
        <v>50</v>
      </c>
      <c r="L212" s="143">
        <v>0</v>
      </c>
      <c r="M212" s="143">
        <v>1.0025E-4</v>
      </c>
      <c r="N212" s="143">
        <v>0</v>
      </c>
    </row>
    <row r="213" spans="1:14" x14ac:dyDescent="0.25">
      <c r="A213" s="128" t="s">
        <v>48</v>
      </c>
      <c r="B213" s="132">
        <v>0.43620253000000003</v>
      </c>
      <c r="C213" s="132">
        <v>0.40788697999999995</v>
      </c>
      <c r="D213" s="181">
        <v>0.41596214000000004</v>
      </c>
      <c r="F213" s="142" t="s">
        <v>223</v>
      </c>
      <c r="G213" s="143">
        <v>6.2155700000000001E-3</v>
      </c>
      <c r="H213" s="143">
        <v>2.2484E-4</v>
      </c>
      <c r="I213" s="143">
        <v>9.5049999999999996E-4</v>
      </c>
      <c r="J213" s="186"/>
      <c r="K213" s="142" t="s">
        <v>51</v>
      </c>
      <c r="L213" s="143">
        <v>0</v>
      </c>
      <c r="M213" s="143">
        <v>0</v>
      </c>
      <c r="N213" s="143">
        <v>0</v>
      </c>
    </row>
    <row r="214" spans="1:14" x14ac:dyDescent="0.25">
      <c r="A214" s="128" t="s">
        <v>18</v>
      </c>
      <c r="B214" s="132">
        <v>0.18551518</v>
      </c>
      <c r="C214" s="132">
        <v>0.13063866999999998</v>
      </c>
      <c r="D214" s="181">
        <v>0.38598718999999998</v>
      </c>
      <c r="F214" s="142" t="s">
        <v>16</v>
      </c>
      <c r="G214" s="143">
        <v>4.8017000000000003E-4</v>
      </c>
      <c r="H214" s="143">
        <v>2.0418000000000001E-4</v>
      </c>
      <c r="I214" s="143">
        <v>7.3785000000000007E-4</v>
      </c>
      <c r="J214" s="186"/>
      <c r="K214" s="142" t="s">
        <v>53</v>
      </c>
      <c r="L214" s="143">
        <v>0</v>
      </c>
      <c r="M214" s="143">
        <v>0</v>
      </c>
      <c r="N214" s="143">
        <v>0</v>
      </c>
    </row>
    <row r="215" spans="1:14" x14ac:dyDescent="0.25">
      <c r="A215" s="128" t="s">
        <v>167</v>
      </c>
      <c r="B215" s="132">
        <v>0</v>
      </c>
      <c r="C215" s="132">
        <v>6.0694199999999997E-2</v>
      </c>
      <c r="D215" s="181">
        <v>0.33782855000000001</v>
      </c>
      <c r="F215" s="142" t="s">
        <v>166</v>
      </c>
      <c r="G215" s="143">
        <v>0</v>
      </c>
      <c r="H215" s="143">
        <v>0</v>
      </c>
      <c r="I215" s="143">
        <v>6.1260000000000004E-4</v>
      </c>
      <c r="J215" s="186"/>
      <c r="K215" s="142" t="s">
        <v>55</v>
      </c>
      <c r="L215" s="143">
        <v>0</v>
      </c>
      <c r="M215" s="143">
        <v>0</v>
      </c>
      <c r="N215" s="143">
        <v>0</v>
      </c>
    </row>
    <row r="216" spans="1:14" x14ac:dyDescent="0.25">
      <c r="A216" s="128" t="s">
        <v>192</v>
      </c>
      <c r="B216" s="132">
        <v>0.62478785999999997</v>
      </c>
      <c r="C216" s="132">
        <v>0.41631496999999995</v>
      </c>
      <c r="D216" s="181">
        <v>0.31829671000000004</v>
      </c>
      <c r="F216" s="142" t="s">
        <v>42</v>
      </c>
      <c r="G216" s="143">
        <v>0</v>
      </c>
      <c r="H216" s="143">
        <v>6.8969999999999999E-5</v>
      </c>
      <c r="I216" s="143">
        <v>4.8377999999999995E-4</v>
      </c>
      <c r="J216" s="186"/>
      <c r="K216" s="142" t="s">
        <v>56</v>
      </c>
      <c r="L216" s="143">
        <v>0</v>
      </c>
      <c r="M216" s="143">
        <v>0</v>
      </c>
      <c r="N216" s="143">
        <v>0</v>
      </c>
    </row>
    <row r="217" spans="1:14" x14ac:dyDescent="0.25">
      <c r="A217" s="128" t="s">
        <v>223</v>
      </c>
      <c r="B217" s="132">
        <v>4.74719654</v>
      </c>
      <c r="C217" s="132">
        <v>1.09322243</v>
      </c>
      <c r="D217" s="181">
        <v>0.31677959</v>
      </c>
      <c r="F217" s="142" t="s">
        <v>244</v>
      </c>
      <c r="G217" s="143">
        <v>0.12964907000000001</v>
      </c>
      <c r="H217" s="143">
        <v>2.462551E-2</v>
      </c>
      <c r="I217" s="143">
        <v>2.7117999999999999E-4</v>
      </c>
      <c r="J217" s="186"/>
      <c r="K217" s="142" t="s">
        <v>57</v>
      </c>
      <c r="L217" s="143">
        <v>2.13E-4</v>
      </c>
      <c r="M217" s="143">
        <v>0</v>
      </c>
      <c r="N217" s="143">
        <v>0</v>
      </c>
    </row>
    <row r="218" spans="1:14" x14ac:dyDescent="0.25">
      <c r="A218" s="128" t="s">
        <v>0</v>
      </c>
      <c r="B218" s="132">
        <v>1.5983983500000001</v>
      </c>
      <c r="C218" s="132">
        <v>9.8802000000000001E-2</v>
      </c>
      <c r="D218" s="181">
        <v>0.30724731</v>
      </c>
      <c r="F218" s="142" t="s">
        <v>224</v>
      </c>
      <c r="G218" s="143">
        <v>9.2897199999999996E-3</v>
      </c>
      <c r="H218" s="143">
        <v>4.4506591500000008</v>
      </c>
      <c r="I218" s="143">
        <v>2.6533999999999998E-4</v>
      </c>
      <c r="J218" s="186"/>
      <c r="K218" s="142" t="s">
        <v>58</v>
      </c>
      <c r="L218" s="143">
        <v>0</v>
      </c>
      <c r="M218" s="143">
        <v>0</v>
      </c>
      <c r="N218" s="143">
        <v>0</v>
      </c>
    </row>
    <row r="219" spans="1:14" x14ac:dyDescent="0.25">
      <c r="A219" s="128" t="s">
        <v>53</v>
      </c>
      <c r="B219" s="132">
        <v>0.1385981</v>
      </c>
      <c r="C219" s="132">
        <v>0.15484295000000001</v>
      </c>
      <c r="D219" s="181">
        <v>0.30411960999999998</v>
      </c>
      <c r="F219" s="142" t="s">
        <v>0</v>
      </c>
      <c r="G219" s="143">
        <v>0</v>
      </c>
      <c r="H219" s="143">
        <v>0</v>
      </c>
      <c r="I219" s="143">
        <v>0</v>
      </c>
      <c r="J219" s="186"/>
      <c r="K219" s="142" t="s">
        <v>60</v>
      </c>
      <c r="L219" s="143">
        <v>0</v>
      </c>
      <c r="M219" s="143">
        <v>0</v>
      </c>
      <c r="N219" s="143">
        <v>0</v>
      </c>
    </row>
    <row r="220" spans="1:14" x14ac:dyDescent="0.25">
      <c r="A220" s="128" t="s">
        <v>226</v>
      </c>
      <c r="B220" s="132">
        <v>0.17719514</v>
      </c>
      <c r="C220" s="132">
        <v>4.0037666600000001</v>
      </c>
      <c r="D220" s="181">
        <v>0.27064039000000001</v>
      </c>
      <c r="F220" s="142" t="s">
        <v>17</v>
      </c>
      <c r="G220" s="143">
        <v>2.3851900000000001E-3</v>
      </c>
      <c r="H220" s="143">
        <v>0</v>
      </c>
      <c r="I220" s="143">
        <v>0</v>
      </c>
      <c r="J220" s="186"/>
      <c r="K220" s="142" t="s">
        <v>62</v>
      </c>
      <c r="L220" s="143">
        <v>0</v>
      </c>
      <c r="M220" s="143">
        <v>0</v>
      </c>
      <c r="N220" s="143">
        <v>0</v>
      </c>
    </row>
    <row r="221" spans="1:14" x14ac:dyDescent="0.25">
      <c r="A221" s="128" t="s">
        <v>29</v>
      </c>
      <c r="B221" s="132">
        <v>0.24059369</v>
      </c>
      <c r="C221" s="132">
        <v>0.42978384999999997</v>
      </c>
      <c r="D221" s="181">
        <v>0.26060038000000002</v>
      </c>
      <c r="F221" s="142" t="s">
        <v>38</v>
      </c>
      <c r="G221" s="143">
        <v>0</v>
      </c>
      <c r="H221" s="143">
        <v>0</v>
      </c>
      <c r="I221" s="143">
        <v>0</v>
      </c>
      <c r="J221" s="186"/>
      <c r="K221" s="142" t="s">
        <v>63</v>
      </c>
      <c r="L221" s="143">
        <v>2.1782330000000003E-2</v>
      </c>
      <c r="M221" s="143">
        <v>0</v>
      </c>
      <c r="N221" s="143">
        <v>0</v>
      </c>
    </row>
    <row r="222" spans="1:14" x14ac:dyDescent="0.25">
      <c r="A222" s="128" t="s">
        <v>253</v>
      </c>
      <c r="B222" s="132">
        <v>0.36315426000000001</v>
      </c>
      <c r="C222" s="132">
        <v>5.9555332000000005</v>
      </c>
      <c r="D222" s="181">
        <v>0.22400510999999998</v>
      </c>
      <c r="F222" s="142" t="s">
        <v>40</v>
      </c>
      <c r="G222" s="143">
        <v>0</v>
      </c>
      <c r="H222" s="143">
        <v>0</v>
      </c>
      <c r="I222" s="143">
        <v>0</v>
      </c>
      <c r="J222" s="186"/>
      <c r="K222" s="142" t="s">
        <v>65</v>
      </c>
      <c r="L222" s="143">
        <v>0</v>
      </c>
      <c r="M222" s="143">
        <v>0</v>
      </c>
      <c r="N222" s="143">
        <v>0</v>
      </c>
    </row>
    <row r="223" spans="1:14" x14ac:dyDescent="0.25">
      <c r="A223" s="128" t="s">
        <v>176</v>
      </c>
      <c r="B223" s="132">
        <v>0.20542717999999999</v>
      </c>
      <c r="C223" s="132">
        <v>0.23654765999999999</v>
      </c>
      <c r="D223" s="181">
        <v>0.19720341</v>
      </c>
      <c r="F223" s="142" t="s">
        <v>43</v>
      </c>
      <c r="G223" s="143">
        <v>0</v>
      </c>
      <c r="H223" s="143">
        <v>0</v>
      </c>
      <c r="I223" s="143">
        <v>0</v>
      </c>
      <c r="J223" s="186"/>
      <c r="K223" s="142" t="s">
        <v>66</v>
      </c>
      <c r="L223" s="143">
        <v>0</v>
      </c>
      <c r="M223" s="143">
        <v>0</v>
      </c>
      <c r="N223" s="143">
        <v>0</v>
      </c>
    </row>
    <row r="224" spans="1:14" x14ac:dyDescent="0.25">
      <c r="A224" s="128" t="s">
        <v>47</v>
      </c>
      <c r="B224" s="132">
        <v>0.28959084000000002</v>
      </c>
      <c r="C224" s="132">
        <v>9.9851389999999998E-2</v>
      </c>
      <c r="D224" s="181">
        <v>0.19303451000000002</v>
      </c>
      <c r="F224" s="142" t="s">
        <v>44</v>
      </c>
      <c r="G224" s="143">
        <v>0.20651913</v>
      </c>
      <c r="H224" s="143">
        <v>0</v>
      </c>
      <c r="I224" s="143">
        <v>0</v>
      </c>
      <c r="J224" s="186"/>
      <c r="K224" s="142" t="s">
        <v>67</v>
      </c>
      <c r="L224" s="143">
        <v>1.7899999999999999E-4</v>
      </c>
      <c r="M224" s="143">
        <v>5.7625999999999999E-4</v>
      </c>
      <c r="N224" s="143">
        <v>0</v>
      </c>
    </row>
    <row r="225" spans="1:14" x14ac:dyDescent="0.25">
      <c r="A225" s="128" t="s">
        <v>165</v>
      </c>
      <c r="B225" s="132">
        <v>3.8321100000000001E-3</v>
      </c>
      <c r="C225" s="132">
        <v>0.19910006</v>
      </c>
      <c r="D225" s="181">
        <v>0.18960714000000001</v>
      </c>
      <c r="F225" s="142" t="s">
        <v>46</v>
      </c>
      <c r="G225" s="143">
        <v>0</v>
      </c>
      <c r="H225" s="143">
        <v>0</v>
      </c>
      <c r="I225" s="143">
        <v>0</v>
      </c>
      <c r="K225" s="142" t="s">
        <v>68</v>
      </c>
      <c r="L225" s="143">
        <v>0</v>
      </c>
      <c r="M225" s="143">
        <v>0</v>
      </c>
      <c r="N225" s="143">
        <v>0</v>
      </c>
    </row>
    <row r="226" spans="1:14" x14ac:dyDescent="0.25">
      <c r="A226" s="128" t="s">
        <v>65</v>
      </c>
      <c r="B226" s="132">
        <v>6.5198999999999997E-4</v>
      </c>
      <c r="C226" s="132">
        <v>7.3689000000000003E-4</v>
      </c>
      <c r="D226" s="181">
        <v>0.1673</v>
      </c>
      <c r="F226" s="142" t="s">
        <v>48</v>
      </c>
      <c r="G226" s="143">
        <v>0</v>
      </c>
      <c r="H226" s="143">
        <v>0</v>
      </c>
      <c r="I226" s="143">
        <v>0</v>
      </c>
      <c r="K226" s="142" t="s">
        <v>69</v>
      </c>
      <c r="L226" s="143">
        <v>0</v>
      </c>
      <c r="M226" s="143">
        <v>0</v>
      </c>
      <c r="N226" s="143">
        <v>0</v>
      </c>
    </row>
    <row r="227" spans="1:14" x14ac:dyDescent="0.25">
      <c r="A227" s="128" t="s">
        <v>186</v>
      </c>
      <c r="B227" s="132">
        <v>1.0784431000000001</v>
      </c>
      <c r="C227" s="132">
        <v>0.18755425000000001</v>
      </c>
      <c r="D227" s="181">
        <v>0.16242477</v>
      </c>
      <c r="F227" s="142" t="s">
        <v>51</v>
      </c>
      <c r="G227" s="143">
        <v>1.024339E-2</v>
      </c>
      <c r="H227" s="143">
        <v>0</v>
      </c>
      <c r="I227" s="143">
        <v>0</v>
      </c>
      <c r="K227" s="142" t="s">
        <v>70</v>
      </c>
      <c r="L227" s="143">
        <v>0</v>
      </c>
      <c r="M227" s="143">
        <v>0</v>
      </c>
      <c r="N227" s="143">
        <v>0</v>
      </c>
    </row>
    <row r="228" spans="1:14" x14ac:dyDescent="0.25">
      <c r="A228" s="128" t="s">
        <v>87</v>
      </c>
      <c r="B228" s="132">
        <v>0.60363595999999997</v>
      </c>
      <c r="C228" s="132">
        <v>0.10981181</v>
      </c>
      <c r="D228" s="181">
        <v>0.14777921999999999</v>
      </c>
      <c r="F228" s="142" t="s">
        <v>54</v>
      </c>
      <c r="G228" s="143">
        <v>0</v>
      </c>
      <c r="H228" s="143">
        <v>0</v>
      </c>
      <c r="I228" s="143">
        <v>0</v>
      </c>
      <c r="K228" s="142" t="s">
        <v>71</v>
      </c>
      <c r="L228" s="143">
        <v>1.8E-5</v>
      </c>
      <c r="M228" s="143">
        <v>0</v>
      </c>
      <c r="N228" s="143">
        <v>0</v>
      </c>
    </row>
    <row r="229" spans="1:14" x14ac:dyDescent="0.25">
      <c r="A229" s="128" t="s">
        <v>62</v>
      </c>
      <c r="B229" s="132">
        <v>34.780758590000005</v>
      </c>
      <c r="C229" s="132">
        <v>7.4257369999999989E-2</v>
      </c>
      <c r="D229" s="181">
        <v>8.1556889999999993E-2</v>
      </c>
      <c r="F229" s="142" t="s">
        <v>55</v>
      </c>
      <c r="G229" s="143">
        <v>0</v>
      </c>
      <c r="H229" s="143">
        <v>0.62911622999999994</v>
      </c>
      <c r="I229" s="143">
        <v>0</v>
      </c>
      <c r="K229" s="142" t="s">
        <v>72</v>
      </c>
      <c r="L229" s="143">
        <v>0</v>
      </c>
      <c r="M229" s="143">
        <v>0</v>
      </c>
      <c r="N229" s="143">
        <v>0</v>
      </c>
    </row>
    <row r="230" spans="1:14" x14ac:dyDescent="0.25">
      <c r="A230" s="128" t="s">
        <v>67</v>
      </c>
      <c r="B230" s="132">
        <v>0</v>
      </c>
      <c r="C230" s="132">
        <v>0</v>
      </c>
      <c r="D230" s="181">
        <v>7.8196649999999993E-2</v>
      </c>
      <c r="F230" s="142" t="s">
        <v>58</v>
      </c>
      <c r="G230" s="143">
        <v>1.2109900000000001E-3</v>
      </c>
      <c r="H230" s="143">
        <v>0</v>
      </c>
      <c r="I230" s="143">
        <v>0</v>
      </c>
      <c r="K230" s="142" t="s">
        <v>73</v>
      </c>
      <c r="L230" s="143">
        <v>0</v>
      </c>
      <c r="M230" s="143">
        <v>0</v>
      </c>
      <c r="N230" s="143">
        <v>0</v>
      </c>
    </row>
    <row r="231" spans="1:14" x14ac:dyDescent="0.25">
      <c r="A231" s="128" t="s">
        <v>58</v>
      </c>
      <c r="B231" s="132">
        <v>3.6905230000000004E-2</v>
      </c>
      <c r="C231" s="132">
        <v>9.2617199999999997E-2</v>
      </c>
      <c r="D231" s="181">
        <v>6.0233780000000001E-2</v>
      </c>
      <c r="F231" s="142" t="s">
        <v>60</v>
      </c>
      <c r="G231" s="143">
        <v>0</v>
      </c>
      <c r="H231" s="143">
        <v>1.9250000000000001E-3</v>
      </c>
      <c r="I231" s="143">
        <v>0</v>
      </c>
      <c r="K231" s="142" t="s">
        <v>77</v>
      </c>
      <c r="L231" s="143">
        <v>0</v>
      </c>
      <c r="M231" s="143">
        <v>0</v>
      </c>
      <c r="N231" s="143">
        <v>0</v>
      </c>
    </row>
    <row r="232" spans="1:14" x14ac:dyDescent="0.25">
      <c r="A232" s="128" t="s">
        <v>124</v>
      </c>
      <c r="B232" s="132">
        <v>8.8276499999999994E-2</v>
      </c>
      <c r="C232" s="132">
        <v>4.546737E-2</v>
      </c>
      <c r="D232" s="181">
        <v>5.3625980000000004E-2</v>
      </c>
      <c r="F232" s="142" t="s">
        <v>61</v>
      </c>
      <c r="G232" s="143">
        <v>0</v>
      </c>
      <c r="H232" s="143">
        <v>0.35165134999999997</v>
      </c>
      <c r="I232" s="143">
        <v>0</v>
      </c>
      <c r="K232" s="142" t="s">
        <v>78</v>
      </c>
      <c r="L232" s="143">
        <v>0</v>
      </c>
      <c r="M232" s="143">
        <v>0</v>
      </c>
      <c r="N232" s="143">
        <v>0</v>
      </c>
    </row>
    <row r="233" spans="1:14" x14ac:dyDescent="0.25">
      <c r="A233" s="128" t="s">
        <v>85</v>
      </c>
      <c r="B233" s="132">
        <v>0</v>
      </c>
      <c r="C233" s="132">
        <v>0</v>
      </c>
      <c r="D233" s="181">
        <v>5.191751E-2</v>
      </c>
      <c r="F233" s="142" t="s">
        <v>63</v>
      </c>
      <c r="G233" s="143">
        <v>0</v>
      </c>
      <c r="H233" s="143">
        <v>3.7719400000000001E-3</v>
      </c>
      <c r="I233" s="143">
        <v>0</v>
      </c>
      <c r="K233" s="142" t="s">
        <v>79</v>
      </c>
      <c r="L233" s="143">
        <v>0</v>
      </c>
      <c r="M233" s="143">
        <v>0</v>
      </c>
      <c r="N233" s="143">
        <v>0</v>
      </c>
    </row>
    <row r="234" spans="1:14" x14ac:dyDescent="0.25">
      <c r="A234" s="128" t="s">
        <v>71</v>
      </c>
      <c r="B234" s="132">
        <v>1.5513625</v>
      </c>
      <c r="C234" s="132">
        <v>0</v>
      </c>
      <c r="D234" s="181">
        <v>5.0505000000000001E-2</v>
      </c>
      <c r="F234" s="142" t="s">
        <v>65</v>
      </c>
      <c r="G234" s="143">
        <v>0</v>
      </c>
      <c r="H234" s="143">
        <v>0</v>
      </c>
      <c r="I234" s="143">
        <v>0</v>
      </c>
      <c r="K234" s="142" t="s">
        <v>82</v>
      </c>
      <c r="L234" s="143">
        <v>0</v>
      </c>
      <c r="M234" s="143">
        <v>0</v>
      </c>
      <c r="N234" s="143">
        <v>0</v>
      </c>
    </row>
    <row r="235" spans="1:14" x14ac:dyDescent="0.25">
      <c r="A235" s="128" t="s">
        <v>162</v>
      </c>
      <c r="B235" s="132">
        <v>2.637521E-2</v>
      </c>
      <c r="C235" s="132">
        <v>0.28450656000000002</v>
      </c>
      <c r="D235" s="181">
        <v>5.010042E-2</v>
      </c>
      <c r="F235" s="142" t="s">
        <v>67</v>
      </c>
      <c r="G235" s="143">
        <v>1093.1085539400001</v>
      </c>
      <c r="H235" s="143">
        <v>0</v>
      </c>
      <c r="I235" s="143">
        <v>0</v>
      </c>
      <c r="K235" s="142" t="s">
        <v>83</v>
      </c>
      <c r="L235" s="143">
        <v>0</v>
      </c>
      <c r="M235" s="143">
        <v>0</v>
      </c>
      <c r="N235" s="143">
        <v>0</v>
      </c>
    </row>
    <row r="236" spans="1:14" x14ac:dyDescent="0.25">
      <c r="A236" s="128" t="s">
        <v>131</v>
      </c>
      <c r="B236" s="132">
        <v>4.1639849999999999E-2</v>
      </c>
      <c r="C236" s="132">
        <v>1.3644770000000001E-2</v>
      </c>
      <c r="D236" s="181">
        <v>4.5544330000000001E-2</v>
      </c>
      <c r="F236" s="142" t="s">
        <v>68</v>
      </c>
      <c r="G236" s="143">
        <v>0</v>
      </c>
      <c r="H236" s="143">
        <v>0</v>
      </c>
      <c r="I236" s="143">
        <v>0</v>
      </c>
      <c r="K236" s="142" t="s">
        <v>84</v>
      </c>
      <c r="L236" s="143">
        <v>0</v>
      </c>
      <c r="M236" s="143">
        <v>0</v>
      </c>
      <c r="N236" s="143">
        <v>0</v>
      </c>
    </row>
    <row r="237" spans="1:14" x14ac:dyDescent="0.25">
      <c r="A237" s="128" t="s">
        <v>66</v>
      </c>
      <c r="B237" s="132">
        <v>1.13043E-3</v>
      </c>
      <c r="C237" s="132">
        <v>0.114</v>
      </c>
      <c r="D237" s="181">
        <v>3.80693E-2</v>
      </c>
      <c r="F237" s="142" t="s">
        <v>69</v>
      </c>
      <c r="G237" s="143">
        <v>0</v>
      </c>
      <c r="H237" s="143">
        <v>0</v>
      </c>
      <c r="I237" s="143">
        <v>0</v>
      </c>
      <c r="K237" s="142" t="s">
        <v>85</v>
      </c>
      <c r="L237" s="143">
        <v>0</v>
      </c>
      <c r="M237" s="143">
        <v>0</v>
      </c>
      <c r="N237" s="143">
        <v>0</v>
      </c>
    </row>
    <row r="238" spans="1:14" x14ac:dyDescent="0.25">
      <c r="A238" s="128" t="s">
        <v>51</v>
      </c>
      <c r="B238" s="132">
        <v>1.854134E-2</v>
      </c>
      <c r="C238" s="132">
        <v>2.7599999999999999E-3</v>
      </c>
      <c r="D238" s="181">
        <v>2.8671700000000001E-2</v>
      </c>
      <c r="F238" s="142" t="s">
        <v>70</v>
      </c>
      <c r="G238" s="143">
        <v>0</v>
      </c>
      <c r="H238" s="143">
        <v>0</v>
      </c>
      <c r="I238" s="143">
        <v>0</v>
      </c>
      <c r="K238" s="142" t="s">
        <v>87</v>
      </c>
      <c r="L238" s="143">
        <v>0</v>
      </c>
      <c r="M238" s="143">
        <v>0</v>
      </c>
      <c r="N238" s="143">
        <v>0</v>
      </c>
    </row>
    <row r="239" spans="1:14" x14ac:dyDescent="0.25">
      <c r="A239" s="128" t="s">
        <v>164</v>
      </c>
      <c r="B239" s="132">
        <v>4.0657980000000003E-2</v>
      </c>
      <c r="C239" s="132">
        <v>5.0743360000000001E-2</v>
      </c>
      <c r="D239" s="181">
        <v>2.6171029999999998E-2</v>
      </c>
      <c r="F239" s="142" t="s">
        <v>73</v>
      </c>
      <c r="G239" s="143">
        <v>233.20691715000001</v>
      </c>
      <c r="H239" s="143">
        <v>0</v>
      </c>
      <c r="I239" s="143">
        <v>0</v>
      </c>
      <c r="K239" s="142" t="s">
        <v>90</v>
      </c>
      <c r="L239" s="143">
        <v>3.6389999999999999E-3</v>
      </c>
      <c r="M239" s="143">
        <v>6.7120000000000008E-5</v>
      </c>
      <c r="N239" s="143">
        <v>0</v>
      </c>
    </row>
    <row r="240" spans="1:14" x14ac:dyDescent="0.25">
      <c r="A240" s="128" t="s">
        <v>177</v>
      </c>
      <c r="B240" s="132">
        <v>0.15201952999999999</v>
      </c>
      <c r="C240" s="132">
        <v>0</v>
      </c>
      <c r="D240" s="181">
        <v>1.5514799999999999E-2</v>
      </c>
      <c r="F240" s="142" t="s">
        <v>76</v>
      </c>
      <c r="G240" s="143">
        <v>0</v>
      </c>
      <c r="H240" s="143">
        <v>0</v>
      </c>
      <c r="I240" s="143">
        <v>0</v>
      </c>
      <c r="K240" s="142" t="s">
        <v>91</v>
      </c>
      <c r="L240" s="143">
        <v>1.1027200000000001E-2</v>
      </c>
      <c r="M240" s="143">
        <v>0</v>
      </c>
      <c r="N240" s="143">
        <v>0</v>
      </c>
    </row>
    <row r="241" spans="1:14" x14ac:dyDescent="0.25">
      <c r="A241" s="128" t="s">
        <v>259</v>
      </c>
      <c r="B241" s="132">
        <v>2.877E-4</v>
      </c>
      <c r="C241" s="132">
        <v>3.2236299999999999E-3</v>
      </c>
      <c r="D241" s="181">
        <v>1.235559E-2</v>
      </c>
      <c r="F241" s="142" t="s">
        <v>79</v>
      </c>
      <c r="G241" s="143">
        <v>0</v>
      </c>
      <c r="H241" s="143">
        <v>0</v>
      </c>
      <c r="I241" s="143">
        <v>0</v>
      </c>
      <c r="K241" s="142" t="s">
        <v>109</v>
      </c>
      <c r="L241" s="143">
        <v>0</v>
      </c>
      <c r="M241" s="143">
        <v>0</v>
      </c>
      <c r="N241" s="143">
        <v>0</v>
      </c>
    </row>
    <row r="242" spans="1:14" x14ac:dyDescent="0.25">
      <c r="A242" s="128" t="s">
        <v>46</v>
      </c>
      <c r="B242" s="132">
        <v>3.1990890000000001E-2</v>
      </c>
      <c r="C242" s="132">
        <v>8.8045000000000007E-4</v>
      </c>
      <c r="D242" s="181">
        <v>1.202583E-2</v>
      </c>
      <c r="F242" s="142" t="s">
        <v>82</v>
      </c>
      <c r="G242" s="143">
        <v>0</v>
      </c>
      <c r="H242" s="143">
        <v>0</v>
      </c>
      <c r="I242" s="143">
        <v>0</v>
      </c>
      <c r="K242" s="142" t="s">
        <v>110</v>
      </c>
      <c r="L242" s="143">
        <v>0</v>
      </c>
      <c r="M242" s="143">
        <v>3.8033999999999995E-4</v>
      </c>
      <c r="N242" s="143">
        <v>0</v>
      </c>
    </row>
    <row r="243" spans="1:14" x14ac:dyDescent="0.25">
      <c r="A243" s="128" t="s">
        <v>44</v>
      </c>
      <c r="B243" s="132">
        <v>2.4057580000000002E-2</v>
      </c>
      <c r="C243" s="132">
        <v>0.28965153000000005</v>
      </c>
      <c r="D243" s="181">
        <v>9.7881299999999991E-3</v>
      </c>
      <c r="F243" s="142" t="s">
        <v>83</v>
      </c>
      <c r="G243" s="143">
        <v>0</v>
      </c>
      <c r="H243" s="143">
        <v>0</v>
      </c>
      <c r="I243" s="143">
        <v>0</v>
      </c>
      <c r="K243" s="142" t="s">
        <v>111</v>
      </c>
      <c r="L243" s="143">
        <v>0</v>
      </c>
      <c r="M243" s="143">
        <v>0</v>
      </c>
      <c r="N243" s="143">
        <v>0</v>
      </c>
    </row>
    <row r="244" spans="1:14" x14ac:dyDescent="0.25">
      <c r="A244" s="128" t="s">
        <v>54</v>
      </c>
      <c r="B244" s="132">
        <v>1.11308E-3</v>
      </c>
      <c r="C244" s="132">
        <v>1.596E-4</v>
      </c>
      <c r="D244" s="181">
        <v>9.4290099999999998E-3</v>
      </c>
      <c r="F244" s="142" t="s">
        <v>84</v>
      </c>
      <c r="G244" s="143">
        <v>0</v>
      </c>
      <c r="H244" s="143">
        <v>4.3099999999999996E-3</v>
      </c>
      <c r="I244" s="143">
        <v>0</v>
      </c>
      <c r="K244" s="142" t="s">
        <v>115</v>
      </c>
      <c r="L244" s="143">
        <v>0</v>
      </c>
      <c r="M244" s="143">
        <v>0</v>
      </c>
      <c r="N244" s="143">
        <v>0</v>
      </c>
    </row>
    <row r="245" spans="1:14" x14ac:dyDescent="0.25">
      <c r="A245" s="128" t="s">
        <v>100</v>
      </c>
      <c r="B245" s="132">
        <v>5.6548669999999995E-2</v>
      </c>
      <c r="C245" s="132">
        <v>0.64603980000000005</v>
      </c>
      <c r="D245" s="181">
        <v>9.1231799999999998E-3</v>
      </c>
      <c r="F245" s="142" t="s">
        <v>85</v>
      </c>
      <c r="G245" s="143">
        <v>0</v>
      </c>
      <c r="H245" s="143">
        <v>8.2229999999999994E-3</v>
      </c>
      <c r="I245" s="143">
        <v>0</v>
      </c>
      <c r="K245" s="142" t="s">
        <v>119</v>
      </c>
      <c r="L245" s="143">
        <v>4.4400139999999998E-2</v>
      </c>
      <c r="M245" s="143">
        <v>7.4994000000000005E-4</v>
      </c>
      <c r="N245" s="143">
        <v>0</v>
      </c>
    </row>
    <row r="246" spans="1:14" x14ac:dyDescent="0.25">
      <c r="A246" s="128" t="s">
        <v>63</v>
      </c>
      <c r="B246" s="132">
        <v>4.9121199999999999E-3</v>
      </c>
      <c r="C246" s="132">
        <v>0.33474183000000002</v>
      </c>
      <c r="D246" s="181">
        <v>8.6266699999999995E-3</v>
      </c>
      <c r="F246" s="142" t="s">
        <v>87</v>
      </c>
      <c r="G246" s="143">
        <v>1.4517672500000001</v>
      </c>
      <c r="H246" s="143">
        <v>1.9047479999999999E-2</v>
      </c>
      <c r="I246" s="143">
        <v>0</v>
      </c>
      <c r="K246" s="142" t="s">
        <v>124</v>
      </c>
      <c r="L246" s="143">
        <v>0</v>
      </c>
      <c r="M246" s="143">
        <v>0</v>
      </c>
      <c r="N246" s="143">
        <v>0</v>
      </c>
    </row>
    <row r="247" spans="1:14" x14ac:dyDescent="0.25">
      <c r="A247" s="128" t="s">
        <v>166</v>
      </c>
      <c r="B247" s="132">
        <v>1.8565799999999998E-3</v>
      </c>
      <c r="C247" s="132">
        <v>1.1363E-3</v>
      </c>
      <c r="D247" s="181">
        <v>7.18302E-3</v>
      </c>
      <c r="F247" s="142" t="s">
        <v>91</v>
      </c>
      <c r="G247" s="143">
        <v>0</v>
      </c>
      <c r="H247" s="143">
        <v>0</v>
      </c>
      <c r="I247" s="143">
        <v>0</v>
      </c>
      <c r="K247" s="142" t="s">
        <v>127</v>
      </c>
      <c r="L247" s="143">
        <v>4.0499999999999998E-3</v>
      </c>
      <c r="M247" s="143">
        <v>0</v>
      </c>
      <c r="N247" s="143">
        <v>0</v>
      </c>
    </row>
    <row r="248" spans="1:14" x14ac:dyDescent="0.25">
      <c r="A248" s="128" t="s">
        <v>57</v>
      </c>
      <c r="B248" s="132">
        <v>3.8141799999999999E-3</v>
      </c>
      <c r="C248" s="132">
        <v>6.8043160000000005E-2</v>
      </c>
      <c r="D248" s="181">
        <v>6.3945E-3</v>
      </c>
      <c r="F248" s="142" t="s">
        <v>115</v>
      </c>
      <c r="G248" s="143">
        <v>0</v>
      </c>
      <c r="H248" s="143">
        <v>0</v>
      </c>
      <c r="I248" s="143">
        <v>0</v>
      </c>
      <c r="K248" s="142" t="s">
        <v>131</v>
      </c>
      <c r="L248" s="143">
        <v>3.3569999999999999E-5</v>
      </c>
      <c r="M248" s="143">
        <v>0</v>
      </c>
      <c r="N248" s="143">
        <v>0</v>
      </c>
    </row>
    <row r="249" spans="1:14" x14ac:dyDescent="0.25">
      <c r="A249" s="128" t="s">
        <v>73</v>
      </c>
      <c r="B249" s="132">
        <v>1.2964379999999999E-2</v>
      </c>
      <c r="C249" s="132">
        <v>0</v>
      </c>
      <c r="D249" s="181">
        <v>4.63198E-3</v>
      </c>
      <c r="F249" s="142" t="s">
        <v>118</v>
      </c>
      <c r="G249" s="143">
        <v>3.8832E-4</v>
      </c>
      <c r="H249" s="143">
        <v>0.25537643999999998</v>
      </c>
      <c r="I249" s="143">
        <v>0</v>
      </c>
      <c r="K249" s="142" t="s">
        <v>153</v>
      </c>
      <c r="L249" s="143">
        <v>1.68424E-3</v>
      </c>
      <c r="M249" s="143">
        <v>1.018E-3</v>
      </c>
      <c r="N249" s="143">
        <v>0</v>
      </c>
    </row>
    <row r="250" spans="1:14" x14ac:dyDescent="0.25">
      <c r="A250" s="128" t="s">
        <v>72</v>
      </c>
      <c r="B250" s="132">
        <v>1.2189190000000001E-2</v>
      </c>
      <c r="C250" s="132">
        <v>0</v>
      </c>
      <c r="D250" s="181">
        <v>3.4840300000000004E-3</v>
      </c>
      <c r="F250" s="142" t="s">
        <v>124</v>
      </c>
      <c r="G250" s="143">
        <v>0</v>
      </c>
      <c r="H250" s="143">
        <v>0</v>
      </c>
      <c r="I250" s="143">
        <v>0</v>
      </c>
      <c r="K250" s="142" t="s">
        <v>154</v>
      </c>
      <c r="L250" s="143">
        <v>4.3630000000000001E-5</v>
      </c>
      <c r="M250" s="143">
        <v>0</v>
      </c>
      <c r="N250" s="143">
        <v>0</v>
      </c>
    </row>
    <row r="251" spans="1:14" x14ac:dyDescent="0.25">
      <c r="A251" s="128" t="s">
        <v>79</v>
      </c>
      <c r="B251" s="132">
        <v>0.46838928999999996</v>
      </c>
      <c r="C251" s="132">
        <v>2.801874E-2</v>
      </c>
      <c r="D251" s="181">
        <v>3.0030000000000004E-4</v>
      </c>
      <c r="F251" s="142" t="s">
        <v>127</v>
      </c>
      <c r="G251" s="143">
        <v>0</v>
      </c>
      <c r="H251" s="143">
        <v>0</v>
      </c>
      <c r="I251" s="143">
        <v>0</v>
      </c>
      <c r="K251" s="142" t="s">
        <v>158</v>
      </c>
      <c r="L251" s="143">
        <v>0</v>
      </c>
      <c r="M251" s="143">
        <v>0</v>
      </c>
      <c r="N251" s="143">
        <v>0</v>
      </c>
    </row>
    <row r="252" spans="1:14" x14ac:dyDescent="0.25">
      <c r="A252" s="128" t="s">
        <v>1</v>
      </c>
      <c r="B252" s="132">
        <v>0.57788328</v>
      </c>
      <c r="C252" s="132">
        <v>0</v>
      </c>
      <c r="D252" s="181">
        <v>0</v>
      </c>
      <c r="F252" s="142" t="s">
        <v>131</v>
      </c>
      <c r="G252" s="143">
        <v>1.543339E-2</v>
      </c>
      <c r="H252" s="143">
        <v>2.6110459999999999E-2</v>
      </c>
      <c r="I252" s="143">
        <v>0</v>
      </c>
      <c r="K252" s="142" t="s">
        <v>161</v>
      </c>
      <c r="L252" s="143">
        <v>2.662229E-2</v>
      </c>
      <c r="M252" s="143">
        <v>2.3150500000000004E-3</v>
      </c>
      <c r="N252" s="143">
        <v>0</v>
      </c>
    </row>
    <row r="253" spans="1:14" x14ac:dyDescent="0.25">
      <c r="A253" s="128" t="s">
        <v>8</v>
      </c>
      <c r="B253" s="132">
        <v>0</v>
      </c>
      <c r="C253" s="132">
        <v>0</v>
      </c>
      <c r="D253" s="181">
        <v>0</v>
      </c>
      <c r="F253" s="142" t="s">
        <v>158</v>
      </c>
      <c r="G253" s="143">
        <v>3.4895660000000002E-2</v>
      </c>
      <c r="H253" s="143">
        <v>0</v>
      </c>
      <c r="I253" s="143">
        <v>0</v>
      </c>
      <c r="K253" s="142" t="s">
        <v>162</v>
      </c>
      <c r="L253" s="143">
        <v>0</v>
      </c>
      <c r="M253" s="143">
        <v>0</v>
      </c>
      <c r="N253" s="143">
        <v>0</v>
      </c>
    </row>
    <row r="254" spans="1:14" x14ac:dyDescent="0.25">
      <c r="A254" s="128" t="s">
        <v>15</v>
      </c>
      <c r="B254" s="132">
        <v>0.27156000000000002</v>
      </c>
      <c r="C254" s="132">
        <v>0</v>
      </c>
      <c r="D254" s="181">
        <v>0</v>
      </c>
      <c r="F254" s="142" t="s">
        <v>161</v>
      </c>
      <c r="G254" s="143">
        <v>0</v>
      </c>
      <c r="H254" s="143">
        <v>0</v>
      </c>
      <c r="I254" s="143">
        <v>0</v>
      </c>
      <c r="K254" s="142" t="s">
        <v>164</v>
      </c>
      <c r="L254" s="143">
        <v>0</v>
      </c>
      <c r="M254" s="143">
        <v>0</v>
      </c>
      <c r="N254" s="143">
        <v>0</v>
      </c>
    </row>
    <row r="255" spans="1:14" x14ac:dyDescent="0.25">
      <c r="A255" s="128" t="s">
        <v>41</v>
      </c>
      <c r="B255" s="132">
        <v>0</v>
      </c>
      <c r="C255" s="132">
        <v>3.0941000000000003E-4</v>
      </c>
      <c r="D255" s="181">
        <v>0</v>
      </c>
      <c r="F255" s="142" t="s">
        <v>162</v>
      </c>
      <c r="G255" s="143">
        <v>0</v>
      </c>
      <c r="H255" s="143">
        <v>0</v>
      </c>
      <c r="I255" s="143">
        <v>0</v>
      </c>
      <c r="K255" s="142" t="s">
        <v>166</v>
      </c>
      <c r="L255" s="143">
        <v>0</v>
      </c>
      <c r="M255" s="143">
        <v>0</v>
      </c>
      <c r="N255" s="143">
        <v>0</v>
      </c>
    </row>
    <row r="256" spans="1:14" x14ac:dyDescent="0.25">
      <c r="A256" s="128" t="s">
        <v>69</v>
      </c>
      <c r="B256" s="132">
        <v>3.3753299999999997E-3</v>
      </c>
      <c r="C256" s="132">
        <v>6.7018299999999998E-3</v>
      </c>
      <c r="D256" s="181">
        <v>0</v>
      </c>
      <c r="F256" s="142" t="s">
        <v>164</v>
      </c>
      <c r="G256" s="143">
        <v>0</v>
      </c>
      <c r="H256" s="143">
        <v>0</v>
      </c>
      <c r="I256" s="143">
        <v>0</v>
      </c>
      <c r="K256" s="142" t="s">
        <v>167</v>
      </c>
      <c r="L256" s="143">
        <v>0</v>
      </c>
      <c r="M256" s="143">
        <v>0</v>
      </c>
      <c r="N256" s="143">
        <v>0</v>
      </c>
    </row>
    <row r="257" spans="1:14" x14ac:dyDescent="0.25">
      <c r="A257" s="128" t="s">
        <v>70</v>
      </c>
      <c r="B257" s="132">
        <v>0</v>
      </c>
      <c r="C257" s="132">
        <v>0</v>
      </c>
      <c r="D257" s="181">
        <v>0</v>
      </c>
      <c r="F257" s="142" t="s">
        <v>167</v>
      </c>
      <c r="G257" s="143">
        <v>0</v>
      </c>
      <c r="H257" s="143">
        <v>0</v>
      </c>
      <c r="I257" s="143">
        <v>0</v>
      </c>
      <c r="K257" s="142" t="s">
        <v>183</v>
      </c>
      <c r="L257" s="143">
        <v>0</v>
      </c>
      <c r="M257" s="143">
        <v>0</v>
      </c>
      <c r="N257" s="143">
        <v>0</v>
      </c>
    </row>
    <row r="258" spans="1:14" x14ac:dyDescent="0.25">
      <c r="A258" s="128" t="s">
        <v>78</v>
      </c>
      <c r="B258" s="132">
        <v>0</v>
      </c>
      <c r="C258" s="132">
        <v>0</v>
      </c>
      <c r="D258" s="181">
        <v>0</v>
      </c>
      <c r="F258" s="142" t="s">
        <v>176</v>
      </c>
      <c r="G258" s="143">
        <v>0.47158255999999998</v>
      </c>
      <c r="H258" s="143">
        <v>0.16836685999999998</v>
      </c>
      <c r="I258" s="143">
        <v>0</v>
      </c>
      <c r="K258" s="142" t="s">
        <v>217</v>
      </c>
      <c r="L258" s="143">
        <v>2.0895000000000002E-3</v>
      </c>
      <c r="M258" s="143">
        <v>0</v>
      </c>
      <c r="N258" s="143">
        <v>0</v>
      </c>
    </row>
    <row r="259" spans="1:14" x14ac:dyDescent="0.25">
      <c r="A259" s="128" t="s">
        <v>115</v>
      </c>
      <c r="B259" s="132">
        <v>0</v>
      </c>
      <c r="C259" s="132">
        <v>0</v>
      </c>
      <c r="D259" s="181">
        <v>0</v>
      </c>
      <c r="F259" s="142" t="s">
        <v>177</v>
      </c>
      <c r="G259" s="143">
        <v>0.71750454000000008</v>
      </c>
      <c r="H259" s="143">
        <v>0</v>
      </c>
      <c r="I259" s="143">
        <v>0</v>
      </c>
      <c r="K259" s="142" t="s">
        <v>218</v>
      </c>
      <c r="L259" s="143">
        <v>0.29655799999999999</v>
      </c>
      <c r="M259" s="143">
        <v>0</v>
      </c>
      <c r="N259" s="143">
        <v>0</v>
      </c>
    </row>
    <row r="260" spans="1:14" x14ac:dyDescent="0.25">
      <c r="A260" s="128" t="s">
        <v>127</v>
      </c>
      <c r="B260" s="132">
        <v>0</v>
      </c>
      <c r="C260" s="132">
        <v>0</v>
      </c>
      <c r="D260" s="181">
        <v>0</v>
      </c>
      <c r="F260" s="142" t="s">
        <v>179</v>
      </c>
      <c r="G260" s="143">
        <v>4.021889E-2</v>
      </c>
      <c r="H260" s="143">
        <v>0.67337864000000003</v>
      </c>
      <c r="I260" s="143">
        <v>0</v>
      </c>
      <c r="K260" s="142" t="s">
        <v>219</v>
      </c>
      <c r="L260" s="143">
        <v>0</v>
      </c>
      <c r="M260" s="143">
        <v>0</v>
      </c>
      <c r="N260" s="143">
        <v>0</v>
      </c>
    </row>
    <row r="261" spans="1:14" x14ac:dyDescent="0.25">
      <c r="A261" s="128" t="s">
        <v>161</v>
      </c>
      <c r="B261" s="132">
        <v>1.6728380000000001E-2</v>
      </c>
      <c r="C261" s="132">
        <v>0</v>
      </c>
      <c r="D261" s="181">
        <v>0</v>
      </c>
      <c r="F261" s="142" t="s">
        <v>245</v>
      </c>
      <c r="G261" s="143">
        <v>0</v>
      </c>
      <c r="H261" s="143">
        <v>0</v>
      </c>
      <c r="I261" s="143">
        <v>0</v>
      </c>
      <c r="K261" s="142" t="s">
        <v>226</v>
      </c>
      <c r="L261" s="143">
        <v>2.9280000000000001E-5</v>
      </c>
      <c r="M261" s="143">
        <v>2.5300000000000002E-4</v>
      </c>
      <c r="N261" s="143">
        <v>0</v>
      </c>
    </row>
    <row r="262" spans="1:14" x14ac:dyDescent="0.25">
      <c r="A262" s="128" t="s">
        <v>245</v>
      </c>
      <c r="B262" s="132">
        <v>0</v>
      </c>
      <c r="C262" s="132">
        <v>0</v>
      </c>
      <c r="D262" s="181">
        <v>0</v>
      </c>
      <c r="F262" s="142" t="s">
        <v>259</v>
      </c>
      <c r="G262" s="143">
        <v>0</v>
      </c>
      <c r="H262" s="143">
        <v>0</v>
      </c>
      <c r="I262" s="143">
        <v>0</v>
      </c>
      <c r="K262" s="142" t="s">
        <v>245</v>
      </c>
      <c r="L262" s="143">
        <v>0</v>
      </c>
      <c r="M262" s="143">
        <v>0</v>
      </c>
      <c r="N262" s="143">
        <v>0</v>
      </c>
    </row>
    <row r="263" spans="1:14" x14ac:dyDescent="0.25">
      <c r="A263" s="126" t="s">
        <v>260</v>
      </c>
      <c r="B263" s="138">
        <v>0</v>
      </c>
      <c r="C263" s="138">
        <v>0</v>
      </c>
      <c r="D263" s="138">
        <v>0</v>
      </c>
      <c r="F263" s="142" t="s">
        <v>260</v>
      </c>
      <c r="G263" s="143">
        <v>0</v>
      </c>
      <c r="H263" s="143">
        <v>0</v>
      </c>
      <c r="I263" s="143">
        <v>0</v>
      </c>
      <c r="K263" s="142" t="s">
        <v>259</v>
      </c>
      <c r="L263" s="143">
        <v>0</v>
      </c>
      <c r="M263" s="143">
        <v>0</v>
      </c>
      <c r="N263" s="143">
        <v>0</v>
      </c>
    </row>
    <row r="264" spans="1:14" ht="13" x14ac:dyDescent="0.3">
      <c r="A264" s="92" t="s">
        <v>262</v>
      </c>
      <c r="B264" s="99">
        <f>SUM(B5:B263)</f>
        <v>6380.9922194100009</v>
      </c>
      <c r="C264" s="99">
        <f>SUM(C5:C263)</f>
        <v>7000.9414857900001</v>
      </c>
      <c r="D264" s="99">
        <f>SUM(D5:D263)</f>
        <v>7791.2305730300013</v>
      </c>
      <c r="F264" s="170" t="s">
        <v>262</v>
      </c>
      <c r="G264" s="171">
        <v>5787.2478911699964</v>
      </c>
      <c r="H264" s="171">
        <v>3942.520403439999</v>
      </c>
      <c r="I264" s="171">
        <v>7519.8311449299972</v>
      </c>
      <c r="K264" s="170" t="s">
        <v>262</v>
      </c>
      <c r="L264" s="171">
        <v>382.23967564999998</v>
      </c>
      <c r="M264" s="171">
        <v>394.51530339999994</v>
      </c>
      <c r="N264" s="171">
        <v>523.13684261000014</v>
      </c>
    </row>
  </sheetData>
  <sortState xmlns:xlrd2="http://schemas.microsoft.com/office/spreadsheetml/2017/richdata2" ref="F5:I224">
    <sortCondition descending="1" ref="I5:I224"/>
  </sortState>
  <mergeCells count="8">
    <mergeCell ref="C3:D3"/>
    <mergeCell ref="H3:I3"/>
    <mergeCell ref="M3:N3"/>
    <mergeCell ref="A1:G1"/>
    <mergeCell ref="P1:Q1"/>
    <mergeCell ref="F2:I2"/>
    <mergeCell ref="K2:N2"/>
    <mergeCell ref="A2:D2"/>
  </mergeCells>
  <phoneticPr fontId="4" type="noConversion"/>
  <hyperlinks>
    <hyperlink ref="P1:Q1" location="'Table of Content'!A1" display="Table of Content" xr:uid="{00000000-0004-0000-1900-000000000000}"/>
  </hyperlinks>
  <pageMargins left="0.7" right="0.7" top="0.75" bottom="0.75" header="0.3" footer="0.3"/>
  <pageSetup orientation="portrait" r:id="rId1"/>
  <tableParts count="3">
    <tablePart r:id="rId2"/>
    <tablePart r:id="rId3"/>
    <tablePart r:id="rId4"/>
  </tablePart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J17"/>
  <sheetViews>
    <sheetView zoomScaleNormal="100" workbookViewId="0">
      <selection activeCell="H8" sqref="H8"/>
    </sheetView>
  </sheetViews>
  <sheetFormatPr defaultColWidth="9.1796875" defaultRowHeight="12.5" x14ac:dyDescent="0.25"/>
  <cols>
    <col min="1" max="1" width="24.1796875" style="82" bestFit="1" customWidth="1"/>
    <col min="2" max="2" width="18.54296875" style="82" customWidth="1"/>
    <col min="3" max="3" width="17.453125" style="82" customWidth="1"/>
    <col min="4" max="4" width="15.453125" style="82" customWidth="1"/>
    <col min="5" max="16384" width="9.1796875" style="82"/>
  </cols>
  <sheetData>
    <row r="1" spans="1:10" ht="13" x14ac:dyDescent="0.3">
      <c r="A1" s="92" t="s">
        <v>512</v>
      </c>
      <c r="B1" s="189"/>
      <c r="C1" s="92"/>
      <c r="D1" s="92"/>
      <c r="E1" s="174"/>
      <c r="F1" s="419" t="s">
        <v>313</v>
      </c>
      <c r="G1" s="419"/>
    </row>
    <row r="2" spans="1:10" ht="13" x14ac:dyDescent="0.3">
      <c r="A2" s="190" t="s">
        <v>321</v>
      </c>
      <c r="B2" s="191">
        <v>44866</v>
      </c>
      <c r="C2" s="191">
        <v>45200</v>
      </c>
      <c r="D2" s="191">
        <v>45231</v>
      </c>
    </row>
    <row r="3" spans="1:10" x14ac:dyDescent="0.25">
      <c r="A3" s="122" t="s">
        <v>625</v>
      </c>
      <c r="B3" s="137">
        <v>199669.52643999999</v>
      </c>
      <c r="C3" s="137">
        <v>143497.10298</v>
      </c>
      <c r="D3" s="137">
        <v>171054.66472</v>
      </c>
      <c r="E3" s="89"/>
      <c r="I3" s="89"/>
      <c r="J3" s="89"/>
    </row>
    <row r="4" spans="1:10" x14ac:dyDescent="0.25">
      <c r="A4" s="124" t="s">
        <v>627</v>
      </c>
      <c r="B4" s="132">
        <v>181343.06653000001</v>
      </c>
      <c r="C4" s="132">
        <v>148407.68406999999</v>
      </c>
      <c r="D4" s="132">
        <v>168095.29199999999</v>
      </c>
      <c r="E4" s="89"/>
      <c r="I4" s="89"/>
      <c r="J4" s="89"/>
    </row>
    <row r="5" spans="1:10" x14ac:dyDescent="0.25">
      <c r="A5" s="124" t="s">
        <v>626</v>
      </c>
      <c r="B5" s="132">
        <v>139.89918</v>
      </c>
      <c r="C5" s="132">
        <v>56.091339999999995</v>
      </c>
      <c r="D5" s="132">
        <v>88.247079999999997</v>
      </c>
      <c r="E5" s="89"/>
      <c r="I5" s="89"/>
      <c r="J5" s="89"/>
    </row>
    <row r="6" spans="1:10" x14ac:dyDescent="0.25">
      <c r="A6" s="124" t="s">
        <v>628</v>
      </c>
      <c r="B6" s="132">
        <v>54.148000000000003</v>
      </c>
      <c r="C6" s="132">
        <v>91.9</v>
      </c>
      <c r="D6" s="132">
        <v>56</v>
      </c>
      <c r="F6" s="89"/>
      <c r="I6" s="89"/>
      <c r="J6" s="89"/>
    </row>
    <row r="7" spans="1:10" x14ac:dyDescent="0.25">
      <c r="A7" s="124" t="s">
        <v>629</v>
      </c>
      <c r="B7" s="132">
        <v>0</v>
      </c>
      <c r="C7" s="132">
        <v>2.7019999999999999E-2</v>
      </c>
      <c r="D7" s="132">
        <v>0</v>
      </c>
      <c r="I7" s="89"/>
      <c r="J7" s="89"/>
    </row>
    <row r="8" spans="1:10" ht="13" x14ac:dyDescent="0.3">
      <c r="A8" s="156" t="s">
        <v>262</v>
      </c>
      <c r="B8" s="192">
        <f>SUM(B3:B7)</f>
        <v>381206.64014999999</v>
      </c>
      <c r="C8" s="192">
        <f>SUM(C3:C7)</f>
        <v>292052.80540999997</v>
      </c>
      <c r="D8" s="192">
        <f>SUM(D3:D7)</f>
        <v>339294.20380000002</v>
      </c>
      <c r="I8" s="89"/>
      <c r="J8" s="89"/>
    </row>
    <row r="9" spans="1:10" x14ac:dyDescent="0.25">
      <c r="D9" s="193"/>
    </row>
    <row r="10" spans="1:10" x14ac:dyDescent="0.25">
      <c r="D10" s="89"/>
    </row>
    <row r="11" spans="1:10" x14ac:dyDescent="0.25">
      <c r="D11" s="89"/>
    </row>
    <row r="13" spans="1:10" x14ac:dyDescent="0.25">
      <c r="D13" s="89"/>
    </row>
    <row r="14" spans="1:10" x14ac:dyDescent="0.25">
      <c r="D14" s="89"/>
    </row>
    <row r="16" spans="1:10" x14ac:dyDescent="0.25">
      <c r="D16" s="89"/>
    </row>
    <row r="17" spans="4:4" x14ac:dyDescent="0.25">
      <c r="D17" s="89"/>
    </row>
  </sheetData>
  <sortState xmlns:xlrd2="http://schemas.microsoft.com/office/spreadsheetml/2017/richdata2" ref="A3:D8">
    <sortCondition descending="1" ref="D3:D8"/>
  </sortState>
  <mergeCells count="1">
    <mergeCell ref="F1:G1"/>
  </mergeCells>
  <hyperlinks>
    <hyperlink ref="F1" location="'Table of Content'!A1" display="Table of Content" xr:uid="{498795F0-14A4-4289-9507-9ACB4B36FF1D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I18"/>
  <sheetViews>
    <sheetView zoomScaleNormal="100" workbookViewId="0">
      <selection activeCell="C17" sqref="C17"/>
    </sheetView>
  </sheetViews>
  <sheetFormatPr defaultColWidth="9.1796875" defaultRowHeight="12.5" x14ac:dyDescent="0.25"/>
  <cols>
    <col min="1" max="1" width="24.1796875" style="82" bestFit="1" customWidth="1"/>
    <col min="2" max="2" width="14.1796875" style="82" customWidth="1"/>
    <col min="3" max="3" width="13" style="82" customWidth="1"/>
    <col min="4" max="4" width="14.54296875" style="82" customWidth="1"/>
    <col min="5" max="6" width="11.453125" style="82" bestFit="1" customWidth="1"/>
    <col min="7" max="16384" width="9.1796875" style="82"/>
  </cols>
  <sheetData>
    <row r="1" spans="1:9" ht="13" x14ac:dyDescent="0.3">
      <c r="A1" s="411" t="s">
        <v>513</v>
      </c>
      <c r="B1" s="411"/>
      <c r="C1" s="411"/>
      <c r="D1" s="411"/>
      <c r="F1" s="419" t="s">
        <v>313</v>
      </c>
      <c r="G1" s="419"/>
    </row>
    <row r="2" spans="1:9" ht="13" x14ac:dyDescent="0.3">
      <c r="A2" s="136" t="s">
        <v>321</v>
      </c>
      <c r="B2" s="191">
        <v>44866</v>
      </c>
      <c r="C2" s="191">
        <v>45200</v>
      </c>
      <c r="D2" s="191">
        <v>45231</v>
      </c>
    </row>
    <row r="3" spans="1:9" x14ac:dyDescent="0.25">
      <c r="A3" s="128" t="s">
        <v>625</v>
      </c>
      <c r="B3" s="132">
        <v>270577.38133</v>
      </c>
      <c r="C3" s="132">
        <v>382288.82491000002</v>
      </c>
      <c r="D3" s="181">
        <v>317210.22617000004</v>
      </c>
      <c r="E3" s="101"/>
      <c r="F3" s="101"/>
      <c r="G3" s="176"/>
      <c r="H3" s="176"/>
      <c r="I3" s="176"/>
    </row>
    <row r="4" spans="1:9" x14ac:dyDescent="0.25">
      <c r="A4" s="128" t="s">
        <v>627</v>
      </c>
      <c r="B4" s="132">
        <v>249562.81286100001</v>
      </c>
      <c r="C4" s="132">
        <v>190575.392853</v>
      </c>
      <c r="D4" s="181">
        <v>229071.44083399998</v>
      </c>
      <c r="E4" s="101"/>
      <c r="F4" s="101"/>
      <c r="G4" s="176"/>
      <c r="H4" s="176"/>
      <c r="I4" s="176"/>
    </row>
    <row r="5" spans="1:9" x14ac:dyDescent="0.25">
      <c r="A5" s="128" t="s">
        <v>626</v>
      </c>
      <c r="B5" s="132">
        <v>227.05128999999999</v>
      </c>
      <c r="C5" s="132">
        <v>198.84601000000001</v>
      </c>
      <c r="D5" s="181">
        <v>274.06315999999998</v>
      </c>
      <c r="E5" s="101"/>
      <c r="F5" s="101"/>
      <c r="G5" s="176"/>
      <c r="H5" s="176"/>
      <c r="I5" s="176"/>
    </row>
    <row r="6" spans="1:9" x14ac:dyDescent="0.25">
      <c r="A6" s="128" t="s">
        <v>631</v>
      </c>
      <c r="B6" s="132">
        <v>115.98058999999999</v>
      </c>
      <c r="C6" s="132">
        <v>12.29514</v>
      </c>
      <c r="D6" s="181">
        <v>149.99857</v>
      </c>
      <c r="E6" s="101"/>
      <c r="F6" s="101"/>
      <c r="G6" s="176"/>
      <c r="H6" s="176"/>
      <c r="I6" s="176"/>
    </row>
    <row r="7" spans="1:9" x14ac:dyDescent="0.25">
      <c r="A7" s="128" t="s">
        <v>628</v>
      </c>
      <c r="B7" s="132">
        <v>16.093</v>
      </c>
      <c r="C7" s="132">
        <v>7.5469999999999997</v>
      </c>
      <c r="D7" s="181">
        <v>24.65</v>
      </c>
      <c r="E7" s="176"/>
      <c r="F7" s="176"/>
      <c r="H7" s="176"/>
      <c r="I7" s="176"/>
    </row>
    <row r="8" spans="1:9" x14ac:dyDescent="0.25">
      <c r="A8" s="129" t="s">
        <v>629</v>
      </c>
      <c r="B8" s="138">
        <v>12</v>
      </c>
      <c r="C8" s="138">
        <v>0</v>
      </c>
      <c r="D8" s="194">
        <v>0</v>
      </c>
      <c r="E8" s="176"/>
      <c r="F8" s="176"/>
      <c r="H8" s="176"/>
      <c r="I8" s="176"/>
    </row>
    <row r="9" spans="1:9" ht="13" x14ac:dyDescent="0.3">
      <c r="A9" s="195" t="s">
        <v>262</v>
      </c>
      <c r="B9" s="196">
        <f>SUM(B3:B8)</f>
        <v>520511.31907099998</v>
      </c>
      <c r="C9" s="196">
        <f>SUM(C3:C8)</f>
        <v>573082.905913</v>
      </c>
      <c r="D9" s="197">
        <f>SUM(D3:D8)</f>
        <v>546730.37873400014</v>
      </c>
      <c r="E9" s="176"/>
      <c r="F9" s="176"/>
      <c r="H9" s="176"/>
      <c r="I9" s="176"/>
    </row>
    <row r="10" spans="1:9" x14ac:dyDescent="0.25">
      <c r="B10" s="176"/>
      <c r="C10" s="176"/>
      <c r="D10" s="176"/>
    </row>
    <row r="11" spans="1:9" x14ac:dyDescent="0.25">
      <c r="D11" s="354"/>
    </row>
    <row r="12" spans="1:9" x14ac:dyDescent="0.25">
      <c r="D12" s="354"/>
    </row>
    <row r="13" spans="1:9" x14ac:dyDescent="0.25">
      <c r="D13" s="354"/>
    </row>
    <row r="14" spans="1:9" x14ac:dyDescent="0.25">
      <c r="D14" s="355"/>
    </row>
    <row r="15" spans="1:9" x14ac:dyDescent="0.25">
      <c r="D15" s="101"/>
    </row>
    <row r="16" spans="1:9" x14ac:dyDescent="0.25">
      <c r="D16" s="101"/>
    </row>
    <row r="17" spans="4:4" x14ac:dyDescent="0.25">
      <c r="D17" s="355"/>
    </row>
    <row r="18" spans="4:4" x14ac:dyDescent="0.25">
      <c r="D18" s="176"/>
    </row>
  </sheetData>
  <sortState xmlns:xlrd2="http://schemas.microsoft.com/office/spreadsheetml/2017/richdata2" ref="A3:D8">
    <sortCondition descending="1" ref="D3:D8"/>
  </sortState>
  <mergeCells count="2">
    <mergeCell ref="A1:D1"/>
    <mergeCell ref="F1:G1"/>
  </mergeCells>
  <hyperlinks>
    <hyperlink ref="F1" location="'Table of Content'!A1" display="Table of Content" xr:uid="{00000000-0004-0000-1B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L25"/>
  <sheetViews>
    <sheetView zoomScaleNormal="100" workbookViewId="0">
      <selection activeCell="H18" sqref="H18"/>
    </sheetView>
  </sheetViews>
  <sheetFormatPr defaultColWidth="8.81640625" defaultRowHeight="11.5" x14ac:dyDescent="0.25"/>
  <cols>
    <col min="1" max="1" width="30.81640625" style="20" customWidth="1"/>
    <col min="2" max="2" width="16.54296875" style="20" customWidth="1"/>
    <col min="3" max="3" width="12.36328125" style="20" customWidth="1"/>
    <col min="4" max="4" width="31.1796875" style="20" customWidth="1"/>
    <col min="5" max="5" width="15.1796875" style="20" customWidth="1"/>
    <col min="6" max="6" width="8.81640625" style="20" customWidth="1"/>
    <col min="7" max="7" width="9.453125" style="20" customWidth="1"/>
    <col min="8" max="8" width="9.36328125" style="20" customWidth="1"/>
    <col min="9" max="9" width="14.36328125" style="20" customWidth="1"/>
    <col min="10" max="10" width="17.1796875" style="20" customWidth="1"/>
    <col min="11" max="13" width="13.81640625" style="20" customWidth="1"/>
    <col min="14" max="16384" width="8.81640625" style="20"/>
  </cols>
  <sheetData>
    <row r="1" spans="1:12" x14ac:dyDescent="0.25">
      <c r="A1" s="46" t="s">
        <v>622</v>
      </c>
      <c r="G1" s="118" t="s">
        <v>659</v>
      </c>
      <c r="K1" s="9"/>
      <c r="L1" s="65" t="s">
        <v>313</v>
      </c>
    </row>
    <row r="2" spans="1:12" ht="13" x14ac:dyDescent="0.3">
      <c r="A2" s="309" t="s">
        <v>561</v>
      </c>
      <c r="B2" s="309" t="s">
        <v>335</v>
      </c>
      <c r="D2" s="136" t="s">
        <v>561</v>
      </c>
      <c r="E2" s="136" t="s">
        <v>266</v>
      </c>
      <c r="G2" s="311" t="s">
        <v>263</v>
      </c>
      <c r="H2" s="216"/>
      <c r="I2" s="136" t="s">
        <v>335</v>
      </c>
      <c r="J2" s="136" t="s">
        <v>266</v>
      </c>
      <c r="K2" s="66"/>
    </row>
    <row r="3" spans="1:12" ht="15.65" customHeight="1" x14ac:dyDescent="0.25">
      <c r="A3" s="124" t="s">
        <v>531</v>
      </c>
      <c r="B3" s="310">
        <v>4791.8359111300006</v>
      </c>
      <c r="D3" s="310" t="s">
        <v>531</v>
      </c>
      <c r="E3" s="310">
        <v>7419.3517217299996</v>
      </c>
      <c r="G3" s="430">
        <v>2022</v>
      </c>
      <c r="H3" s="128" t="s">
        <v>279</v>
      </c>
      <c r="I3" s="123">
        <v>803.33294107000006</v>
      </c>
      <c r="J3" s="123">
        <v>156.30564049</v>
      </c>
      <c r="K3" s="66"/>
    </row>
    <row r="4" spans="1:12" ht="12.5" x14ac:dyDescent="0.25">
      <c r="A4" s="124" t="s">
        <v>341</v>
      </c>
      <c r="B4" s="310">
        <v>2795.24019572</v>
      </c>
      <c r="D4" s="310" t="s">
        <v>532</v>
      </c>
      <c r="E4" s="310">
        <v>2575.5293059599999</v>
      </c>
      <c r="G4" s="431"/>
      <c r="H4" s="128" t="s">
        <v>280</v>
      </c>
      <c r="I4" s="123">
        <v>1006.92532308</v>
      </c>
      <c r="J4" s="123">
        <v>232.8664813</v>
      </c>
      <c r="K4" s="66"/>
    </row>
    <row r="5" spans="1:12" ht="12.5" x14ac:dyDescent="0.25">
      <c r="A5" s="124" t="s">
        <v>343</v>
      </c>
      <c r="B5" s="310">
        <v>1310.53134376</v>
      </c>
      <c r="D5" s="310" t="s">
        <v>342</v>
      </c>
      <c r="E5" s="310">
        <v>2565.0738616500003</v>
      </c>
      <c r="G5" s="430" t="s">
        <v>546</v>
      </c>
      <c r="H5" s="128" t="s">
        <v>269</v>
      </c>
      <c r="I5" s="123">
        <v>604.80198296000003</v>
      </c>
      <c r="J5" s="123">
        <v>269.26224139999999</v>
      </c>
      <c r="K5" s="66"/>
    </row>
    <row r="6" spans="1:12" ht="12.5" customHeight="1" x14ac:dyDescent="0.25">
      <c r="A6" s="124" t="s">
        <v>535</v>
      </c>
      <c r="B6" s="310">
        <v>835.19074462000003</v>
      </c>
      <c r="D6" s="310" t="s">
        <v>533</v>
      </c>
      <c r="E6" s="310">
        <v>1318.0385404000001</v>
      </c>
      <c r="G6" s="431"/>
      <c r="H6" s="128" t="s">
        <v>270</v>
      </c>
      <c r="I6" s="123">
        <v>1295.1386003</v>
      </c>
      <c r="J6" s="123">
        <v>153.95639984000002</v>
      </c>
      <c r="K6" s="66"/>
    </row>
    <row r="7" spans="1:12" ht="11.5" customHeight="1" x14ac:dyDescent="0.25">
      <c r="A7" s="124" t="s">
        <v>342</v>
      </c>
      <c r="B7" s="310">
        <v>828.82011942999998</v>
      </c>
      <c r="D7" s="310" t="s">
        <v>535</v>
      </c>
      <c r="E7" s="310">
        <v>563.03501212000003</v>
      </c>
      <c r="G7" s="431"/>
      <c r="H7" s="128" t="s">
        <v>271</v>
      </c>
      <c r="I7" s="123">
        <v>2090.2580913500001</v>
      </c>
      <c r="J7" s="123">
        <v>204.57640308000001</v>
      </c>
      <c r="K7" s="66"/>
    </row>
    <row r="8" spans="1:12" ht="12.5" x14ac:dyDescent="0.25">
      <c r="A8" s="124" t="s">
        <v>533</v>
      </c>
      <c r="B8" s="310">
        <v>527.03110201999993</v>
      </c>
      <c r="D8" s="310" t="s">
        <v>657</v>
      </c>
      <c r="E8" s="310">
        <v>443.41930338999998</v>
      </c>
      <c r="G8" s="431"/>
      <c r="H8" s="128" t="s">
        <v>272</v>
      </c>
      <c r="I8" s="123">
        <v>1530.1010268599998</v>
      </c>
      <c r="J8" s="123">
        <v>208.18790191999997</v>
      </c>
      <c r="K8" s="66"/>
    </row>
    <row r="9" spans="1:12" ht="14.5" customHeight="1" x14ac:dyDescent="0.25">
      <c r="A9" s="124" t="s">
        <v>532</v>
      </c>
      <c r="B9" s="310">
        <v>322.53593168000003</v>
      </c>
      <c r="D9" s="310" t="s">
        <v>343</v>
      </c>
      <c r="E9" s="310">
        <v>371.18584864999997</v>
      </c>
      <c r="G9" s="431"/>
      <c r="H9" s="128" t="s">
        <v>273</v>
      </c>
      <c r="I9" s="123">
        <v>1711.26994698</v>
      </c>
      <c r="J9" s="123">
        <v>242.98487728999999</v>
      </c>
      <c r="K9" s="66"/>
    </row>
    <row r="10" spans="1:12" ht="12.5" x14ac:dyDescent="0.25">
      <c r="A10" s="124" t="s">
        <v>536</v>
      </c>
      <c r="B10" s="310">
        <v>203.08257902</v>
      </c>
      <c r="D10" s="310" t="s">
        <v>536</v>
      </c>
      <c r="E10" s="310">
        <v>160.52394303</v>
      </c>
      <c r="G10" s="431"/>
      <c r="H10" s="128" t="s">
        <v>274</v>
      </c>
      <c r="I10" s="123">
        <v>2284.5745649599999</v>
      </c>
      <c r="J10" s="123">
        <v>177.58247327000001</v>
      </c>
      <c r="K10" s="66"/>
    </row>
    <row r="11" spans="1:12" ht="15.5" customHeight="1" x14ac:dyDescent="0.25">
      <c r="A11" s="124" t="s">
        <v>538</v>
      </c>
      <c r="B11" s="310">
        <v>119.19133983</v>
      </c>
      <c r="D11" s="310" t="s">
        <v>341</v>
      </c>
      <c r="E11" s="310">
        <v>137.80361443000001</v>
      </c>
      <c r="G11" s="431"/>
      <c r="H11" s="128" t="s">
        <v>275</v>
      </c>
      <c r="I11" s="123">
        <v>1799.0984650099999</v>
      </c>
      <c r="J11" s="123">
        <v>270.18204285000002</v>
      </c>
      <c r="K11" s="66"/>
    </row>
    <row r="12" spans="1:12" ht="15.65" customHeight="1" x14ac:dyDescent="0.25">
      <c r="A12" s="124" t="s">
        <v>537</v>
      </c>
      <c r="B12" s="310">
        <v>43.783013329999996</v>
      </c>
      <c r="D12" s="310" t="s">
        <v>538</v>
      </c>
      <c r="E12" s="310">
        <v>117.37556831000001</v>
      </c>
      <c r="G12" s="431"/>
      <c r="H12" s="128" t="s">
        <v>276</v>
      </c>
      <c r="I12" s="123">
        <v>2258.2259645200002</v>
      </c>
      <c r="J12" s="123">
        <v>213.60030721999999</v>
      </c>
      <c r="K12" s="66"/>
    </row>
    <row r="13" spans="1:12" ht="12.5" x14ac:dyDescent="0.25">
      <c r="A13" s="124" t="s">
        <v>542</v>
      </c>
      <c r="B13" s="310">
        <v>28.870289159999999</v>
      </c>
      <c r="D13" s="310" t="s">
        <v>537</v>
      </c>
      <c r="E13" s="310">
        <v>95.246642859999994</v>
      </c>
      <c r="G13" s="431"/>
      <c r="H13" s="128" t="s">
        <v>277</v>
      </c>
      <c r="I13" s="123">
        <v>1873.2316159100001</v>
      </c>
      <c r="J13" s="123">
        <v>181.16456256000001</v>
      </c>
      <c r="K13" s="66"/>
    </row>
    <row r="14" spans="1:12" ht="12.5" x14ac:dyDescent="0.25">
      <c r="A14" s="124" t="s">
        <v>534</v>
      </c>
      <c r="B14" s="310">
        <v>3.4487239999999999</v>
      </c>
      <c r="D14" s="310" t="s">
        <v>534</v>
      </c>
      <c r="E14" s="310">
        <v>54.846471389999998</v>
      </c>
      <c r="G14" s="431"/>
      <c r="H14" s="128" t="s">
        <v>278</v>
      </c>
      <c r="I14" s="123">
        <v>1606.9293120299999</v>
      </c>
      <c r="J14" s="123">
        <v>230.51675493000002</v>
      </c>
      <c r="K14" s="66"/>
    </row>
    <row r="15" spans="1:12" ht="12.5" x14ac:dyDescent="0.25">
      <c r="A15" s="124" t="s">
        <v>539</v>
      </c>
      <c r="B15" s="310">
        <v>0.87532719999999997</v>
      </c>
      <c r="D15" s="310" t="s">
        <v>540</v>
      </c>
      <c r="E15" s="310">
        <v>7.0717851999999999</v>
      </c>
      <c r="G15" s="432"/>
      <c r="H15" s="128" t="s">
        <v>279</v>
      </c>
      <c r="I15" s="123">
        <v>1310.53134376</v>
      </c>
      <c r="J15" s="123">
        <v>371.18584864999997</v>
      </c>
    </row>
    <row r="16" spans="1:12" ht="12.5" x14ac:dyDescent="0.25">
      <c r="A16" s="124" t="s">
        <v>587</v>
      </c>
      <c r="B16" s="310">
        <v>0.67358587999999997</v>
      </c>
      <c r="D16" s="310" t="s">
        <v>539</v>
      </c>
      <c r="E16" s="310">
        <v>7.0119219699999995</v>
      </c>
      <c r="F16" s="67"/>
      <c r="G16" s="429"/>
      <c r="H16" s="429"/>
    </row>
    <row r="17" spans="1:6" ht="12.5" x14ac:dyDescent="0.25">
      <c r="A17" s="124" t="s">
        <v>617</v>
      </c>
      <c r="B17" s="310">
        <v>7.3459999999999998E-2</v>
      </c>
      <c r="D17" s="310" t="s">
        <v>541</v>
      </c>
      <c r="E17" s="310">
        <v>2.8114697299999998</v>
      </c>
      <c r="F17" s="67"/>
    </row>
    <row r="18" spans="1:6" ht="12.5" x14ac:dyDescent="0.25">
      <c r="A18" s="124" t="s">
        <v>467</v>
      </c>
      <c r="B18" s="310">
        <v>5.1443999999999997E-2</v>
      </c>
      <c r="D18" s="310" t="s">
        <v>587</v>
      </c>
      <c r="E18" s="310">
        <v>0.31878246000000005</v>
      </c>
      <c r="F18" s="67"/>
    </row>
    <row r="19" spans="1:6" ht="12.5" x14ac:dyDescent="0.25">
      <c r="A19" s="126" t="s">
        <v>262</v>
      </c>
      <c r="B19" s="302">
        <f>SUM(B3:B18)</f>
        <v>11811.235110780002</v>
      </c>
      <c r="D19" s="310" t="s">
        <v>658</v>
      </c>
      <c r="E19" s="310">
        <v>6.8482000000000001E-2</v>
      </c>
      <c r="F19" s="67"/>
    </row>
    <row r="20" spans="1:6" ht="12.5" x14ac:dyDescent="0.25">
      <c r="D20" s="310" t="s">
        <v>618</v>
      </c>
      <c r="E20" s="310">
        <v>6.0689E-2</v>
      </c>
      <c r="F20" s="67"/>
    </row>
    <row r="21" spans="1:6" ht="12.5" x14ac:dyDescent="0.25">
      <c r="D21" s="310" t="s">
        <v>543</v>
      </c>
      <c r="E21" s="310">
        <v>5.9301019999999996E-2</v>
      </c>
    </row>
    <row r="22" spans="1:6" ht="12.5" x14ac:dyDescent="0.25">
      <c r="D22" s="310" t="s">
        <v>588</v>
      </c>
      <c r="E22" s="310">
        <v>3.2000000000000001E-2</v>
      </c>
    </row>
    <row r="23" spans="1:6" ht="12.5" x14ac:dyDescent="0.25">
      <c r="D23" s="310" t="s">
        <v>468</v>
      </c>
      <c r="E23" s="310">
        <v>1.005E-2</v>
      </c>
    </row>
    <row r="24" spans="1:6" ht="12.5" x14ac:dyDescent="0.25">
      <c r="D24" s="310" t="s">
        <v>467</v>
      </c>
      <c r="E24" s="310">
        <v>4.8019999999999998E-3</v>
      </c>
    </row>
    <row r="25" spans="1:6" s="46" customFormat="1" ht="13" x14ac:dyDescent="0.3">
      <c r="D25" s="195" t="s">
        <v>262</v>
      </c>
      <c r="E25" s="312">
        <f>SUM(E3:E24)</f>
        <v>15838.879117300003</v>
      </c>
    </row>
  </sheetData>
  <mergeCells count="3">
    <mergeCell ref="G16:H16"/>
    <mergeCell ref="G3:G4"/>
    <mergeCell ref="G5:G15"/>
  </mergeCells>
  <phoneticPr fontId="4" type="noConversion"/>
  <hyperlinks>
    <hyperlink ref="L1" location="'Table of Content'!A1" display="Table of Content" xr:uid="{00000000-0004-0000-1C00-000000000000}"/>
  </hyperlinks>
  <pageMargins left="0.7" right="0.7" top="0.75" bottom="0.75" header="0.3" footer="0.3"/>
  <pageSetup paperSize="9" orientation="portrait" r:id="rId1"/>
  <tableParts count="3">
    <tablePart r:id="rId2"/>
    <tablePart r:id="rId3"/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18"/>
  <sheetViews>
    <sheetView zoomScaleNormal="100" workbookViewId="0">
      <selection activeCell="A21" sqref="A21"/>
    </sheetView>
  </sheetViews>
  <sheetFormatPr defaultColWidth="8.81640625" defaultRowHeight="11.5" x14ac:dyDescent="0.25"/>
  <cols>
    <col min="1" max="1" width="9.1796875" style="6" customWidth="1"/>
    <col min="2" max="2" width="15.54296875" style="6" customWidth="1"/>
    <col min="3" max="3" width="15" style="6" customWidth="1"/>
    <col min="4" max="5" width="20.7265625" style="6" bestFit="1" customWidth="1"/>
    <col min="6" max="16384" width="8.81640625" style="6"/>
  </cols>
  <sheetData>
    <row r="1" spans="1:8" x14ac:dyDescent="0.25">
      <c r="A1" s="368" t="s">
        <v>520</v>
      </c>
      <c r="B1" s="368"/>
      <c r="C1" s="368"/>
      <c r="G1" s="369" t="s">
        <v>313</v>
      </c>
      <c r="H1" s="369"/>
    </row>
    <row r="2" spans="1:8" x14ac:dyDescent="0.25">
      <c r="A2" s="116" t="s">
        <v>268</v>
      </c>
      <c r="B2" s="116" t="s">
        <v>335</v>
      </c>
      <c r="C2" s="116" t="s">
        <v>266</v>
      </c>
      <c r="D2" s="116" t="s">
        <v>564</v>
      </c>
      <c r="E2" s="116" t="s">
        <v>563</v>
      </c>
    </row>
    <row r="3" spans="1:8" ht="12.5" x14ac:dyDescent="0.25">
      <c r="A3" s="122" t="s">
        <v>269</v>
      </c>
      <c r="B3" s="277">
        <v>6405.3807290900004</v>
      </c>
      <c r="C3" s="278">
        <v>10440.868231</v>
      </c>
      <c r="D3" s="279">
        <f>B3</f>
        <v>6405.3807290900004</v>
      </c>
      <c r="E3" s="279">
        <f>C3</f>
        <v>10440.868231</v>
      </c>
      <c r="F3" s="117"/>
    </row>
    <row r="4" spans="1:8" ht="12.5" x14ac:dyDescent="0.25">
      <c r="A4" s="124" t="s">
        <v>270</v>
      </c>
      <c r="B4" s="280">
        <v>7964.5733896599995</v>
      </c>
      <c r="C4" s="281">
        <v>10705.07538516</v>
      </c>
      <c r="D4" s="282">
        <f>SUM(B3:B4)</f>
        <v>14369.95411875</v>
      </c>
      <c r="E4" s="282">
        <f>SUM(C3:C4)</f>
        <v>21145.943616160002</v>
      </c>
      <c r="F4" s="117"/>
    </row>
    <row r="5" spans="1:8" ht="12.5" x14ac:dyDescent="0.25">
      <c r="A5" s="124" t="s">
        <v>271</v>
      </c>
      <c r="B5" s="280">
        <v>8901.1363659899998</v>
      </c>
      <c r="C5" s="281">
        <v>9410.3869071499994</v>
      </c>
      <c r="D5" s="282">
        <f>SUM(B3:B5)</f>
        <v>23271.090484740002</v>
      </c>
      <c r="E5" s="282">
        <f>SUM(C3:C5)</f>
        <v>30556.330523310004</v>
      </c>
      <c r="F5" s="117"/>
    </row>
    <row r="6" spans="1:8" ht="12.5" x14ac:dyDescent="0.25">
      <c r="A6" s="124" t="s">
        <v>272</v>
      </c>
      <c r="B6" s="280">
        <v>6664.9364208100005</v>
      </c>
      <c r="C6" s="281">
        <v>10125.657671469999</v>
      </c>
      <c r="D6" s="282">
        <f>SUM(B3:B6)</f>
        <v>29936.026905550003</v>
      </c>
      <c r="E6" s="282">
        <f>SUM(C3:C6)</f>
        <v>40681.988194780002</v>
      </c>
      <c r="F6" s="117"/>
    </row>
    <row r="7" spans="1:8" ht="12.5" x14ac:dyDescent="0.25">
      <c r="A7" s="124" t="s">
        <v>273</v>
      </c>
      <c r="B7" s="280">
        <v>6383.9531418199995</v>
      </c>
      <c r="C7" s="281">
        <v>11588.809851299999</v>
      </c>
      <c r="D7" s="282">
        <f>SUM(B3:B7)</f>
        <v>36319.980047370002</v>
      </c>
      <c r="E7" s="282">
        <f>SUM(C3:C7)</f>
        <v>52270.798046080003</v>
      </c>
      <c r="F7" s="117"/>
    </row>
    <row r="8" spans="1:8" ht="12.5" x14ac:dyDescent="0.25">
      <c r="A8" s="124" t="s">
        <v>274</v>
      </c>
      <c r="B8" s="280">
        <v>8788.6430879599993</v>
      </c>
      <c r="C8" s="281">
        <v>8920.6384134500004</v>
      </c>
      <c r="D8" s="282">
        <f>SUM(B3:B8)</f>
        <v>45108.623135330003</v>
      </c>
      <c r="E8" s="282">
        <f>SUM(C3:C8)</f>
        <v>61191.436459529999</v>
      </c>
      <c r="F8" s="117"/>
      <c r="G8" s="7"/>
      <c r="H8" s="8"/>
    </row>
    <row r="9" spans="1:8" ht="12.5" x14ac:dyDescent="0.25">
      <c r="A9" s="124" t="s">
        <v>275</v>
      </c>
      <c r="B9" s="280">
        <v>8291.4660390999998</v>
      </c>
      <c r="C9" s="281">
        <v>10600.78403802</v>
      </c>
      <c r="D9" s="282">
        <f>SUM(B3:B9)</f>
        <v>53400.089174430002</v>
      </c>
      <c r="E9" s="282">
        <f>SUM(C3:C9)</f>
        <v>71792.220497550006</v>
      </c>
      <c r="F9" s="117"/>
      <c r="G9" s="7"/>
      <c r="H9" s="7"/>
    </row>
    <row r="10" spans="1:8" ht="12.5" x14ac:dyDescent="0.25">
      <c r="A10" s="124" t="s">
        <v>276</v>
      </c>
      <c r="B10" s="280">
        <v>7885.1578766800003</v>
      </c>
      <c r="C10" s="281">
        <v>12020.68671156</v>
      </c>
      <c r="D10" s="282">
        <f>SUM(B3:B10)</f>
        <v>61285.247051110004</v>
      </c>
      <c r="E10" s="282">
        <f>SUM(C3:C10)</f>
        <v>83812.90720911001</v>
      </c>
      <c r="F10" s="117"/>
    </row>
    <row r="11" spans="1:8" ht="12.5" x14ac:dyDescent="0.25">
      <c r="A11" s="124" t="s">
        <v>277</v>
      </c>
      <c r="B11" s="280">
        <v>8745.7379499300005</v>
      </c>
      <c r="C11" s="281">
        <v>11364.60372483</v>
      </c>
      <c r="D11" s="282">
        <f>SUM(B3:B11)</f>
        <v>70030.985001040011</v>
      </c>
      <c r="E11" s="282">
        <f>SUM(C3:C11)</f>
        <v>95177.510933940008</v>
      </c>
      <c r="F11" s="117"/>
    </row>
    <row r="12" spans="1:8" ht="12.5" x14ac:dyDescent="0.25">
      <c r="A12" s="124" t="s">
        <v>278</v>
      </c>
      <c r="B12" s="280">
        <v>8298.1532845299989</v>
      </c>
      <c r="C12" s="281">
        <v>10500.56255319</v>
      </c>
      <c r="D12" s="282">
        <f>SUM(B3:B12)</f>
        <v>78329.138285570007</v>
      </c>
      <c r="E12" s="282">
        <f>SUM(C3:C12)</f>
        <v>105678.07348713001</v>
      </c>
      <c r="F12" s="117"/>
    </row>
    <row r="13" spans="1:8" ht="12.5" x14ac:dyDescent="0.25">
      <c r="A13" s="124" t="s">
        <v>279</v>
      </c>
      <c r="B13" s="280">
        <v>9749.0383679999995</v>
      </c>
      <c r="C13" s="281">
        <v>12557.621828399999</v>
      </c>
      <c r="D13" s="282">
        <f>SUM(B3:B13)</f>
        <v>88078.176653570001</v>
      </c>
      <c r="E13" s="282">
        <f>SUM(C3:C13)</f>
        <v>118235.69531553</v>
      </c>
      <c r="F13" s="117"/>
    </row>
    <row r="14" spans="1:8" ht="12.5" x14ac:dyDescent="0.25">
      <c r="A14" s="126" t="s">
        <v>280</v>
      </c>
      <c r="B14" s="283">
        <v>9353.2231558200001</v>
      </c>
      <c r="C14" s="284">
        <v>10761.798201799998</v>
      </c>
      <c r="D14" s="285">
        <f>SUM(B3:B14)</f>
        <v>97431.399809390001</v>
      </c>
      <c r="E14" s="285">
        <f>SUM(C3:C14)</f>
        <v>128997.49351733</v>
      </c>
    </row>
    <row r="15" spans="1:8" x14ac:dyDescent="0.25">
      <c r="A15" s="9"/>
      <c r="B15" s="9"/>
    </row>
    <row r="17" spans="2:3" x14ac:dyDescent="0.25">
      <c r="B17" s="353"/>
      <c r="C17" s="353"/>
    </row>
    <row r="18" spans="2:3" x14ac:dyDescent="0.25">
      <c r="B18" s="7"/>
      <c r="C18" s="7"/>
    </row>
  </sheetData>
  <mergeCells count="2">
    <mergeCell ref="A1:C1"/>
    <mergeCell ref="G1:H1"/>
  </mergeCells>
  <hyperlinks>
    <hyperlink ref="G1:H1" location="'Table of Content'!A1" display="Table of Content" xr:uid="{00000000-0004-0000-02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N353"/>
  <sheetViews>
    <sheetView zoomScaleNormal="100" workbookViewId="0">
      <selection activeCell="C12" sqref="C12"/>
    </sheetView>
  </sheetViews>
  <sheetFormatPr defaultColWidth="8.81640625" defaultRowHeight="11.5" x14ac:dyDescent="0.25"/>
  <cols>
    <col min="1" max="1" width="42.90625" style="6" customWidth="1"/>
    <col min="2" max="2" width="13.1796875" style="6" bestFit="1" customWidth="1"/>
    <col min="3" max="3" width="9.1796875" style="6" customWidth="1"/>
    <col min="4" max="4" width="12" style="6" customWidth="1"/>
    <col min="5" max="5" width="10.08984375" style="6" customWidth="1"/>
    <col min="6" max="6" width="12" style="6" bestFit="1" customWidth="1"/>
    <col min="7" max="7" width="14" style="6" bestFit="1" customWidth="1"/>
    <col min="8" max="9" width="13.90625" style="6" customWidth="1"/>
    <col min="10" max="11" width="13.08984375" style="6" customWidth="1"/>
    <col min="12" max="16384" width="8.81640625" style="6"/>
  </cols>
  <sheetData>
    <row r="1" spans="1:14" x14ac:dyDescent="0.25">
      <c r="A1" s="433" t="s">
        <v>660</v>
      </c>
      <c r="B1" s="433"/>
      <c r="C1" s="433"/>
      <c r="D1" s="433"/>
      <c r="E1" s="433"/>
      <c r="F1" s="433"/>
      <c r="G1" s="433"/>
      <c r="H1" s="433"/>
      <c r="I1" s="433"/>
      <c r="J1" s="433"/>
      <c r="M1" s="376" t="s">
        <v>313</v>
      </c>
      <c r="N1" s="376"/>
    </row>
    <row r="2" spans="1:14" x14ac:dyDescent="0.25">
      <c r="A2" s="52" t="s">
        <v>463</v>
      </c>
      <c r="B2" s="18" t="s">
        <v>327</v>
      </c>
      <c r="C2" s="18" t="s">
        <v>328</v>
      </c>
      <c r="D2" s="18" t="s">
        <v>329</v>
      </c>
      <c r="E2" s="18" t="s">
        <v>330</v>
      </c>
      <c r="F2" s="18" t="s">
        <v>331</v>
      </c>
      <c r="G2" s="18" t="s">
        <v>332</v>
      </c>
      <c r="H2" s="18" t="s">
        <v>333</v>
      </c>
      <c r="I2" s="18" t="s">
        <v>334</v>
      </c>
      <c r="J2" s="18">
        <v>2023</v>
      </c>
      <c r="K2" s="68" t="s">
        <v>262</v>
      </c>
      <c r="L2" s="9"/>
    </row>
    <row r="3" spans="1:14" ht="12.5" x14ac:dyDescent="0.25">
      <c r="A3" s="13" t="s">
        <v>465</v>
      </c>
      <c r="B3" s="132">
        <v>4.6537090999999995</v>
      </c>
      <c r="C3" s="132">
        <v>14.320641630000001</v>
      </c>
      <c r="D3" s="132">
        <v>6.5056744499999999</v>
      </c>
      <c r="E3" s="132">
        <v>10.94236197</v>
      </c>
      <c r="F3" s="132">
        <v>2.4098935499999996</v>
      </c>
      <c r="G3" s="132">
        <v>2.0046297900000001</v>
      </c>
      <c r="H3" s="132">
        <v>49.351371219999997</v>
      </c>
      <c r="I3" s="132">
        <v>5.4820136399999999</v>
      </c>
      <c r="J3" s="132">
        <v>9.6368489300000011</v>
      </c>
      <c r="K3" s="47">
        <f>SUM(B3:I3)</f>
        <v>95.670295350000018</v>
      </c>
      <c r="L3" s="69"/>
    </row>
    <row r="4" spans="1:14" ht="12.5" x14ac:dyDescent="0.25">
      <c r="A4" s="64" t="s">
        <v>464</v>
      </c>
      <c r="B4" s="138">
        <v>0.31533073</v>
      </c>
      <c r="C4" s="138">
        <v>0.12034805999999999</v>
      </c>
      <c r="D4" s="138">
        <v>83.250215280000006</v>
      </c>
      <c r="E4" s="138">
        <v>239.19346847999998</v>
      </c>
      <c r="F4" s="138">
        <v>0</v>
      </c>
      <c r="G4" s="138">
        <v>0.18851913000000001</v>
      </c>
      <c r="H4" s="138">
        <v>0</v>
      </c>
      <c r="I4" s="138">
        <v>2.0193000000000001E-4</v>
      </c>
      <c r="J4" s="138">
        <v>3.5111059999999999E-2</v>
      </c>
      <c r="K4" s="47">
        <f>SUM(B4:I4)</f>
        <v>323.06808360999997</v>
      </c>
      <c r="L4" s="69"/>
    </row>
    <row r="5" spans="1:14" x14ac:dyDescent="0.25">
      <c r="L5" s="69"/>
    </row>
    <row r="6" spans="1:14" ht="15.5" customHeight="1" x14ac:dyDescent="0.25">
      <c r="B6" s="69"/>
      <c r="C6" s="69"/>
      <c r="D6" s="24"/>
      <c r="I6" s="49"/>
      <c r="J6" s="49"/>
    </row>
    <row r="7" spans="1:14" ht="15.5" customHeight="1" x14ac:dyDescent="0.25">
      <c r="A7" s="78" t="s">
        <v>593</v>
      </c>
      <c r="B7" s="79" t="s">
        <v>592</v>
      </c>
      <c r="C7" s="79" t="s">
        <v>336</v>
      </c>
      <c r="E7" s="74" t="s">
        <v>528</v>
      </c>
      <c r="F7" s="75" t="s">
        <v>573</v>
      </c>
      <c r="G7" s="76" t="s">
        <v>555</v>
      </c>
      <c r="H7" s="49"/>
    </row>
    <row r="8" spans="1:14" s="103" customFormat="1" ht="13" customHeight="1" x14ac:dyDescent="0.25">
      <c r="A8" s="313" t="s">
        <v>80</v>
      </c>
      <c r="B8" s="141">
        <v>0.1079528</v>
      </c>
      <c r="C8" s="314">
        <f>(Table4[[#This Row],[Exports(N$)]]/$B$12)*100</f>
        <v>46.430437138431543</v>
      </c>
      <c r="E8" s="318" t="s">
        <v>547</v>
      </c>
      <c r="F8" s="319">
        <v>6167.6088560799999</v>
      </c>
      <c r="G8" s="319">
        <v>6630.16899225</v>
      </c>
      <c r="H8" s="104"/>
    </row>
    <row r="9" spans="1:14" s="103" customFormat="1" ht="15.5" customHeight="1" x14ac:dyDescent="0.25">
      <c r="A9" s="315" t="s">
        <v>108</v>
      </c>
      <c r="B9" s="143">
        <v>3.4712059999999996E-2</v>
      </c>
      <c r="C9" s="316">
        <f>(Table4[[#This Row],[Exports(N$)]]/$B$12)*100</f>
        <v>14.929637024472397</v>
      </c>
      <c r="E9" s="320" t="s">
        <v>503</v>
      </c>
      <c r="F9" s="321">
        <v>0.23250438000000001</v>
      </c>
      <c r="G9" s="322" t="s">
        <v>314</v>
      </c>
      <c r="H9" s="104"/>
    </row>
    <row r="10" spans="1:14" s="103" customFormat="1" ht="13" customHeight="1" x14ac:dyDescent="0.25">
      <c r="A10" s="315" t="s">
        <v>172</v>
      </c>
      <c r="B10" s="143">
        <v>5.8304399999999992E-3</v>
      </c>
      <c r="C10" s="316">
        <f>(Table4[[#This Row],[Exports(N$)]]/$B$12)*100</f>
        <v>2.5076688877861133</v>
      </c>
      <c r="G10" s="104"/>
      <c r="H10" s="104"/>
    </row>
    <row r="11" spans="1:14" s="103" customFormat="1" ht="15.5" customHeight="1" x14ac:dyDescent="0.25">
      <c r="A11" s="315" t="s">
        <v>258</v>
      </c>
      <c r="B11" s="143">
        <v>8.400908E-2</v>
      </c>
      <c r="C11" s="316">
        <f>(Table4[[#This Row],[Exports(N$)]]/$B$12)*100</f>
        <v>36.132256949309941</v>
      </c>
      <c r="G11" s="104"/>
      <c r="H11" s="104"/>
    </row>
    <row r="12" spans="1:14" s="103" customFormat="1" ht="15.5" customHeight="1" x14ac:dyDescent="0.3">
      <c r="A12" s="317" t="s">
        <v>262</v>
      </c>
      <c r="B12" s="455">
        <f>SUM(B8:B11)</f>
        <v>0.23250438000000001</v>
      </c>
      <c r="C12" s="456">
        <f>(Table4[[#This Row],[Exports(N$)]]/$B$12)*100</f>
        <v>100</v>
      </c>
      <c r="F12" s="105"/>
      <c r="G12" s="104"/>
      <c r="H12" s="104"/>
    </row>
    <row r="13" spans="1:14" ht="15.5" customHeight="1" x14ac:dyDescent="0.25">
      <c r="B13" s="69"/>
      <c r="C13" s="69"/>
      <c r="D13" s="24"/>
      <c r="I13" s="49"/>
      <c r="J13" s="49"/>
    </row>
    <row r="14" spans="1:14" ht="15.5" customHeight="1" x14ac:dyDescent="0.25">
      <c r="B14" s="69"/>
      <c r="C14" s="69"/>
      <c r="D14" s="67"/>
      <c r="I14" s="49"/>
      <c r="J14" s="49"/>
    </row>
    <row r="15" spans="1:14" ht="15.5" customHeight="1" x14ac:dyDescent="0.25">
      <c r="B15" s="69"/>
      <c r="C15" s="69"/>
      <c r="D15" s="24"/>
      <c r="I15" s="49"/>
      <c r="J15" s="49"/>
    </row>
    <row r="16" spans="1:14" ht="15.5" customHeight="1" x14ac:dyDescent="0.25">
      <c r="B16" s="69"/>
      <c r="C16" s="69"/>
      <c r="D16" s="24"/>
      <c r="I16" s="49"/>
      <c r="J16" s="49"/>
    </row>
    <row r="17" spans="2:10" ht="15.5" customHeight="1" x14ac:dyDescent="0.25">
      <c r="B17" s="69"/>
      <c r="C17" s="69"/>
      <c r="D17" s="24"/>
      <c r="I17" s="49"/>
      <c r="J17" s="49"/>
    </row>
    <row r="18" spans="2:10" ht="15.5" customHeight="1" x14ac:dyDescent="0.25">
      <c r="B18" s="69"/>
      <c r="C18" s="69"/>
      <c r="D18" s="24"/>
      <c r="I18" s="49"/>
      <c r="J18" s="49"/>
    </row>
    <row r="19" spans="2:10" ht="15.5" customHeight="1" x14ac:dyDescent="0.25">
      <c r="B19" s="69"/>
      <c r="C19" s="69"/>
      <c r="D19" s="24"/>
      <c r="I19" s="49"/>
      <c r="J19" s="49"/>
    </row>
    <row r="20" spans="2:10" ht="15.5" customHeight="1" x14ac:dyDescent="0.25">
      <c r="B20" s="69"/>
      <c r="C20" s="69"/>
      <c r="D20" s="24"/>
      <c r="I20" s="49"/>
      <c r="J20" s="49"/>
    </row>
    <row r="21" spans="2:10" ht="15.5" customHeight="1" x14ac:dyDescent="0.25">
      <c r="B21" s="69"/>
      <c r="C21" s="69"/>
      <c r="D21" s="24"/>
      <c r="I21" s="49"/>
      <c r="J21" s="49"/>
    </row>
    <row r="22" spans="2:10" ht="15.5" customHeight="1" x14ac:dyDescent="0.25">
      <c r="B22" s="69"/>
      <c r="C22" s="69"/>
      <c r="D22" s="24"/>
      <c r="I22" s="49"/>
      <c r="J22" s="49"/>
    </row>
    <row r="23" spans="2:10" ht="15.5" customHeight="1" x14ac:dyDescent="0.25">
      <c r="B23" s="69"/>
      <c r="C23" s="69"/>
      <c r="D23" s="24"/>
      <c r="I23" s="49"/>
      <c r="J23" s="49"/>
    </row>
    <row r="24" spans="2:10" ht="15.5" customHeight="1" x14ac:dyDescent="0.25">
      <c r="B24" s="69"/>
      <c r="C24" s="69"/>
      <c r="D24" s="24"/>
      <c r="I24" s="49"/>
      <c r="J24" s="49"/>
    </row>
    <row r="25" spans="2:10" ht="15.5" customHeight="1" x14ac:dyDescent="0.25">
      <c r="B25" s="69"/>
      <c r="C25" s="69"/>
      <c r="D25" s="24"/>
      <c r="I25" s="49"/>
      <c r="J25" s="49"/>
    </row>
    <row r="26" spans="2:10" ht="15.5" customHeight="1" x14ac:dyDescent="0.25">
      <c r="B26" s="69"/>
      <c r="C26" s="69"/>
      <c r="D26" s="24"/>
      <c r="I26" s="49"/>
      <c r="J26" s="49"/>
    </row>
    <row r="27" spans="2:10" ht="15.5" customHeight="1" x14ac:dyDescent="0.25">
      <c r="B27" s="69"/>
      <c r="C27" s="69"/>
      <c r="D27" s="24"/>
      <c r="I27" s="49"/>
      <c r="J27" s="49"/>
    </row>
    <row r="28" spans="2:10" ht="15.5" customHeight="1" x14ac:dyDescent="0.25">
      <c r="B28" s="69"/>
      <c r="C28" s="69"/>
      <c r="D28" s="24"/>
      <c r="I28" s="49"/>
      <c r="J28" s="49"/>
    </row>
    <row r="29" spans="2:10" ht="15.5" customHeight="1" x14ac:dyDescent="0.25">
      <c r="B29" s="69"/>
      <c r="C29" s="69"/>
      <c r="D29" s="24"/>
      <c r="I29" s="49"/>
      <c r="J29" s="49"/>
    </row>
    <row r="30" spans="2:10" ht="15.5" customHeight="1" x14ac:dyDescent="0.25">
      <c r="B30" s="69"/>
      <c r="C30" s="69"/>
      <c r="D30" s="24"/>
      <c r="I30" s="49"/>
      <c r="J30" s="49"/>
    </row>
    <row r="31" spans="2:10" ht="15.5" customHeight="1" x14ac:dyDescent="0.25">
      <c r="B31" s="69"/>
      <c r="C31" s="69"/>
      <c r="D31" s="24"/>
      <c r="I31" s="49"/>
      <c r="J31" s="49"/>
    </row>
    <row r="32" spans="2:10" ht="15.5" customHeight="1" x14ac:dyDescent="0.25">
      <c r="B32" s="69"/>
      <c r="C32" s="69"/>
      <c r="D32" s="24"/>
      <c r="I32" s="49"/>
      <c r="J32" s="49"/>
    </row>
    <row r="33" spans="2:10" ht="15.5" customHeight="1" x14ac:dyDescent="0.25">
      <c r="B33" s="69"/>
      <c r="C33" s="69"/>
      <c r="D33" s="24"/>
      <c r="I33" s="49"/>
      <c r="J33" s="49"/>
    </row>
    <row r="34" spans="2:10" ht="15.5" customHeight="1" x14ac:dyDescent="0.25">
      <c r="B34" s="69"/>
      <c r="C34" s="69"/>
      <c r="D34" s="24"/>
      <c r="I34" s="49"/>
      <c r="J34" s="49"/>
    </row>
    <row r="35" spans="2:10" ht="15.5" customHeight="1" x14ac:dyDescent="0.25">
      <c r="B35" s="69"/>
      <c r="C35" s="69"/>
      <c r="D35" s="24"/>
      <c r="I35" s="49"/>
      <c r="J35" s="49"/>
    </row>
    <row r="36" spans="2:10" ht="15.5" customHeight="1" x14ac:dyDescent="0.25">
      <c r="B36" s="69"/>
      <c r="C36" s="69"/>
      <c r="D36" s="24"/>
      <c r="I36" s="49"/>
      <c r="J36" s="49"/>
    </row>
    <row r="37" spans="2:10" ht="15.5" customHeight="1" x14ac:dyDescent="0.25">
      <c r="B37" s="69"/>
      <c r="C37" s="69"/>
      <c r="D37" s="24"/>
      <c r="I37" s="49"/>
      <c r="J37" s="49"/>
    </row>
    <row r="38" spans="2:10" ht="15.5" customHeight="1" x14ac:dyDescent="0.25">
      <c r="B38" s="69"/>
      <c r="C38" s="69"/>
      <c r="D38" s="24"/>
      <c r="I38" s="49"/>
      <c r="J38" s="49"/>
    </row>
    <row r="39" spans="2:10" ht="15.5" customHeight="1" x14ac:dyDescent="0.25">
      <c r="B39" s="69"/>
      <c r="C39" s="69"/>
      <c r="D39" s="24"/>
      <c r="I39" s="49"/>
      <c r="J39" s="49"/>
    </row>
    <row r="40" spans="2:10" ht="15.5" customHeight="1" x14ac:dyDescent="0.25">
      <c r="B40" s="69"/>
      <c r="C40" s="69"/>
      <c r="D40" s="24"/>
      <c r="I40" s="49"/>
      <c r="J40" s="49"/>
    </row>
    <row r="41" spans="2:10" ht="15.5" customHeight="1" x14ac:dyDescent="0.25">
      <c r="B41" s="69"/>
      <c r="C41" s="69"/>
      <c r="D41" s="24"/>
      <c r="I41" s="49"/>
      <c r="J41" s="49"/>
    </row>
    <row r="42" spans="2:10" ht="15.5" customHeight="1" x14ac:dyDescent="0.25">
      <c r="B42" s="69"/>
      <c r="C42" s="69"/>
      <c r="D42" s="24"/>
      <c r="I42" s="49"/>
      <c r="J42" s="49"/>
    </row>
    <row r="43" spans="2:10" ht="15.5" customHeight="1" x14ac:dyDescent="0.25">
      <c r="B43" s="69"/>
      <c r="C43" s="69"/>
      <c r="D43" s="24"/>
      <c r="I43" s="49"/>
      <c r="J43" s="49"/>
    </row>
    <row r="44" spans="2:10" ht="15.5" customHeight="1" x14ac:dyDescent="0.25">
      <c r="B44" s="69"/>
      <c r="C44" s="69"/>
      <c r="D44" s="24"/>
      <c r="I44" s="49"/>
      <c r="J44" s="49"/>
    </row>
    <row r="45" spans="2:10" ht="15.5" customHeight="1" x14ac:dyDescent="0.25">
      <c r="B45" s="69"/>
      <c r="C45" s="69"/>
      <c r="D45" s="24"/>
      <c r="I45" s="49"/>
      <c r="J45" s="49"/>
    </row>
    <row r="46" spans="2:10" ht="15.5" customHeight="1" x14ac:dyDescent="0.25">
      <c r="B46" s="69"/>
      <c r="C46" s="69"/>
      <c r="D46" s="24"/>
      <c r="I46" s="49"/>
      <c r="J46" s="49"/>
    </row>
    <row r="47" spans="2:10" ht="15.5" customHeight="1" x14ac:dyDescent="0.25">
      <c r="B47" s="69"/>
      <c r="C47" s="69"/>
      <c r="D47" s="24"/>
      <c r="I47" s="49"/>
      <c r="J47" s="49"/>
    </row>
    <row r="48" spans="2:10" ht="15.5" customHeight="1" x14ac:dyDescent="0.25">
      <c r="B48" s="69"/>
      <c r="C48" s="69"/>
      <c r="D48" s="24"/>
      <c r="I48" s="49"/>
      <c r="J48" s="49"/>
    </row>
    <row r="49" spans="2:10" ht="15.5" customHeight="1" x14ac:dyDescent="0.25">
      <c r="B49" s="69"/>
      <c r="C49" s="69"/>
      <c r="D49" s="24"/>
      <c r="I49" s="49"/>
      <c r="J49" s="49"/>
    </row>
    <row r="50" spans="2:10" ht="15.5" customHeight="1" x14ac:dyDescent="0.25">
      <c r="B50" s="69"/>
      <c r="C50" s="69"/>
      <c r="D50" s="24"/>
      <c r="I50" s="49"/>
      <c r="J50" s="49"/>
    </row>
    <row r="51" spans="2:10" ht="15.5" customHeight="1" x14ac:dyDescent="0.25">
      <c r="B51" s="69"/>
      <c r="C51" s="69"/>
      <c r="D51" s="24"/>
      <c r="I51" s="49"/>
      <c r="J51" s="49"/>
    </row>
    <row r="52" spans="2:10" ht="15.5" customHeight="1" x14ac:dyDescent="0.25">
      <c r="B52" s="69"/>
      <c r="C52" s="69"/>
      <c r="D52" s="24"/>
      <c r="I52" s="49"/>
      <c r="J52" s="49"/>
    </row>
    <row r="53" spans="2:10" ht="15.5" customHeight="1" x14ac:dyDescent="0.25">
      <c r="B53" s="69"/>
      <c r="C53" s="69"/>
      <c r="D53" s="24"/>
      <c r="I53" s="49"/>
      <c r="J53" s="49"/>
    </row>
    <row r="54" spans="2:10" ht="15.5" customHeight="1" x14ac:dyDescent="0.25">
      <c r="B54" s="69"/>
      <c r="C54" s="69"/>
      <c r="D54" s="24"/>
      <c r="I54" s="49"/>
      <c r="J54" s="49"/>
    </row>
    <row r="55" spans="2:10" ht="15.5" customHeight="1" x14ac:dyDescent="0.25">
      <c r="B55" s="69"/>
      <c r="C55" s="69"/>
      <c r="D55" s="24"/>
      <c r="I55" s="49"/>
      <c r="J55" s="49"/>
    </row>
    <row r="56" spans="2:10" ht="15.5" customHeight="1" x14ac:dyDescent="0.25">
      <c r="B56" s="69"/>
      <c r="C56" s="69"/>
      <c r="D56" s="24"/>
      <c r="I56" s="49"/>
      <c r="J56" s="49"/>
    </row>
    <row r="57" spans="2:10" ht="15.5" customHeight="1" x14ac:dyDescent="0.25">
      <c r="B57" s="69"/>
      <c r="C57" s="69"/>
      <c r="D57" s="24"/>
      <c r="I57" s="49"/>
      <c r="J57" s="49"/>
    </row>
    <row r="58" spans="2:10" ht="15.5" customHeight="1" x14ac:dyDescent="0.25">
      <c r="B58" s="69"/>
      <c r="C58" s="69"/>
      <c r="D58" s="24"/>
      <c r="I58" s="49"/>
      <c r="J58" s="49"/>
    </row>
    <row r="59" spans="2:10" ht="15.5" customHeight="1" x14ac:dyDescent="0.25">
      <c r="B59" s="69"/>
      <c r="C59" s="69"/>
      <c r="D59" s="24"/>
      <c r="I59" s="49"/>
      <c r="J59" s="49"/>
    </row>
    <row r="60" spans="2:10" ht="15.5" customHeight="1" x14ac:dyDescent="0.25">
      <c r="B60" s="69"/>
      <c r="C60" s="69"/>
      <c r="D60" s="24"/>
      <c r="I60" s="49"/>
      <c r="J60" s="49"/>
    </row>
    <row r="61" spans="2:10" ht="15.5" customHeight="1" x14ac:dyDescent="0.25">
      <c r="B61" s="69"/>
      <c r="C61" s="69"/>
      <c r="D61" s="24"/>
      <c r="I61" s="49"/>
      <c r="J61" s="49"/>
    </row>
    <row r="62" spans="2:10" ht="15.5" customHeight="1" x14ac:dyDescent="0.25">
      <c r="B62" s="69"/>
      <c r="C62" s="69"/>
      <c r="D62" s="24"/>
      <c r="I62" s="49"/>
      <c r="J62" s="49"/>
    </row>
    <row r="63" spans="2:10" ht="15.5" customHeight="1" x14ac:dyDescent="0.25">
      <c r="B63" s="69"/>
      <c r="C63" s="69"/>
      <c r="D63" s="24"/>
      <c r="I63" s="49"/>
      <c r="J63" s="49"/>
    </row>
    <row r="64" spans="2:10" ht="15.5" customHeight="1" x14ac:dyDescent="0.25">
      <c r="B64" s="69"/>
      <c r="C64" s="69"/>
      <c r="D64" s="24"/>
      <c r="I64" s="49"/>
      <c r="J64" s="49"/>
    </row>
    <row r="65" spans="2:10" ht="15.5" customHeight="1" x14ac:dyDescent="0.25">
      <c r="B65" s="69"/>
      <c r="C65" s="69"/>
      <c r="D65" s="24"/>
      <c r="I65" s="49"/>
      <c r="J65" s="49"/>
    </row>
    <row r="66" spans="2:10" ht="15.5" customHeight="1" x14ac:dyDescent="0.25">
      <c r="B66" s="69"/>
      <c r="C66" s="69"/>
      <c r="D66" s="24"/>
      <c r="I66" s="49"/>
      <c r="J66" s="49"/>
    </row>
    <row r="67" spans="2:10" ht="15.5" customHeight="1" x14ac:dyDescent="0.25">
      <c r="B67" s="69"/>
      <c r="C67" s="69"/>
      <c r="D67" s="24"/>
      <c r="I67" s="49"/>
      <c r="J67" s="49"/>
    </row>
    <row r="68" spans="2:10" ht="15.5" customHeight="1" x14ac:dyDescent="0.25">
      <c r="B68" s="69"/>
      <c r="C68" s="69"/>
      <c r="D68" s="24"/>
      <c r="I68" s="49"/>
      <c r="J68" s="49"/>
    </row>
    <row r="69" spans="2:10" ht="15.5" customHeight="1" x14ac:dyDescent="0.25">
      <c r="B69" s="69"/>
      <c r="C69" s="69"/>
      <c r="D69" s="24"/>
      <c r="I69" s="49"/>
      <c r="J69" s="49"/>
    </row>
    <row r="70" spans="2:10" ht="15.5" customHeight="1" x14ac:dyDescent="0.25">
      <c r="B70" s="69"/>
      <c r="C70" s="69"/>
      <c r="D70" s="24"/>
      <c r="I70" s="49"/>
      <c r="J70" s="49"/>
    </row>
    <row r="71" spans="2:10" ht="15.5" customHeight="1" x14ac:dyDescent="0.25">
      <c r="B71" s="69"/>
      <c r="C71" s="69"/>
      <c r="D71" s="24"/>
      <c r="I71" s="49"/>
      <c r="J71" s="49"/>
    </row>
    <row r="72" spans="2:10" ht="15.5" customHeight="1" x14ac:dyDescent="0.25">
      <c r="B72" s="69"/>
      <c r="C72" s="69"/>
      <c r="D72" s="24"/>
      <c r="I72" s="49"/>
      <c r="J72" s="49"/>
    </row>
    <row r="73" spans="2:10" ht="15.5" customHeight="1" x14ac:dyDescent="0.25">
      <c r="B73" s="69"/>
      <c r="C73" s="69"/>
      <c r="D73" s="24"/>
      <c r="I73" s="49"/>
      <c r="J73" s="49"/>
    </row>
    <row r="74" spans="2:10" ht="15.5" customHeight="1" x14ac:dyDescent="0.25">
      <c r="B74" s="69"/>
      <c r="C74" s="69"/>
      <c r="D74" s="24"/>
      <c r="I74" s="49"/>
      <c r="J74" s="49"/>
    </row>
    <row r="75" spans="2:10" ht="15.5" customHeight="1" x14ac:dyDescent="0.25">
      <c r="B75" s="69"/>
      <c r="C75" s="69"/>
      <c r="D75" s="24"/>
      <c r="I75" s="49"/>
      <c r="J75" s="49"/>
    </row>
    <row r="76" spans="2:10" ht="15.5" customHeight="1" x14ac:dyDescent="0.25">
      <c r="B76" s="69"/>
      <c r="C76" s="69"/>
      <c r="D76" s="24"/>
      <c r="I76" s="49"/>
      <c r="J76" s="49"/>
    </row>
    <row r="77" spans="2:10" ht="15.5" customHeight="1" x14ac:dyDescent="0.25">
      <c r="B77" s="69"/>
      <c r="C77" s="69"/>
      <c r="D77" s="24"/>
      <c r="I77" s="49"/>
      <c r="J77" s="49"/>
    </row>
    <row r="78" spans="2:10" ht="15.5" customHeight="1" x14ac:dyDescent="0.25">
      <c r="B78" s="69"/>
      <c r="C78" s="69"/>
      <c r="D78" s="24"/>
      <c r="I78" s="49"/>
      <c r="J78" s="49"/>
    </row>
    <row r="79" spans="2:10" ht="15.5" customHeight="1" x14ac:dyDescent="0.25">
      <c r="B79" s="69"/>
      <c r="C79" s="69"/>
      <c r="D79" s="24"/>
      <c r="I79" s="49"/>
      <c r="J79" s="49"/>
    </row>
    <row r="80" spans="2:10" ht="15.5" customHeight="1" x14ac:dyDescent="0.25">
      <c r="B80" s="69"/>
      <c r="C80" s="69"/>
      <c r="D80" s="24"/>
      <c r="I80" s="49"/>
      <c r="J80" s="49"/>
    </row>
    <row r="81" spans="2:10" ht="15.5" customHeight="1" x14ac:dyDescent="0.25">
      <c r="B81" s="69"/>
      <c r="C81" s="69"/>
      <c r="D81" s="24"/>
      <c r="I81" s="49"/>
      <c r="J81" s="49"/>
    </row>
    <row r="82" spans="2:10" ht="15.5" customHeight="1" x14ac:dyDescent="0.25">
      <c r="B82" s="69"/>
      <c r="C82" s="69"/>
      <c r="D82" s="24"/>
      <c r="I82" s="49"/>
      <c r="J82" s="49"/>
    </row>
    <row r="83" spans="2:10" ht="15.5" customHeight="1" x14ac:dyDescent="0.25">
      <c r="B83" s="69"/>
      <c r="C83" s="69"/>
      <c r="D83" s="24"/>
      <c r="I83" s="49"/>
      <c r="J83" s="49"/>
    </row>
    <row r="84" spans="2:10" ht="15.5" customHeight="1" x14ac:dyDescent="0.25">
      <c r="B84" s="69"/>
      <c r="C84" s="69"/>
      <c r="D84" s="24"/>
      <c r="I84" s="49"/>
      <c r="J84" s="49"/>
    </row>
    <row r="85" spans="2:10" ht="15.5" customHeight="1" x14ac:dyDescent="0.25">
      <c r="B85" s="69"/>
      <c r="C85" s="69"/>
      <c r="D85" s="24"/>
      <c r="I85" s="49"/>
      <c r="J85" s="49"/>
    </row>
    <row r="86" spans="2:10" ht="15.5" customHeight="1" x14ac:dyDescent="0.25">
      <c r="B86" s="69"/>
      <c r="C86" s="69"/>
      <c r="D86" s="24"/>
      <c r="I86" s="49"/>
      <c r="J86" s="49"/>
    </row>
    <row r="87" spans="2:10" ht="15.5" customHeight="1" x14ac:dyDescent="0.25">
      <c r="B87" s="69"/>
      <c r="C87" s="69"/>
      <c r="D87" s="24"/>
      <c r="I87" s="49"/>
      <c r="J87" s="49"/>
    </row>
    <row r="88" spans="2:10" ht="15.5" customHeight="1" x14ac:dyDescent="0.25">
      <c r="B88" s="69"/>
      <c r="C88" s="69"/>
      <c r="D88" s="24"/>
      <c r="I88" s="49"/>
      <c r="J88" s="49"/>
    </row>
    <row r="89" spans="2:10" ht="15.5" customHeight="1" x14ac:dyDescent="0.25">
      <c r="B89" s="69"/>
      <c r="C89" s="69"/>
      <c r="D89" s="24"/>
      <c r="I89" s="49"/>
      <c r="J89" s="49"/>
    </row>
    <row r="90" spans="2:10" ht="15.5" customHeight="1" x14ac:dyDescent="0.25">
      <c r="B90" s="69"/>
      <c r="C90" s="69"/>
      <c r="D90" s="24"/>
      <c r="I90" s="49"/>
      <c r="J90" s="49"/>
    </row>
    <row r="91" spans="2:10" ht="15.5" customHeight="1" x14ac:dyDescent="0.25">
      <c r="B91" s="69"/>
      <c r="C91" s="69"/>
      <c r="D91" s="24"/>
      <c r="I91" s="49"/>
      <c r="J91" s="49"/>
    </row>
    <row r="92" spans="2:10" ht="15.5" customHeight="1" x14ac:dyDescent="0.25">
      <c r="B92" s="69"/>
      <c r="C92" s="69"/>
      <c r="D92" s="24"/>
      <c r="I92" s="49"/>
      <c r="J92" s="49"/>
    </row>
    <row r="93" spans="2:10" ht="15.5" customHeight="1" x14ac:dyDescent="0.25">
      <c r="B93" s="69"/>
      <c r="C93" s="69"/>
      <c r="D93" s="24"/>
      <c r="I93" s="49"/>
      <c r="J93" s="49"/>
    </row>
    <row r="94" spans="2:10" ht="15.5" customHeight="1" x14ac:dyDescent="0.25">
      <c r="B94" s="69"/>
      <c r="C94" s="69"/>
      <c r="D94" s="24"/>
      <c r="I94" s="49"/>
      <c r="J94" s="49"/>
    </row>
    <row r="95" spans="2:10" ht="15.5" customHeight="1" x14ac:dyDescent="0.25">
      <c r="B95" s="69"/>
      <c r="C95" s="69"/>
      <c r="D95" s="24"/>
      <c r="I95" s="49"/>
      <c r="J95" s="49"/>
    </row>
    <row r="96" spans="2:10" ht="15.5" customHeight="1" x14ac:dyDescent="0.25">
      <c r="B96" s="69"/>
      <c r="C96" s="69"/>
      <c r="D96" s="24"/>
      <c r="I96" s="49"/>
      <c r="J96" s="49"/>
    </row>
    <row r="97" spans="2:10" ht="15.5" customHeight="1" x14ac:dyDescent="0.25">
      <c r="B97" s="69"/>
      <c r="C97" s="69"/>
      <c r="D97" s="24"/>
      <c r="I97" s="49"/>
      <c r="J97" s="49"/>
    </row>
    <row r="98" spans="2:10" ht="15.5" customHeight="1" x14ac:dyDescent="0.25">
      <c r="B98" s="69"/>
      <c r="C98" s="69"/>
      <c r="D98" s="24"/>
      <c r="I98" s="49"/>
      <c r="J98" s="49"/>
    </row>
    <row r="99" spans="2:10" ht="15.5" customHeight="1" x14ac:dyDescent="0.25">
      <c r="B99" s="69"/>
      <c r="C99" s="69"/>
      <c r="D99" s="24"/>
      <c r="I99" s="49"/>
      <c r="J99" s="49"/>
    </row>
    <row r="100" spans="2:10" ht="15.5" customHeight="1" x14ac:dyDescent="0.25">
      <c r="B100" s="69"/>
      <c r="C100" s="69"/>
      <c r="D100" s="24"/>
      <c r="I100" s="49"/>
      <c r="J100" s="49"/>
    </row>
    <row r="101" spans="2:10" ht="15.5" customHeight="1" x14ac:dyDescent="0.25">
      <c r="B101" s="69"/>
      <c r="C101" s="69"/>
      <c r="D101" s="24"/>
      <c r="I101" s="49"/>
      <c r="J101" s="49"/>
    </row>
    <row r="102" spans="2:10" ht="15.5" customHeight="1" x14ac:dyDescent="0.25">
      <c r="B102" s="69"/>
      <c r="C102" s="69"/>
      <c r="D102" s="24"/>
      <c r="I102" s="49"/>
      <c r="J102" s="49"/>
    </row>
    <row r="103" spans="2:10" ht="15.5" customHeight="1" x14ac:dyDescent="0.25">
      <c r="B103" s="69"/>
      <c r="C103" s="69"/>
      <c r="D103" s="24"/>
      <c r="I103" s="49"/>
      <c r="J103" s="49"/>
    </row>
    <row r="104" spans="2:10" ht="15.5" customHeight="1" x14ac:dyDescent="0.25">
      <c r="B104" s="69"/>
      <c r="C104" s="69"/>
      <c r="D104" s="24"/>
      <c r="I104" s="49"/>
      <c r="J104" s="49"/>
    </row>
    <row r="105" spans="2:10" ht="15.5" customHeight="1" x14ac:dyDescent="0.25">
      <c r="B105" s="69"/>
      <c r="C105" s="69"/>
      <c r="D105" s="24"/>
      <c r="I105" s="49"/>
      <c r="J105" s="49"/>
    </row>
    <row r="106" spans="2:10" ht="15.5" customHeight="1" x14ac:dyDescent="0.25">
      <c r="B106" s="69"/>
      <c r="C106" s="69"/>
      <c r="D106" s="24"/>
      <c r="I106" s="49"/>
      <c r="J106" s="49"/>
    </row>
    <row r="107" spans="2:10" ht="15.5" customHeight="1" x14ac:dyDescent="0.25">
      <c r="B107" s="69"/>
      <c r="C107" s="69"/>
      <c r="D107" s="24"/>
      <c r="I107" s="49"/>
      <c r="J107" s="49"/>
    </row>
    <row r="108" spans="2:10" ht="15.5" customHeight="1" x14ac:dyDescent="0.25">
      <c r="B108" s="69"/>
      <c r="C108" s="69"/>
      <c r="D108" s="24"/>
      <c r="I108" s="49"/>
      <c r="J108" s="49"/>
    </row>
    <row r="109" spans="2:10" ht="15.5" customHeight="1" x14ac:dyDescent="0.25">
      <c r="B109" s="69"/>
      <c r="C109" s="69"/>
      <c r="D109" s="24"/>
      <c r="I109" s="49"/>
      <c r="J109" s="49"/>
    </row>
    <row r="110" spans="2:10" ht="15.5" customHeight="1" x14ac:dyDescent="0.25">
      <c r="B110" s="69"/>
      <c r="C110" s="69"/>
      <c r="D110" s="24"/>
      <c r="I110" s="49"/>
      <c r="J110" s="49"/>
    </row>
    <row r="111" spans="2:10" ht="15.5" customHeight="1" x14ac:dyDescent="0.25">
      <c r="B111" s="69"/>
      <c r="C111" s="69"/>
      <c r="D111" s="24"/>
      <c r="I111" s="49"/>
      <c r="J111" s="49"/>
    </row>
    <row r="112" spans="2:10" ht="15.5" customHeight="1" x14ac:dyDescent="0.25">
      <c r="B112" s="69"/>
      <c r="C112" s="69"/>
      <c r="D112" s="24"/>
      <c r="I112" s="49"/>
      <c r="J112" s="49"/>
    </row>
    <row r="113" spans="2:10" ht="15.5" customHeight="1" x14ac:dyDescent="0.25">
      <c r="B113" s="69"/>
      <c r="C113" s="69"/>
      <c r="D113" s="24"/>
      <c r="I113" s="49"/>
      <c r="J113" s="49"/>
    </row>
    <row r="114" spans="2:10" ht="15.5" customHeight="1" x14ac:dyDescent="0.25">
      <c r="B114" s="69"/>
      <c r="C114" s="69"/>
      <c r="D114" s="24"/>
      <c r="I114" s="49"/>
      <c r="J114" s="49"/>
    </row>
    <row r="115" spans="2:10" ht="15.5" customHeight="1" x14ac:dyDescent="0.25">
      <c r="B115" s="69"/>
      <c r="C115" s="69"/>
      <c r="D115" s="24"/>
      <c r="I115" s="49"/>
      <c r="J115" s="49"/>
    </row>
    <row r="116" spans="2:10" ht="15.5" customHeight="1" x14ac:dyDescent="0.25">
      <c r="B116" s="69"/>
      <c r="C116" s="69"/>
      <c r="D116" s="24"/>
      <c r="I116" s="49"/>
      <c r="J116" s="49"/>
    </row>
    <row r="117" spans="2:10" ht="15.5" customHeight="1" x14ac:dyDescent="0.25">
      <c r="B117" s="69"/>
      <c r="C117" s="69"/>
      <c r="D117" s="24"/>
      <c r="I117" s="49"/>
      <c r="J117" s="49"/>
    </row>
    <row r="118" spans="2:10" ht="15.5" customHeight="1" x14ac:dyDescent="0.25">
      <c r="B118" s="69"/>
      <c r="C118" s="69"/>
      <c r="D118" s="24"/>
      <c r="I118" s="49"/>
      <c r="J118" s="49"/>
    </row>
    <row r="119" spans="2:10" ht="15.5" customHeight="1" x14ac:dyDescent="0.25">
      <c r="B119" s="69"/>
      <c r="C119" s="69"/>
      <c r="D119" s="24"/>
      <c r="I119" s="49"/>
      <c r="J119" s="49"/>
    </row>
    <row r="120" spans="2:10" ht="15.5" customHeight="1" x14ac:dyDescent="0.25">
      <c r="B120" s="69"/>
      <c r="C120" s="69"/>
      <c r="D120" s="24"/>
      <c r="I120" s="49"/>
      <c r="J120" s="49"/>
    </row>
    <row r="121" spans="2:10" ht="15.5" customHeight="1" x14ac:dyDescent="0.25">
      <c r="B121" s="69"/>
      <c r="C121" s="69"/>
      <c r="D121" s="24"/>
      <c r="I121" s="49"/>
      <c r="J121" s="49"/>
    </row>
    <row r="122" spans="2:10" ht="15.5" customHeight="1" x14ac:dyDescent="0.25">
      <c r="B122" s="69"/>
      <c r="C122" s="69"/>
      <c r="D122" s="24"/>
      <c r="I122" s="49"/>
      <c r="J122" s="49"/>
    </row>
    <row r="123" spans="2:10" ht="15.5" customHeight="1" x14ac:dyDescent="0.25">
      <c r="B123" s="69"/>
      <c r="C123" s="69"/>
      <c r="D123" s="24"/>
      <c r="I123" s="49"/>
      <c r="J123" s="49"/>
    </row>
    <row r="124" spans="2:10" ht="15.5" customHeight="1" x14ac:dyDescent="0.25">
      <c r="B124" s="69"/>
      <c r="C124" s="69"/>
      <c r="D124" s="24"/>
      <c r="I124" s="49"/>
      <c r="J124" s="49"/>
    </row>
    <row r="125" spans="2:10" ht="15.5" customHeight="1" x14ac:dyDescent="0.25">
      <c r="B125" s="69"/>
      <c r="C125" s="69"/>
      <c r="D125" s="24"/>
      <c r="I125" s="49"/>
      <c r="J125" s="49"/>
    </row>
    <row r="126" spans="2:10" ht="15.5" customHeight="1" x14ac:dyDescent="0.25">
      <c r="B126" s="69"/>
      <c r="C126" s="69"/>
      <c r="D126" s="24"/>
      <c r="I126" s="49"/>
      <c r="J126" s="49"/>
    </row>
    <row r="127" spans="2:10" ht="15.5" customHeight="1" x14ac:dyDescent="0.25">
      <c r="B127" s="69"/>
      <c r="C127" s="69"/>
      <c r="D127" s="24"/>
      <c r="I127" s="49"/>
      <c r="J127" s="49"/>
    </row>
    <row r="128" spans="2:10" ht="15.5" customHeight="1" x14ac:dyDescent="0.25">
      <c r="B128" s="69"/>
      <c r="C128" s="69"/>
      <c r="D128" s="24"/>
      <c r="I128" s="49"/>
      <c r="J128" s="49"/>
    </row>
    <row r="129" spans="2:10" ht="15.5" customHeight="1" x14ac:dyDescent="0.25">
      <c r="B129" s="69"/>
      <c r="C129" s="69"/>
      <c r="D129" s="24"/>
      <c r="I129" s="49"/>
      <c r="J129" s="49"/>
    </row>
    <row r="130" spans="2:10" ht="15.5" customHeight="1" x14ac:dyDescent="0.25">
      <c r="B130" s="69"/>
      <c r="C130" s="69"/>
      <c r="D130" s="24"/>
      <c r="I130" s="49"/>
      <c r="J130" s="49"/>
    </row>
    <row r="131" spans="2:10" ht="15.5" customHeight="1" x14ac:dyDescent="0.25">
      <c r="B131" s="69"/>
      <c r="C131" s="69"/>
      <c r="D131" s="24"/>
      <c r="I131" s="49"/>
      <c r="J131" s="49"/>
    </row>
    <row r="132" spans="2:10" ht="15.5" customHeight="1" x14ac:dyDescent="0.25">
      <c r="B132" s="69"/>
      <c r="C132" s="69"/>
      <c r="D132" s="24"/>
      <c r="I132" s="49"/>
      <c r="J132" s="49"/>
    </row>
    <row r="133" spans="2:10" ht="15.5" customHeight="1" x14ac:dyDescent="0.25">
      <c r="B133" s="69"/>
      <c r="C133" s="69"/>
      <c r="D133" s="24"/>
      <c r="I133" s="49"/>
      <c r="J133" s="49"/>
    </row>
    <row r="134" spans="2:10" ht="15.5" customHeight="1" x14ac:dyDescent="0.25">
      <c r="B134" s="69"/>
      <c r="C134" s="69"/>
      <c r="D134" s="24"/>
      <c r="I134" s="49"/>
      <c r="J134" s="49"/>
    </row>
    <row r="135" spans="2:10" ht="15.5" customHeight="1" x14ac:dyDescent="0.25">
      <c r="B135" s="69"/>
      <c r="C135" s="69"/>
      <c r="D135" s="24"/>
      <c r="I135" s="49"/>
      <c r="J135" s="49"/>
    </row>
    <row r="136" spans="2:10" ht="15.5" customHeight="1" x14ac:dyDescent="0.25">
      <c r="B136" s="69"/>
      <c r="C136" s="69"/>
      <c r="D136" s="24"/>
      <c r="I136" s="49"/>
      <c r="J136" s="49"/>
    </row>
    <row r="137" spans="2:10" ht="15.5" customHeight="1" x14ac:dyDescent="0.25">
      <c r="B137" s="69"/>
      <c r="C137" s="69"/>
      <c r="D137" s="24"/>
      <c r="I137" s="49"/>
      <c r="J137" s="49"/>
    </row>
    <row r="138" spans="2:10" ht="15.5" customHeight="1" x14ac:dyDescent="0.25">
      <c r="B138" s="69"/>
      <c r="C138" s="69"/>
      <c r="D138" s="24"/>
      <c r="I138" s="49"/>
      <c r="J138" s="49"/>
    </row>
    <row r="139" spans="2:10" ht="15.5" customHeight="1" x14ac:dyDescent="0.25">
      <c r="B139" s="69"/>
      <c r="C139" s="69"/>
      <c r="D139" s="24"/>
      <c r="I139" s="49"/>
      <c r="J139" s="49"/>
    </row>
    <row r="140" spans="2:10" ht="15.5" customHeight="1" x14ac:dyDescent="0.25">
      <c r="B140" s="69"/>
      <c r="C140" s="69"/>
      <c r="D140" s="24"/>
      <c r="I140" s="49"/>
      <c r="J140" s="49"/>
    </row>
    <row r="141" spans="2:10" ht="15.5" customHeight="1" x14ac:dyDescent="0.25">
      <c r="B141" s="69"/>
      <c r="C141" s="69"/>
      <c r="D141" s="24"/>
      <c r="I141" s="49"/>
      <c r="J141" s="49"/>
    </row>
    <row r="142" spans="2:10" ht="15.5" customHeight="1" x14ac:dyDescent="0.25">
      <c r="B142" s="69"/>
      <c r="C142" s="69"/>
      <c r="D142" s="24"/>
      <c r="I142" s="49"/>
      <c r="J142" s="49"/>
    </row>
    <row r="143" spans="2:10" ht="15.5" customHeight="1" x14ac:dyDescent="0.25">
      <c r="B143" s="69"/>
      <c r="C143" s="69"/>
      <c r="D143" s="24"/>
      <c r="I143" s="49"/>
      <c r="J143" s="49"/>
    </row>
    <row r="144" spans="2:10" ht="15.5" customHeight="1" x14ac:dyDescent="0.25">
      <c r="B144" s="69"/>
      <c r="C144" s="69"/>
      <c r="D144" s="24"/>
      <c r="I144" s="49"/>
      <c r="J144" s="49"/>
    </row>
    <row r="145" spans="2:10" ht="15.5" customHeight="1" x14ac:dyDescent="0.25">
      <c r="B145" s="69"/>
      <c r="C145" s="69"/>
      <c r="D145" s="24"/>
      <c r="I145" s="49"/>
      <c r="J145" s="49"/>
    </row>
    <row r="146" spans="2:10" ht="15.5" customHeight="1" x14ac:dyDescent="0.25">
      <c r="B146" s="69"/>
      <c r="C146" s="69"/>
      <c r="D146" s="24"/>
      <c r="I146" s="49"/>
      <c r="J146" s="49"/>
    </row>
    <row r="147" spans="2:10" ht="15.5" customHeight="1" x14ac:dyDescent="0.25">
      <c r="B147" s="69"/>
      <c r="C147" s="69"/>
      <c r="D147" s="24"/>
      <c r="I147" s="49"/>
      <c r="J147" s="49"/>
    </row>
    <row r="148" spans="2:10" ht="15.5" customHeight="1" x14ac:dyDescent="0.25">
      <c r="B148" s="69"/>
      <c r="C148" s="69"/>
      <c r="D148" s="24"/>
      <c r="I148" s="49"/>
      <c r="J148" s="49"/>
    </row>
    <row r="149" spans="2:10" ht="15.5" customHeight="1" x14ac:dyDescent="0.25">
      <c r="B149" s="69"/>
      <c r="C149" s="69"/>
      <c r="D149" s="24"/>
      <c r="I149" s="49"/>
      <c r="J149" s="49"/>
    </row>
    <row r="150" spans="2:10" ht="15.5" customHeight="1" x14ac:dyDescent="0.25">
      <c r="B150" s="69"/>
      <c r="C150" s="69"/>
      <c r="D150" s="24"/>
      <c r="I150" s="49"/>
      <c r="J150" s="49"/>
    </row>
    <row r="151" spans="2:10" ht="15.5" customHeight="1" x14ac:dyDescent="0.25">
      <c r="B151" s="69"/>
      <c r="C151" s="69"/>
      <c r="D151" s="24"/>
      <c r="I151" s="49"/>
      <c r="J151" s="49"/>
    </row>
    <row r="152" spans="2:10" ht="15.5" customHeight="1" x14ac:dyDescent="0.25">
      <c r="B152" s="69"/>
      <c r="C152" s="69"/>
      <c r="D152" s="24"/>
      <c r="I152" s="49"/>
      <c r="J152" s="49"/>
    </row>
    <row r="153" spans="2:10" ht="15.5" customHeight="1" x14ac:dyDescent="0.25">
      <c r="B153" s="69"/>
      <c r="C153" s="69"/>
      <c r="D153" s="24"/>
      <c r="I153" s="49"/>
      <c r="J153" s="49"/>
    </row>
    <row r="154" spans="2:10" ht="15.5" customHeight="1" x14ac:dyDescent="0.25">
      <c r="B154" s="69"/>
      <c r="C154" s="69"/>
      <c r="D154" s="24"/>
      <c r="I154" s="49"/>
      <c r="J154" s="49"/>
    </row>
    <row r="155" spans="2:10" ht="15.5" customHeight="1" x14ac:dyDescent="0.25">
      <c r="B155" s="69"/>
      <c r="C155" s="69"/>
      <c r="D155" s="24"/>
      <c r="I155" s="49"/>
      <c r="J155" s="49"/>
    </row>
    <row r="156" spans="2:10" ht="15.5" customHeight="1" x14ac:dyDescent="0.25">
      <c r="B156" s="69"/>
      <c r="C156" s="69"/>
      <c r="D156" s="24"/>
      <c r="I156" s="49"/>
      <c r="J156" s="49"/>
    </row>
    <row r="157" spans="2:10" ht="15.5" customHeight="1" x14ac:dyDescent="0.25">
      <c r="B157" s="69"/>
      <c r="C157" s="69"/>
      <c r="D157" s="24"/>
      <c r="I157" s="49"/>
      <c r="J157" s="49"/>
    </row>
    <row r="158" spans="2:10" ht="15.5" customHeight="1" x14ac:dyDescent="0.25">
      <c r="B158" s="69"/>
      <c r="C158" s="69"/>
      <c r="D158" s="24"/>
      <c r="I158" s="49"/>
      <c r="J158" s="49"/>
    </row>
    <row r="159" spans="2:10" ht="15.5" customHeight="1" x14ac:dyDescent="0.25">
      <c r="B159" s="69"/>
      <c r="C159" s="69"/>
      <c r="D159" s="24"/>
      <c r="I159" s="49"/>
      <c r="J159" s="49"/>
    </row>
    <row r="160" spans="2:10" ht="15.5" customHeight="1" x14ac:dyDescent="0.25">
      <c r="B160" s="69"/>
      <c r="C160" s="69"/>
      <c r="D160" s="24"/>
      <c r="I160" s="49"/>
      <c r="J160" s="49"/>
    </row>
    <row r="161" spans="2:10" ht="15.5" customHeight="1" x14ac:dyDescent="0.25">
      <c r="B161" s="69"/>
      <c r="C161" s="69"/>
      <c r="D161" s="24"/>
      <c r="I161" s="49"/>
      <c r="J161" s="49"/>
    </row>
    <row r="162" spans="2:10" ht="15.5" customHeight="1" x14ac:dyDescent="0.25">
      <c r="B162" s="69"/>
      <c r="C162" s="69"/>
      <c r="D162" s="24"/>
      <c r="I162" s="49"/>
      <c r="J162" s="49"/>
    </row>
    <row r="163" spans="2:10" ht="15.5" customHeight="1" x14ac:dyDescent="0.25">
      <c r="B163" s="69"/>
      <c r="C163" s="69"/>
      <c r="D163" s="24"/>
      <c r="I163" s="49"/>
      <c r="J163" s="49"/>
    </row>
    <row r="164" spans="2:10" ht="15.5" customHeight="1" x14ac:dyDescent="0.25">
      <c r="B164" s="69"/>
      <c r="C164" s="69"/>
      <c r="D164" s="24"/>
      <c r="I164" s="49"/>
      <c r="J164" s="49"/>
    </row>
    <row r="165" spans="2:10" ht="15.5" customHeight="1" x14ac:dyDescent="0.25">
      <c r="B165" s="69"/>
      <c r="C165" s="69"/>
      <c r="D165" s="24"/>
      <c r="I165" s="49"/>
      <c r="J165" s="49"/>
    </row>
    <row r="166" spans="2:10" ht="15.5" customHeight="1" x14ac:dyDescent="0.25">
      <c r="B166" s="69"/>
      <c r="C166" s="69"/>
      <c r="D166" s="24"/>
      <c r="I166" s="49"/>
      <c r="J166" s="49"/>
    </row>
    <row r="167" spans="2:10" ht="15.5" customHeight="1" x14ac:dyDescent="0.25">
      <c r="B167" s="69"/>
      <c r="C167" s="69"/>
      <c r="D167" s="24"/>
      <c r="I167" s="49"/>
      <c r="J167" s="49"/>
    </row>
    <row r="168" spans="2:10" ht="15.5" customHeight="1" x14ac:dyDescent="0.25">
      <c r="B168" s="69"/>
      <c r="C168" s="69"/>
      <c r="D168" s="24"/>
      <c r="I168" s="49"/>
      <c r="J168" s="49"/>
    </row>
    <row r="169" spans="2:10" ht="15.5" customHeight="1" x14ac:dyDescent="0.25">
      <c r="B169" s="69"/>
      <c r="C169" s="69"/>
      <c r="D169" s="24"/>
      <c r="I169" s="49"/>
      <c r="J169" s="49"/>
    </row>
    <row r="170" spans="2:10" ht="15.5" customHeight="1" x14ac:dyDescent="0.25">
      <c r="B170" s="69"/>
      <c r="C170" s="69"/>
      <c r="D170" s="24"/>
      <c r="I170" s="49"/>
      <c r="J170" s="49"/>
    </row>
    <row r="171" spans="2:10" ht="15.5" customHeight="1" x14ac:dyDescent="0.25">
      <c r="B171" s="69"/>
      <c r="C171" s="69"/>
      <c r="D171" s="24"/>
      <c r="I171" s="49"/>
      <c r="J171" s="49"/>
    </row>
    <row r="172" spans="2:10" ht="15.5" customHeight="1" x14ac:dyDescent="0.25">
      <c r="B172" s="69"/>
      <c r="C172" s="69"/>
      <c r="D172" s="24"/>
      <c r="I172" s="49"/>
      <c r="J172" s="49"/>
    </row>
    <row r="173" spans="2:10" ht="15.5" customHeight="1" x14ac:dyDescent="0.25">
      <c r="B173" s="69"/>
      <c r="C173" s="69"/>
      <c r="D173" s="24"/>
      <c r="I173" s="49"/>
      <c r="J173" s="49"/>
    </row>
    <row r="174" spans="2:10" ht="15.5" customHeight="1" x14ac:dyDescent="0.25">
      <c r="B174" s="69"/>
      <c r="C174" s="69"/>
      <c r="D174" s="24"/>
      <c r="I174" s="49"/>
      <c r="J174" s="49"/>
    </row>
    <row r="175" spans="2:10" ht="15.5" customHeight="1" x14ac:dyDescent="0.25">
      <c r="B175" s="69"/>
      <c r="C175" s="69"/>
      <c r="D175" s="24"/>
      <c r="I175" s="49"/>
      <c r="J175" s="49"/>
    </row>
    <row r="176" spans="2:10" ht="15.5" customHeight="1" x14ac:dyDescent="0.25">
      <c r="B176" s="69"/>
      <c r="C176" s="69"/>
      <c r="D176" s="24"/>
      <c r="I176" s="49"/>
      <c r="J176" s="49"/>
    </row>
    <row r="177" spans="2:10" ht="15.5" customHeight="1" x14ac:dyDescent="0.25">
      <c r="B177" s="69"/>
      <c r="C177" s="69"/>
      <c r="D177" s="24"/>
      <c r="I177" s="49"/>
      <c r="J177" s="49"/>
    </row>
    <row r="178" spans="2:10" ht="15.5" customHeight="1" x14ac:dyDescent="0.25">
      <c r="B178" s="69"/>
      <c r="C178" s="69"/>
      <c r="D178" s="24"/>
      <c r="I178" s="49"/>
      <c r="J178" s="49"/>
    </row>
    <row r="179" spans="2:10" ht="15.5" customHeight="1" x14ac:dyDescent="0.25">
      <c r="B179" s="69"/>
      <c r="C179" s="69"/>
      <c r="D179" s="24"/>
      <c r="I179" s="49"/>
      <c r="J179" s="49"/>
    </row>
    <row r="180" spans="2:10" ht="15.5" customHeight="1" x14ac:dyDescent="0.25">
      <c r="B180" s="69"/>
      <c r="C180" s="69"/>
      <c r="D180" s="24"/>
      <c r="I180" s="49"/>
      <c r="J180" s="49"/>
    </row>
    <row r="181" spans="2:10" ht="15.5" customHeight="1" x14ac:dyDescent="0.25">
      <c r="B181" s="69"/>
      <c r="C181" s="69"/>
      <c r="D181" s="24"/>
      <c r="I181" s="49"/>
      <c r="J181" s="49"/>
    </row>
    <row r="182" spans="2:10" ht="15.5" customHeight="1" x14ac:dyDescent="0.25">
      <c r="B182" s="69"/>
      <c r="C182" s="69"/>
      <c r="D182" s="24"/>
      <c r="I182" s="49"/>
      <c r="J182" s="49"/>
    </row>
    <row r="183" spans="2:10" ht="15.5" customHeight="1" x14ac:dyDescent="0.25">
      <c r="B183" s="69"/>
      <c r="C183" s="69"/>
      <c r="D183" s="24"/>
      <c r="I183" s="49"/>
      <c r="J183" s="49"/>
    </row>
    <row r="184" spans="2:10" ht="15.5" customHeight="1" x14ac:dyDescent="0.25">
      <c r="B184" s="69"/>
      <c r="C184" s="69"/>
      <c r="D184" s="24"/>
      <c r="I184" s="49"/>
      <c r="J184" s="49"/>
    </row>
    <row r="185" spans="2:10" ht="15.5" customHeight="1" x14ac:dyDescent="0.25">
      <c r="B185" s="69"/>
      <c r="C185" s="69"/>
      <c r="D185" s="24"/>
      <c r="I185" s="49"/>
      <c r="J185" s="49"/>
    </row>
    <row r="186" spans="2:10" ht="15.5" customHeight="1" x14ac:dyDescent="0.25">
      <c r="B186" s="69"/>
      <c r="C186" s="69"/>
      <c r="D186" s="24"/>
      <c r="I186" s="49"/>
      <c r="J186" s="49"/>
    </row>
    <row r="187" spans="2:10" ht="15.5" customHeight="1" x14ac:dyDescent="0.25">
      <c r="B187" s="69"/>
      <c r="C187" s="69"/>
      <c r="D187" s="24"/>
      <c r="I187" s="49"/>
      <c r="J187" s="49"/>
    </row>
    <row r="188" spans="2:10" ht="15.5" customHeight="1" x14ac:dyDescent="0.25">
      <c r="B188" s="69"/>
      <c r="C188" s="69"/>
      <c r="D188" s="24"/>
      <c r="I188" s="49"/>
      <c r="J188" s="49"/>
    </row>
    <row r="189" spans="2:10" ht="15.5" customHeight="1" x14ac:dyDescent="0.25">
      <c r="B189" s="69"/>
      <c r="C189" s="69"/>
      <c r="D189" s="24"/>
      <c r="I189" s="49"/>
      <c r="J189" s="49"/>
    </row>
    <row r="190" spans="2:10" ht="15.5" customHeight="1" x14ac:dyDescent="0.25">
      <c r="B190" s="69"/>
      <c r="C190" s="69"/>
      <c r="D190" s="24"/>
      <c r="I190" s="49"/>
      <c r="J190" s="49"/>
    </row>
    <row r="191" spans="2:10" ht="15.5" customHeight="1" x14ac:dyDescent="0.25">
      <c r="B191" s="69"/>
      <c r="C191" s="69"/>
      <c r="D191" s="24"/>
      <c r="I191" s="49"/>
      <c r="J191" s="49"/>
    </row>
    <row r="192" spans="2:10" ht="15.5" customHeight="1" x14ac:dyDescent="0.25">
      <c r="B192" s="69"/>
      <c r="C192" s="69"/>
      <c r="D192" s="24"/>
      <c r="I192" s="49"/>
      <c r="J192" s="49"/>
    </row>
    <row r="193" spans="2:10" ht="15.5" customHeight="1" x14ac:dyDescent="0.25">
      <c r="B193" s="69"/>
      <c r="C193" s="69"/>
      <c r="D193" s="24"/>
      <c r="I193" s="49"/>
      <c r="J193" s="49"/>
    </row>
    <row r="194" spans="2:10" ht="15.5" customHeight="1" x14ac:dyDescent="0.25">
      <c r="B194" s="69"/>
      <c r="C194" s="69"/>
      <c r="D194" s="24"/>
      <c r="I194" s="49"/>
      <c r="J194" s="49"/>
    </row>
    <row r="195" spans="2:10" ht="15.5" customHeight="1" x14ac:dyDescent="0.25">
      <c r="B195" s="69"/>
      <c r="C195" s="69"/>
      <c r="D195" s="24"/>
      <c r="I195" s="49"/>
      <c r="J195" s="49"/>
    </row>
    <row r="196" spans="2:10" ht="15.5" customHeight="1" x14ac:dyDescent="0.25">
      <c r="B196" s="69"/>
      <c r="C196" s="69"/>
      <c r="D196" s="24"/>
      <c r="I196" s="49"/>
      <c r="J196" s="49"/>
    </row>
    <row r="197" spans="2:10" ht="15.5" customHeight="1" x14ac:dyDescent="0.25">
      <c r="B197" s="69"/>
      <c r="C197" s="69"/>
      <c r="D197" s="24"/>
      <c r="I197" s="49"/>
      <c r="J197" s="49"/>
    </row>
    <row r="198" spans="2:10" ht="15.5" customHeight="1" x14ac:dyDescent="0.25">
      <c r="B198" s="69"/>
      <c r="C198" s="69"/>
      <c r="D198" s="24"/>
      <c r="I198" s="49"/>
      <c r="J198" s="49"/>
    </row>
    <row r="199" spans="2:10" ht="15.5" customHeight="1" x14ac:dyDescent="0.25">
      <c r="B199" s="69"/>
      <c r="C199" s="69"/>
      <c r="D199" s="24"/>
      <c r="I199" s="49"/>
      <c r="J199" s="49"/>
    </row>
    <row r="200" spans="2:10" ht="15.5" customHeight="1" x14ac:dyDescent="0.25">
      <c r="B200" s="69"/>
      <c r="C200" s="69"/>
      <c r="D200" s="24"/>
      <c r="I200" s="49"/>
      <c r="J200" s="49"/>
    </row>
    <row r="201" spans="2:10" ht="15.5" customHeight="1" x14ac:dyDescent="0.25">
      <c r="B201" s="69"/>
      <c r="C201" s="69"/>
      <c r="D201" s="24"/>
      <c r="I201" s="49"/>
      <c r="J201" s="49"/>
    </row>
    <row r="202" spans="2:10" ht="15.5" customHeight="1" x14ac:dyDescent="0.25">
      <c r="B202" s="69"/>
      <c r="C202" s="69"/>
      <c r="D202" s="24"/>
      <c r="I202" s="49"/>
      <c r="J202" s="49"/>
    </row>
    <row r="203" spans="2:10" ht="15.5" customHeight="1" x14ac:dyDescent="0.25">
      <c r="B203" s="69"/>
      <c r="C203" s="69"/>
      <c r="D203" s="24"/>
      <c r="I203" s="49"/>
      <c r="J203" s="49"/>
    </row>
    <row r="204" spans="2:10" ht="15.5" customHeight="1" x14ac:dyDescent="0.25">
      <c r="B204" s="69"/>
      <c r="C204" s="69"/>
      <c r="D204" s="24"/>
      <c r="I204" s="49"/>
      <c r="J204" s="49"/>
    </row>
    <row r="205" spans="2:10" ht="15.5" customHeight="1" x14ac:dyDescent="0.25">
      <c r="B205" s="69"/>
      <c r="C205" s="69"/>
      <c r="D205" s="24"/>
      <c r="I205" s="49"/>
      <c r="J205" s="49"/>
    </row>
    <row r="206" spans="2:10" ht="15.5" customHeight="1" x14ac:dyDescent="0.25">
      <c r="B206" s="69"/>
      <c r="C206" s="69"/>
      <c r="D206" s="24"/>
      <c r="I206" s="49"/>
      <c r="J206" s="49"/>
    </row>
    <row r="207" spans="2:10" ht="15.5" customHeight="1" x14ac:dyDescent="0.25">
      <c r="B207" s="69"/>
      <c r="C207" s="69"/>
      <c r="D207" s="24"/>
      <c r="I207" s="49"/>
      <c r="J207" s="49"/>
    </row>
    <row r="208" spans="2:10" ht="15.5" customHeight="1" x14ac:dyDescent="0.25">
      <c r="B208" s="69"/>
      <c r="C208" s="69"/>
      <c r="D208" s="24"/>
      <c r="I208" s="49"/>
      <c r="J208" s="49"/>
    </row>
    <row r="209" spans="2:10" ht="15.5" customHeight="1" x14ac:dyDescent="0.25">
      <c r="B209" s="69"/>
      <c r="C209" s="69"/>
      <c r="D209" s="24"/>
      <c r="I209" s="49"/>
      <c r="J209" s="49"/>
    </row>
    <row r="210" spans="2:10" ht="15.5" customHeight="1" x14ac:dyDescent="0.25">
      <c r="B210" s="69"/>
      <c r="C210" s="69"/>
      <c r="D210" s="24"/>
      <c r="I210" s="49"/>
      <c r="J210" s="49"/>
    </row>
    <row r="211" spans="2:10" ht="15.5" customHeight="1" x14ac:dyDescent="0.25">
      <c r="B211" s="69"/>
      <c r="C211" s="69"/>
      <c r="D211" s="24"/>
      <c r="I211" s="49"/>
      <c r="J211" s="49"/>
    </row>
    <row r="212" spans="2:10" ht="15.5" customHeight="1" x14ac:dyDescent="0.25">
      <c r="B212" s="69"/>
      <c r="C212" s="69"/>
      <c r="D212" s="24"/>
      <c r="I212" s="49"/>
      <c r="J212" s="49"/>
    </row>
    <row r="213" spans="2:10" ht="15.5" customHeight="1" x14ac:dyDescent="0.25">
      <c r="B213" s="69"/>
      <c r="C213" s="69"/>
      <c r="D213" s="24"/>
      <c r="I213" s="49"/>
      <c r="J213" s="49"/>
    </row>
    <row r="214" spans="2:10" ht="15.5" customHeight="1" x14ac:dyDescent="0.25">
      <c r="B214" s="69"/>
      <c r="C214" s="69"/>
      <c r="D214" s="24"/>
      <c r="I214" s="49"/>
      <c r="J214" s="49"/>
    </row>
    <row r="215" spans="2:10" ht="15.5" customHeight="1" x14ac:dyDescent="0.25">
      <c r="B215" s="69"/>
      <c r="C215" s="69"/>
      <c r="D215" s="24"/>
      <c r="I215" s="49"/>
      <c r="J215" s="49"/>
    </row>
    <row r="216" spans="2:10" ht="15.5" customHeight="1" x14ac:dyDescent="0.25">
      <c r="B216" s="69"/>
      <c r="C216" s="69"/>
      <c r="D216" s="24"/>
      <c r="I216" s="49"/>
      <c r="J216" s="49"/>
    </row>
    <row r="217" spans="2:10" ht="15.5" customHeight="1" x14ac:dyDescent="0.25">
      <c r="B217" s="69"/>
      <c r="C217" s="69"/>
      <c r="D217" s="24"/>
      <c r="I217" s="49"/>
      <c r="J217" s="49"/>
    </row>
    <row r="218" spans="2:10" ht="15.5" customHeight="1" x14ac:dyDescent="0.25">
      <c r="B218" s="69"/>
      <c r="C218" s="69"/>
      <c r="D218" s="24"/>
      <c r="I218" s="49"/>
      <c r="J218" s="49"/>
    </row>
    <row r="219" spans="2:10" ht="15.5" customHeight="1" x14ac:dyDescent="0.25">
      <c r="B219" s="69"/>
      <c r="C219" s="69"/>
      <c r="D219" s="24"/>
      <c r="I219" s="49"/>
      <c r="J219" s="49"/>
    </row>
    <row r="220" spans="2:10" ht="15.5" customHeight="1" x14ac:dyDescent="0.25">
      <c r="B220" s="69"/>
      <c r="C220" s="69"/>
      <c r="D220" s="24"/>
      <c r="I220" s="49"/>
      <c r="J220" s="49"/>
    </row>
    <row r="221" spans="2:10" ht="15.5" customHeight="1" x14ac:dyDescent="0.25">
      <c r="B221" s="69"/>
      <c r="C221" s="69"/>
      <c r="D221" s="24"/>
      <c r="I221" s="49"/>
      <c r="J221" s="49"/>
    </row>
    <row r="222" spans="2:10" ht="15.5" customHeight="1" x14ac:dyDescent="0.25">
      <c r="B222" s="69"/>
      <c r="C222" s="69"/>
      <c r="D222" s="24"/>
      <c r="I222" s="49"/>
      <c r="J222" s="49"/>
    </row>
    <row r="223" spans="2:10" ht="15.5" customHeight="1" x14ac:dyDescent="0.25">
      <c r="B223" s="69"/>
      <c r="C223" s="69"/>
      <c r="D223" s="24"/>
      <c r="I223" s="49"/>
      <c r="J223" s="49"/>
    </row>
    <row r="224" spans="2:10" ht="15.5" customHeight="1" x14ac:dyDescent="0.25">
      <c r="B224" s="69"/>
      <c r="C224" s="69"/>
      <c r="D224" s="24"/>
      <c r="I224" s="49"/>
      <c r="J224" s="49"/>
    </row>
    <row r="225" spans="2:10" ht="15.5" customHeight="1" x14ac:dyDescent="0.25">
      <c r="B225" s="69"/>
      <c r="C225" s="69"/>
      <c r="D225" s="24"/>
      <c r="I225" s="49"/>
      <c r="J225" s="49"/>
    </row>
    <row r="226" spans="2:10" ht="15.5" customHeight="1" x14ac:dyDescent="0.25">
      <c r="B226" s="69"/>
      <c r="C226" s="69"/>
      <c r="D226" s="24"/>
      <c r="I226" s="49"/>
      <c r="J226" s="49"/>
    </row>
    <row r="227" spans="2:10" ht="15.5" customHeight="1" x14ac:dyDescent="0.25">
      <c r="B227" s="69"/>
      <c r="C227" s="69"/>
      <c r="D227" s="24"/>
      <c r="I227" s="49"/>
      <c r="J227" s="49"/>
    </row>
    <row r="228" spans="2:10" ht="15.5" customHeight="1" x14ac:dyDescent="0.25">
      <c r="B228" s="69"/>
      <c r="C228" s="69"/>
      <c r="D228" s="24"/>
      <c r="I228" s="49"/>
      <c r="J228" s="49"/>
    </row>
    <row r="229" spans="2:10" ht="15.5" customHeight="1" x14ac:dyDescent="0.25">
      <c r="B229" s="69"/>
      <c r="C229" s="69"/>
      <c r="D229" s="24"/>
      <c r="I229" s="49"/>
      <c r="J229" s="49"/>
    </row>
    <row r="230" spans="2:10" ht="15.5" customHeight="1" x14ac:dyDescent="0.25">
      <c r="B230" s="69"/>
      <c r="C230" s="69"/>
      <c r="D230" s="24"/>
      <c r="I230" s="49"/>
      <c r="J230" s="49"/>
    </row>
    <row r="231" spans="2:10" ht="15.5" customHeight="1" x14ac:dyDescent="0.25">
      <c r="B231" s="69"/>
      <c r="C231" s="69"/>
      <c r="D231" s="24"/>
      <c r="I231" s="49"/>
      <c r="J231" s="49"/>
    </row>
    <row r="232" spans="2:10" ht="15.5" customHeight="1" x14ac:dyDescent="0.25">
      <c r="B232" s="69"/>
      <c r="C232" s="69"/>
      <c r="D232" s="24"/>
      <c r="I232" s="49"/>
      <c r="J232" s="49"/>
    </row>
    <row r="233" spans="2:10" ht="15.5" customHeight="1" x14ac:dyDescent="0.25">
      <c r="B233" s="69"/>
      <c r="C233" s="69"/>
      <c r="D233" s="24"/>
      <c r="I233" s="49"/>
      <c r="J233" s="49"/>
    </row>
    <row r="234" spans="2:10" ht="15.5" customHeight="1" x14ac:dyDescent="0.25">
      <c r="B234" s="69"/>
      <c r="C234" s="69"/>
      <c r="D234" s="24"/>
      <c r="I234" s="49"/>
      <c r="J234" s="49"/>
    </row>
    <row r="235" spans="2:10" ht="15.5" customHeight="1" x14ac:dyDescent="0.25">
      <c r="B235" s="69"/>
      <c r="C235" s="69"/>
      <c r="D235" s="24"/>
      <c r="I235" s="49"/>
      <c r="J235" s="49"/>
    </row>
    <row r="236" spans="2:10" ht="15.5" customHeight="1" x14ac:dyDescent="0.25">
      <c r="B236" s="69"/>
      <c r="C236" s="69"/>
      <c r="D236" s="24"/>
      <c r="I236" s="49"/>
      <c r="J236" s="49"/>
    </row>
    <row r="237" spans="2:10" ht="15.5" customHeight="1" x14ac:dyDescent="0.25">
      <c r="B237" s="69"/>
      <c r="C237" s="69"/>
      <c r="D237" s="24"/>
      <c r="I237" s="49"/>
      <c r="J237" s="49"/>
    </row>
    <row r="238" spans="2:10" ht="15.5" customHeight="1" x14ac:dyDescent="0.25">
      <c r="B238" s="69"/>
      <c r="C238" s="69"/>
      <c r="D238" s="24"/>
      <c r="I238" s="49"/>
      <c r="J238" s="49"/>
    </row>
    <row r="239" spans="2:10" ht="15.5" customHeight="1" x14ac:dyDescent="0.25">
      <c r="B239" s="69"/>
      <c r="C239" s="69"/>
      <c r="D239" s="24"/>
      <c r="I239" s="49"/>
      <c r="J239" s="49"/>
    </row>
    <row r="240" spans="2:10" ht="15.5" customHeight="1" x14ac:dyDescent="0.25">
      <c r="B240" s="69"/>
      <c r="C240" s="69"/>
      <c r="D240" s="24"/>
      <c r="I240" s="49"/>
      <c r="J240" s="49"/>
    </row>
    <row r="241" spans="2:10" ht="15.5" customHeight="1" x14ac:dyDescent="0.25">
      <c r="B241" s="69"/>
      <c r="C241" s="69"/>
      <c r="D241" s="24"/>
      <c r="I241" s="49"/>
      <c r="J241" s="49"/>
    </row>
    <row r="242" spans="2:10" ht="15.5" customHeight="1" x14ac:dyDescent="0.25">
      <c r="B242" s="69"/>
      <c r="C242" s="69"/>
      <c r="D242" s="24"/>
      <c r="I242" s="49"/>
      <c r="J242" s="49"/>
    </row>
    <row r="243" spans="2:10" ht="15.5" customHeight="1" x14ac:dyDescent="0.25">
      <c r="B243" s="69"/>
      <c r="C243" s="69"/>
      <c r="D243" s="24"/>
      <c r="I243" s="49"/>
      <c r="J243" s="49"/>
    </row>
    <row r="244" spans="2:10" ht="15.5" customHeight="1" x14ac:dyDescent="0.25">
      <c r="B244" s="69"/>
      <c r="C244" s="69"/>
      <c r="D244" s="24"/>
      <c r="I244" s="49"/>
      <c r="J244" s="49"/>
    </row>
    <row r="245" spans="2:10" ht="15.5" customHeight="1" x14ac:dyDescent="0.25">
      <c r="B245" s="69"/>
      <c r="C245" s="69"/>
      <c r="D245" s="24"/>
      <c r="I245" s="49"/>
      <c r="J245" s="49"/>
    </row>
    <row r="246" spans="2:10" ht="15.5" customHeight="1" x14ac:dyDescent="0.25">
      <c r="B246" s="69"/>
      <c r="C246" s="69"/>
      <c r="D246" s="24"/>
      <c r="I246" s="49"/>
      <c r="J246" s="49"/>
    </row>
    <row r="247" spans="2:10" ht="15.5" customHeight="1" x14ac:dyDescent="0.25">
      <c r="B247" s="69"/>
      <c r="C247" s="69"/>
      <c r="D247" s="24"/>
      <c r="I247" s="49"/>
      <c r="J247" s="49"/>
    </row>
    <row r="248" spans="2:10" ht="15.5" customHeight="1" x14ac:dyDescent="0.25">
      <c r="B248" s="69"/>
      <c r="C248" s="69"/>
      <c r="D248" s="24"/>
      <c r="I248" s="49"/>
      <c r="J248" s="49"/>
    </row>
    <row r="249" spans="2:10" ht="15.5" customHeight="1" x14ac:dyDescent="0.25">
      <c r="B249" s="69"/>
      <c r="C249" s="69"/>
      <c r="D249" s="24"/>
      <c r="I249" s="49"/>
      <c r="J249" s="49"/>
    </row>
    <row r="250" spans="2:10" ht="15.5" customHeight="1" x14ac:dyDescent="0.25">
      <c r="B250" s="69"/>
      <c r="C250" s="69"/>
      <c r="D250" s="24"/>
      <c r="I250" s="49"/>
      <c r="J250" s="49"/>
    </row>
    <row r="251" spans="2:10" ht="15.5" customHeight="1" x14ac:dyDescent="0.25">
      <c r="B251" s="69"/>
      <c r="C251" s="69"/>
      <c r="D251" s="24"/>
      <c r="I251" s="49"/>
      <c r="J251" s="49"/>
    </row>
    <row r="252" spans="2:10" ht="15.5" customHeight="1" x14ac:dyDescent="0.25">
      <c r="B252" s="69"/>
      <c r="C252" s="69"/>
      <c r="D252" s="24"/>
      <c r="I252" s="49"/>
      <c r="J252" s="49"/>
    </row>
    <row r="253" spans="2:10" ht="15.5" customHeight="1" x14ac:dyDescent="0.25">
      <c r="B253" s="69"/>
      <c r="C253" s="69"/>
      <c r="D253" s="24"/>
      <c r="I253" s="49"/>
      <c r="J253" s="49"/>
    </row>
    <row r="254" spans="2:10" ht="15.5" customHeight="1" x14ac:dyDescent="0.25">
      <c r="B254" s="69"/>
      <c r="C254" s="69"/>
      <c r="D254" s="24"/>
      <c r="I254" s="49"/>
      <c r="J254" s="49"/>
    </row>
    <row r="255" spans="2:10" ht="15.5" customHeight="1" x14ac:dyDescent="0.25">
      <c r="B255" s="69"/>
      <c r="C255" s="69"/>
      <c r="D255" s="24"/>
      <c r="I255" s="49"/>
      <c r="J255" s="49"/>
    </row>
    <row r="256" spans="2:10" ht="15.5" customHeight="1" x14ac:dyDescent="0.25">
      <c r="B256" s="69"/>
      <c r="C256" s="69"/>
      <c r="D256" s="24"/>
      <c r="I256" s="49"/>
      <c r="J256" s="49"/>
    </row>
    <row r="257" spans="2:10" ht="15.5" customHeight="1" x14ac:dyDescent="0.25">
      <c r="B257" s="69"/>
      <c r="C257" s="69"/>
      <c r="D257" s="24"/>
      <c r="I257" s="49"/>
      <c r="J257" s="49"/>
    </row>
    <row r="258" spans="2:10" ht="15.5" customHeight="1" x14ac:dyDescent="0.25">
      <c r="B258" s="69"/>
      <c r="C258" s="69"/>
      <c r="D258" s="24"/>
      <c r="I258" s="49"/>
      <c r="J258" s="49"/>
    </row>
    <row r="259" spans="2:10" ht="15.5" customHeight="1" x14ac:dyDescent="0.25">
      <c r="B259" s="69"/>
      <c r="C259" s="69"/>
      <c r="D259" s="24"/>
      <c r="I259" s="49"/>
      <c r="J259" s="49"/>
    </row>
    <row r="260" spans="2:10" ht="15.5" customHeight="1" x14ac:dyDescent="0.25">
      <c r="B260" s="69"/>
      <c r="C260" s="69"/>
      <c r="D260" s="24"/>
      <c r="I260" s="49"/>
      <c r="J260" s="49"/>
    </row>
    <row r="261" spans="2:10" ht="15.5" customHeight="1" x14ac:dyDescent="0.25">
      <c r="B261" s="69"/>
      <c r="C261" s="69"/>
      <c r="D261" s="24"/>
      <c r="I261" s="49"/>
      <c r="J261" s="49"/>
    </row>
    <row r="262" spans="2:10" ht="15.5" customHeight="1" x14ac:dyDescent="0.25">
      <c r="B262" s="69"/>
      <c r="C262" s="69"/>
      <c r="D262" s="24"/>
      <c r="I262" s="49"/>
      <c r="J262" s="49"/>
    </row>
    <row r="263" spans="2:10" ht="15.5" customHeight="1" x14ac:dyDescent="0.25">
      <c r="B263" s="69"/>
      <c r="C263" s="69"/>
      <c r="D263" s="24"/>
      <c r="I263" s="49"/>
      <c r="J263" s="49"/>
    </row>
    <row r="264" spans="2:10" ht="15.5" customHeight="1" x14ac:dyDescent="0.25">
      <c r="B264" s="69"/>
      <c r="C264" s="69"/>
      <c r="D264" s="24"/>
      <c r="I264" s="49"/>
      <c r="J264" s="49"/>
    </row>
    <row r="265" spans="2:10" ht="15.5" customHeight="1" x14ac:dyDescent="0.25">
      <c r="B265" s="69"/>
      <c r="C265" s="69"/>
      <c r="D265" s="24"/>
      <c r="I265" s="49"/>
      <c r="J265" s="49"/>
    </row>
    <row r="266" spans="2:10" ht="15.5" customHeight="1" x14ac:dyDescent="0.25">
      <c r="B266" s="69"/>
      <c r="C266" s="69"/>
      <c r="D266" s="24"/>
      <c r="I266" s="49"/>
      <c r="J266" s="49"/>
    </row>
    <row r="267" spans="2:10" ht="15.5" customHeight="1" x14ac:dyDescent="0.25">
      <c r="B267" s="69"/>
      <c r="C267" s="69"/>
      <c r="D267" s="24"/>
      <c r="I267" s="49"/>
      <c r="J267" s="49"/>
    </row>
    <row r="268" spans="2:10" ht="15.5" customHeight="1" x14ac:dyDescent="0.25">
      <c r="B268" s="69"/>
      <c r="C268" s="69"/>
      <c r="D268" s="24"/>
      <c r="I268" s="49"/>
      <c r="J268" s="49"/>
    </row>
    <row r="269" spans="2:10" ht="15.5" customHeight="1" x14ac:dyDescent="0.25">
      <c r="B269" s="69"/>
      <c r="C269" s="69"/>
      <c r="D269" s="24"/>
      <c r="I269" s="49"/>
      <c r="J269" s="49"/>
    </row>
    <row r="270" spans="2:10" ht="15.5" customHeight="1" x14ac:dyDescent="0.25">
      <c r="B270" s="69"/>
      <c r="C270" s="69"/>
      <c r="D270" s="24"/>
      <c r="I270" s="49"/>
      <c r="J270" s="49"/>
    </row>
    <row r="271" spans="2:10" ht="15.5" customHeight="1" x14ac:dyDescent="0.25">
      <c r="B271" s="69"/>
      <c r="C271" s="69"/>
      <c r="D271" s="24"/>
      <c r="I271" s="49"/>
      <c r="J271" s="49"/>
    </row>
    <row r="272" spans="2:10" ht="15.5" customHeight="1" x14ac:dyDescent="0.25">
      <c r="B272" s="69"/>
      <c r="C272" s="69"/>
      <c r="D272" s="24"/>
      <c r="I272" s="49"/>
      <c r="J272" s="49"/>
    </row>
    <row r="273" spans="2:10" ht="15.5" customHeight="1" x14ac:dyDescent="0.25">
      <c r="B273" s="69"/>
      <c r="C273" s="69"/>
      <c r="D273" s="24"/>
      <c r="I273" s="49"/>
      <c r="J273" s="49"/>
    </row>
    <row r="274" spans="2:10" ht="15.5" customHeight="1" x14ac:dyDescent="0.25">
      <c r="B274" s="69"/>
      <c r="C274" s="69"/>
      <c r="D274" s="24"/>
      <c r="I274" s="49"/>
      <c r="J274" s="49"/>
    </row>
    <row r="275" spans="2:10" ht="15.5" customHeight="1" x14ac:dyDescent="0.25">
      <c r="B275" s="69"/>
      <c r="C275" s="69"/>
      <c r="D275" s="24"/>
      <c r="I275" s="49"/>
      <c r="J275" s="49"/>
    </row>
    <row r="276" spans="2:10" ht="15.5" customHeight="1" x14ac:dyDescent="0.25">
      <c r="B276" s="69"/>
      <c r="C276" s="69"/>
      <c r="D276" s="24"/>
      <c r="I276" s="49"/>
      <c r="J276" s="49"/>
    </row>
    <row r="277" spans="2:10" ht="15.5" customHeight="1" x14ac:dyDescent="0.25">
      <c r="B277" s="69"/>
      <c r="C277" s="69"/>
      <c r="D277" s="24"/>
      <c r="I277" s="49"/>
      <c r="J277" s="49"/>
    </row>
    <row r="278" spans="2:10" ht="15.5" customHeight="1" x14ac:dyDescent="0.25">
      <c r="B278" s="69"/>
      <c r="C278" s="69"/>
      <c r="D278" s="24"/>
      <c r="I278" s="49"/>
      <c r="J278" s="49"/>
    </row>
    <row r="279" spans="2:10" ht="15.5" customHeight="1" x14ac:dyDescent="0.25">
      <c r="B279" s="69"/>
      <c r="C279" s="69"/>
      <c r="D279" s="24"/>
      <c r="I279" s="49"/>
      <c r="J279" s="49"/>
    </row>
    <row r="280" spans="2:10" ht="15.5" customHeight="1" x14ac:dyDescent="0.25">
      <c r="B280" s="69"/>
      <c r="C280" s="69"/>
      <c r="D280" s="24"/>
      <c r="I280" s="49"/>
      <c r="J280" s="49"/>
    </row>
    <row r="281" spans="2:10" ht="15.5" customHeight="1" x14ac:dyDescent="0.25">
      <c r="B281" s="69"/>
      <c r="C281" s="69"/>
      <c r="D281" s="24"/>
      <c r="I281" s="49"/>
      <c r="J281" s="49"/>
    </row>
    <row r="282" spans="2:10" ht="15.5" customHeight="1" x14ac:dyDescent="0.25">
      <c r="B282" s="69"/>
      <c r="C282" s="69"/>
      <c r="D282" s="24"/>
      <c r="I282" s="49"/>
      <c r="J282" s="49"/>
    </row>
    <row r="283" spans="2:10" ht="15.5" customHeight="1" x14ac:dyDescent="0.25">
      <c r="B283" s="69"/>
      <c r="C283" s="69"/>
      <c r="D283" s="24"/>
      <c r="I283" s="49"/>
      <c r="J283" s="49"/>
    </row>
    <row r="284" spans="2:10" ht="15.5" customHeight="1" x14ac:dyDescent="0.25">
      <c r="B284" s="69"/>
      <c r="C284" s="69"/>
      <c r="D284" s="24"/>
      <c r="I284" s="49"/>
      <c r="J284" s="49"/>
    </row>
    <row r="285" spans="2:10" ht="15.5" customHeight="1" x14ac:dyDescent="0.25">
      <c r="B285" s="69"/>
      <c r="C285" s="69"/>
      <c r="D285" s="24"/>
      <c r="I285" s="49"/>
      <c r="J285" s="49"/>
    </row>
    <row r="286" spans="2:10" ht="15.5" customHeight="1" x14ac:dyDescent="0.25">
      <c r="B286" s="69"/>
      <c r="C286" s="69"/>
      <c r="D286" s="24"/>
      <c r="I286" s="49"/>
      <c r="J286" s="49"/>
    </row>
    <row r="287" spans="2:10" ht="15.5" customHeight="1" x14ac:dyDescent="0.25">
      <c r="B287" s="69"/>
      <c r="C287" s="69"/>
      <c r="D287" s="24"/>
      <c r="I287" s="49"/>
      <c r="J287" s="49"/>
    </row>
    <row r="288" spans="2:10" ht="15.5" customHeight="1" x14ac:dyDescent="0.25">
      <c r="B288" s="69"/>
      <c r="C288" s="69"/>
      <c r="D288" s="24"/>
      <c r="I288" s="49"/>
      <c r="J288" s="49"/>
    </row>
    <row r="289" spans="2:10" ht="15.5" customHeight="1" x14ac:dyDescent="0.25">
      <c r="B289" s="69"/>
      <c r="C289" s="69"/>
      <c r="D289" s="24"/>
      <c r="I289" s="49"/>
      <c r="J289" s="49"/>
    </row>
    <row r="290" spans="2:10" ht="15.5" customHeight="1" x14ac:dyDescent="0.25">
      <c r="B290" s="69"/>
      <c r="C290" s="69"/>
      <c r="D290" s="24"/>
      <c r="I290" s="49"/>
      <c r="J290" s="49"/>
    </row>
    <row r="291" spans="2:10" ht="15.5" customHeight="1" x14ac:dyDescent="0.25">
      <c r="B291" s="69"/>
      <c r="C291" s="69"/>
      <c r="D291" s="24"/>
      <c r="I291" s="49"/>
      <c r="J291" s="49"/>
    </row>
    <row r="292" spans="2:10" ht="15.5" customHeight="1" x14ac:dyDescent="0.25">
      <c r="B292" s="69"/>
      <c r="C292" s="69"/>
      <c r="D292" s="24"/>
      <c r="I292" s="49"/>
      <c r="J292" s="49"/>
    </row>
    <row r="293" spans="2:10" ht="15.5" customHeight="1" x14ac:dyDescent="0.25">
      <c r="B293" s="69"/>
      <c r="C293" s="69"/>
      <c r="D293" s="24"/>
      <c r="I293" s="49"/>
      <c r="J293" s="49"/>
    </row>
    <row r="294" spans="2:10" ht="15.5" customHeight="1" x14ac:dyDescent="0.25">
      <c r="B294" s="69"/>
      <c r="C294" s="69"/>
      <c r="D294" s="24"/>
      <c r="I294" s="49"/>
      <c r="J294" s="49"/>
    </row>
    <row r="295" spans="2:10" x14ac:dyDescent="0.25">
      <c r="B295" s="69"/>
      <c r="C295" s="69"/>
      <c r="D295" s="24"/>
      <c r="I295" s="49"/>
      <c r="J295" s="49"/>
    </row>
    <row r="296" spans="2:10" x14ac:dyDescent="0.25">
      <c r="B296" s="69"/>
      <c r="C296" s="69"/>
      <c r="D296" s="24"/>
      <c r="I296" s="49"/>
      <c r="J296" s="49"/>
    </row>
    <row r="297" spans="2:10" x14ac:dyDescent="0.25">
      <c r="B297" s="69"/>
      <c r="C297" s="69"/>
      <c r="D297" s="24"/>
      <c r="I297" s="49"/>
      <c r="J297" s="49"/>
    </row>
    <row r="298" spans="2:10" x14ac:dyDescent="0.25">
      <c r="B298" s="69"/>
      <c r="C298" s="69"/>
      <c r="D298" s="24"/>
      <c r="I298" s="49"/>
      <c r="J298" s="49"/>
    </row>
    <row r="299" spans="2:10" x14ac:dyDescent="0.25">
      <c r="B299" s="69"/>
      <c r="C299" s="69"/>
      <c r="D299" s="24"/>
      <c r="I299" s="49"/>
      <c r="J299" s="49"/>
    </row>
    <row r="300" spans="2:10" x14ac:dyDescent="0.25">
      <c r="B300" s="69"/>
      <c r="C300" s="69"/>
      <c r="D300" s="24"/>
      <c r="I300" s="49"/>
      <c r="J300" s="49"/>
    </row>
    <row r="301" spans="2:10" x14ac:dyDescent="0.25">
      <c r="B301" s="69"/>
      <c r="C301" s="69"/>
      <c r="D301" s="24"/>
      <c r="I301" s="49"/>
      <c r="J301" s="49"/>
    </row>
    <row r="302" spans="2:10" x14ac:dyDescent="0.25">
      <c r="B302" s="69"/>
      <c r="C302" s="69"/>
      <c r="D302" s="24"/>
      <c r="I302" s="49"/>
      <c r="J302" s="49"/>
    </row>
    <row r="303" spans="2:10" x14ac:dyDescent="0.25">
      <c r="B303" s="69"/>
      <c r="C303" s="69"/>
      <c r="D303" s="24"/>
      <c r="I303" s="49"/>
      <c r="J303" s="49"/>
    </row>
    <row r="304" spans="2:10" x14ac:dyDescent="0.25">
      <c r="B304" s="69"/>
      <c r="C304" s="69"/>
      <c r="D304" s="24"/>
      <c r="I304" s="49"/>
      <c r="J304" s="49"/>
    </row>
    <row r="305" spans="2:10" x14ac:dyDescent="0.25">
      <c r="B305" s="69"/>
      <c r="C305" s="69"/>
      <c r="D305" s="24"/>
      <c r="I305" s="49"/>
      <c r="J305" s="49"/>
    </row>
    <row r="306" spans="2:10" x14ac:dyDescent="0.25">
      <c r="B306" s="69"/>
      <c r="C306" s="69"/>
      <c r="D306" s="24"/>
      <c r="I306" s="49"/>
      <c r="J306" s="49"/>
    </row>
    <row r="307" spans="2:10" x14ac:dyDescent="0.25">
      <c r="B307" s="69"/>
      <c r="C307" s="69"/>
      <c r="D307" s="24"/>
      <c r="I307" s="49"/>
      <c r="J307" s="49"/>
    </row>
    <row r="308" spans="2:10" x14ac:dyDescent="0.25">
      <c r="B308" s="69"/>
      <c r="C308" s="69"/>
      <c r="D308" s="24"/>
      <c r="I308" s="49"/>
      <c r="J308" s="49"/>
    </row>
    <row r="309" spans="2:10" x14ac:dyDescent="0.25">
      <c r="B309" s="69"/>
      <c r="C309" s="69"/>
      <c r="D309" s="24"/>
      <c r="I309" s="49"/>
      <c r="J309" s="49"/>
    </row>
    <row r="310" spans="2:10" x14ac:dyDescent="0.25">
      <c r="B310" s="69"/>
      <c r="C310" s="69"/>
      <c r="D310" s="24"/>
      <c r="I310" s="49"/>
      <c r="J310" s="49"/>
    </row>
    <row r="311" spans="2:10" x14ac:dyDescent="0.25">
      <c r="B311" s="69"/>
      <c r="C311" s="69"/>
      <c r="D311" s="24"/>
      <c r="I311" s="49"/>
      <c r="J311" s="49"/>
    </row>
    <row r="312" spans="2:10" x14ac:dyDescent="0.25">
      <c r="B312" s="69"/>
      <c r="C312" s="69"/>
      <c r="D312" s="24"/>
      <c r="I312" s="49"/>
      <c r="J312" s="49"/>
    </row>
    <row r="313" spans="2:10" x14ac:dyDescent="0.25">
      <c r="B313" s="69"/>
      <c r="C313" s="69"/>
      <c r="D313" s="24"/>
      <c r="I313" s="49"/>
      <c r="J313" s="49"/>
    </row>
    <row r="314" spans="2:10" x14ac:dyDescent="0.25">
      <c r="B314" s="69"/>
      <c r="C314" s="69"/>
      <c r="D314" s="24"/>
      <c r="I314" s="49"/>
      <c r="J314" s="49"/>
    </row>
    <row r="315" spans="2:10" x14ac:dyDescent="0.25">
      <c r="B315" s="69"/>
      <c r="C315" s="69"/>
      <c r="D315" s="24"/>
      <c r="I315" s="49"/>
      <c r="J315" s="49"/>
    </row>
    <row r="316" spans="2:10" x14ac:dyDescent="0.25">
      <c r="B316" s="69"/>
      <c r="C316" s="69"/>
      <c r="D316" s="24"/>
      <c r="I316" s="49"/>
      <c r="J316" s="49"/>
    </row>
    <row r="317" spans="2:10" x14ac:dyDescent="0.25">
      <c r="B317" s="69"/>
      <c r="C317" s="69"/>
      <c r="D317" s="24"/>
      <c r="I317" s="49"/>
      <c r="J317" s="49"/>
    </row>
    <row r="318" spans="2:10" x14ac:dyDescent="0.25">
      <c r="B318" s="69"/>
      <c r="C318" s="69"/>
      <c r="D318" s="24"/>
      <c r="I318" s="49"/>
      <c r="J318" s="49"/>
    </row>
    <row r="319" spans="2:10" x14ac:dyDescent="0.25">
      <c r="B319" s="69"/>
      <c r="C319" s="69"/>
      <c r="D319" s="24"/>
      <c r="I319" s="49"/>
      <c r="J319" s="49"/>
    </row>
    <row r="320" spans="2:10" x14ac:dyDescent="0.25">
      <c r="B320" s="69"/>
      <c r="C320" s="69"/>
      <c r="D320" s="24"/>
      <c r="I320" s="49"/>
      <c r="J320" s="49"/>
    </row>
    <row r="321" spans="2:10" x14ac:dyDescent="0.25">
      <c r="B321" s="69"/>
      <c r="C321" s="69"/>
      <c r="D321" s="24"/>
      <c r="I321" s="49"/>
      <c r="J321" s="49"/>
    </row>
    <row r="322" spans="2:10" x14ac:dyDescent="0.25">
      <c r="B322" s="69"/>
      <c r="C322" s="69"/>
      <c r="D322" s="24"/>
      <c r="I322" s="49"/>
      <c r="J322" s="49"/>
    </row>
    <row r="323" spans="2:10" x14ac:dyDescent="0.25">
      <c r="B323" s="69"/>
      <c r="C323" s="69"/>
      <c r="D323" s="24"/>
      <c r="I323" s="49"/>
      <c r="J323" s="49"/>
    </row>
    <row r="324" spans="2:10" x14ac:dyDescent="0.25">
      <c r="B324" s="69"/>
      <c r="C324" s="69"/>
      <c r="D324" s="24"/>
      <c r="I324" s="49"/>
      <c r="J324" s="49"/>
    </row>
    <row r="325" spans="2:10" x14ac:dyDescent="0.25">
      <c r="B325" s="69"/>
      <c r="C325" s="69"/>
      <c r="D325" s="24"/>
      <c r="I325" s="49"/>
      <c r="J325" s="49"/>
    </row>
    <row r="326" spans="2:10" x14ac:dyDescent="0.25">
      <c r="B326" s="69"/>
      <c r="C326" s="69"/>
      <c r="D326" s="24"/>
      <c r="I326" s="49"/>
      <c r="J326" s="49"/>
    </row>
    <row r="327" spans="2:10" x14ac:dyDescent="0.25">
      <c r="B327" s="69"/>
      <c r="C327" s="69"/>
      <c r="D327" s="24"/>
      <c r="I327" s="49"/>
      <c r="J327" s="49"/>
    </row>
    <row r="328" spans="2:10" x14ac:dyDescent="0.25">
      <c r="B328" s="69"/>
      <c r="C328" s="69"/>
      <c r="D328" s="24"/>
      <c r="I328" s="49"/>
      <c r="J328" s="49"/>
    </row>
    <row r="329" spans="2:10" x14ac:dyDescent="0.25">
      <c r="B329" s="69"/>
      <c r="C329" s="69"/>
      <c r="D329" s="24"/>
      <c r="I329" s="49"/>
      <c r="J329" s="49"/>
    </row>
    <row r="330" spans="2:10" x14ac:dyDescent="0.25">
      <c r="B330" s="69"/>
      <c r="C330" s="69"/>
      <c r="D330" s="24"/>
      <c r="I330" s="49"/>
      <c r="J330" s="49"/>
    </row>
    <row r="331" spans="2:10" x14ac:dyDescent="0.25">
      <c r="B331" s="69"/>
      <c r="C331" s="69"/>
      <c r="D331" s="24"/>
      <c r="I331" s="49"/>
      <c r="J331" s="49"/>
    </row>
    <row r="332" spans="2:10" x14ac:dyDescent="0.25">
      <c r="B332" s="69"/>
      <c r="C332" s="69"/>
      <c r="D332" s="24"/>
      <c r="I332" s="49"/>
      <c r="J332" s="49"/>
    </row>
    <row r="333" spans="2:10" x14ac:dyDescent="0.25">
      <c r="B333" s="69"/>
      <c r="C333" s="69"/>
      <c r="D333" s="24"/>
      <c r="I333" s="49"/>
      <c r="J333" s="49"/>
    </row>
    <row r="334" spans="2:10" x14ac:dyDescent="0.25">
      <c r="B334" s="69"/>
      <c r="C334" s="69"/>
      <c r="D334" s="24"/>
      <c r="I334" s="49"/>
      <c r="J334" s="49"/>
    </row>
    <row r="335" spans="2:10" x14ac:dyDescent="0.25">
      <c r="B335" s="69"/>
      <c r="C335" s="69"/>
      <c r="D335" s="24"/>
      <c r="I335" s="49"/>
      <c r="J335" s="49"/>
    </row>
    <row r="336" spans="2:10" x14ac:dyDescent="0.25">
      <c r="B336" s="69"/>
      <c r="C336" s="69"/>
      <c r="D336" s="24"/>
      <c r="I336" s="49"/>
      <c r="J336" s="49"/>
    </row>
    <row r="337" spans="1:10" x14ac:dyDescent="0.25">
      <c r="B337" s="69"/>
      <c r="C337" s="69"/>
      <c r="D337" s="24"/>
      <c r="I337" s="49"/>
      <c r="J337" s="49"/>
    </row>
    <row r="338" spans="1:10" x14ac:dyDescent="0.25">
      <c r="B338" s="69"/>
      <c r="C338" s="69"/>
      <c r="D338" s="24"/>
      <c r="I338" s="49"/>
      <c r="J338" s="49"/>
    </row>
    <row r="339" spans="1:10" x14ac:dyDescent="0.25">
      <c r="B339" s="69"/>
      <c r="C339" s="69"/>
      <c r="D339" s="24"/>
      <c r="I339" s="49"/>
      <c r="J339" s="49"/>
    </row>
    <row r="340" spans="1:10" x14ac:dyDescent="0.25">
      <c r="B340" s="69"/>
      <c r="C340" s="69"/>
      <c r="D340" s="24"/>
      <c r="I340" s="49"/>
      <c r="J340" s="49"/>
    </row>
    <row r="341" spans="1:10" x14ac:dyDescent="0.25">
      <c r="B341" s="69"/>
      <c r="C341" s="69"/>
      <c r="D341" s="24"/>
      <c r="I341" s="49"/>
      <c r="J341" s="49"/>
    </row>
    <row r="342" spans="1:10" x14ac:dyDescent="0.25">
      <c r="B342" s="69"/>
      <c r="C342" s="69"/>
      <c r="D342" s="24"/>
      <c r="I342" s="49"/>
      <c r="J342" s="49"/>
    </row>
    <row r="343" spans="1:10" x14ac:dyDescent="0.25">
      <c r="B343" s="69"/>
      <c r="C343" s="69"/>
      <c r="D343" s="24"/>
      <c r="I343" s="49"/>
      <c r="J343" s="49"/>
    </row>
    <row r="344" spans="1:10" x14ac:dyDescent="0.25">
      <c r="B344" s="69"/>
      <c r="C344" s="69"/>
      <c r="D344" s="24"/>
      <c r="I344" s="49"/>
      <c r="J344" s="49"/>
    </row>
    <row r="345" spans="1:10" x14ac:dyDescent="0.25">
      <c r="B345" s="69"/>
      <c r="C345" s="69"/>
      <c r="D345" s="24"/>
      <c r="I345" s="49"/>
      <c r="J345" s="49"/>
    </row>
    <row r="346" spans="1:10" x14ac:dyDescent="0.25">
      <c r="B346" s="69"/>
      <c r="C346" s="69"/>
      <c r="D346" s="24"/>
      <c r="I346" s="49"/>
      <c r="J346" s="49"/>
    </row>
    <row r="347" spans="1:10" x14ac:dyDescent="0.25">
      <c r="B347" s="69"/>
      <c r="C347" s="69"/>
      <c r="D347" s="24"/>
      <c r="I347" s="49"/>
      <c r="J347" s="49"/>
    </row>
    <row r="348" spans="1:10" x14ac:dyDescent="0.25">
      <c r="B348" s="69"/>
      <c r="C348" s="69"/>
      <c r="D348" s="24"/>
      <c r="I348" s="49"/>
      <c r="J348" s="49"/>
    </row>
    <row r="349" spans="1:10" x14ac:dyDescent="0.25">
      <c r="B349" s="69"/>
      <c r="C349" s="69"/>
      <c r="D349" s="24"/>
      <c r="I349" s="49"/>
      <c r="J349" s="49"/>
    </row>
    <row r="350" spans="1:10" x14ac:dyDescent="0.25">
      <c r="B350" s="69"/>
      <c r="C350" s="69"/>
      <c r="D350" s="24"/>
      <c r="I350" s="49"/>
      <c r="J350" s="49"/>
    </row>
    <row r="351" spans="1:10" x14ac:dyDescent="0.25">
      <c r="B351" s="69"/>
      <c r="C351" s="69"/>
      <c r="D351" s="24"/>
      <c r="I351" s="49"/>
      <c r="J351" s="49"/>
    </row>
    <row r="352" spans="1:10" x14ac:dyDescent="0.25">
      <c r="A352" s="9"/>
      <c r="B352" s="70"/>
      <c r="C352" s="70"/>
      <c r="I352" s="49"/>
      <c r="J352" s="49"/>
    </row>
    <row r="353" spans="9:10" x14ac:dyDescent="0.25">
      <c r="I353" s="49"/>
      <c r="J353" s="49"/>
    </row>
  </sheetData>
  <mergeCells count="2">
    <mergeCell ref="A1:J1"/>
    <mergeCell ref="M1:N1"/>
  </mergeCells>
  <hyperlinks>
    <hyperlink ref="M1:N1" location="'Table of Content'!A1" display="Table 21: AfCFTA" xr:uid="{00000000-0004-0000-1D00-000000000000}"/>
  </hyperlinks>
  <pageMargins left="0.7" right="0.7" top="0.75" bottom="0.75" header="0.3" footer="0.3"/>
  <pageSetup orientation="portrait" r:id="rId1"/>
  <tableParts count="3">
    <tablePart r:id="rId2"/>
    <tablePart r:id="rId3"/>
    <tablePart r:id="rId4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M31"/>
  <sheetViews>
    <sheetView zoomScaleNormal="100" workbookViewId="0">
      <selection activeCell="H1" sqref="H1"/>
    </sheetView>
  </sheetViews>
  <sheetFormatPr defaultColWidth="9.1796875" defaultRowHeight="11.5" x14ac:dyDescent="0.25"/>
  <cols>
    <col min="1" max="1" width="20.453125" style="6" customWidth="1"/>
    <col min="2" max="2" width="21.7265625" style="6" customWidth="1"/>
    <col min="3" max="3" width="17.81640625" style="6" bestFit="1" customWidth="1"/>
    <col min="4" max="4" width="16.81640625" style="6" bestFit="1" customWidth="1"/>
    <col min="5" max="5" width="20.453125" style="6" customWidth="1"/>
    <col min="6" max="11" width="14.1796875" style="6" bestFit="1" customWidth="1"/>
    <col min="12" max="12" width="9.1796875" style="6"/>
    <col min="13" max="13" width="15.90625" style="6" customWidth="1"/>
    <col min="14" max="16384" width="9.1796875" style="6"/>
  </cols>
  <sheetData>
    <row r="1" spans="1:12" x14ac:dyDescent="0.25">
      <c r="A1" s="438" t="s">
        <v>661</v>
      </c>
      <c r="B1" s="438"/>
      <c r="C1" s="9"/>
      <c r="D1" s="21"/>
      <c r="H1" s="71" t="s">
        <v>313</v>
      </c>
    </row>
    <row r="2" spans="1:12" x14ac:dyDescent="0.25">
      <c r="A2" s="9"/>
      <c r="B2" s="9"/>
      <c r="C2" s="9"/>
      <c r="D2" s="9"/>
      <c r="E2" s="71"/>
    </row>
    <row r="3" spans="1:12" x14ac:dyDescent="0.25">
      <c r="A3" s="434" t="s">
        <v>638</v>
      </c>
      <c r="B3" s="435"/>
      <c r="C3" s="435"/>
      <c r="D3" s="435"/>
      <c r="E3" s="435"/>
      <c r="F3" s="435"/>
    </row>
    <row r="4" spans="1:12" ht="14.5" customHeight="1" x14ac:dyDescent="0.25">
      <c r="A4" s="457" t="s">
        <v>325</v>
      </c>
      <c r="B4" s="458" t="s">
        <v>572</v>
      </c>
      <c r="C4" s="457" t="s">
        <v>569</v>
      </c>
      <c r="D4" s="458" t="s">
        <v>591</v>
      </c>
      <c r="E4" s="458" t="s">
        <v>555</v>
      </c>
      <c r="F4" s="458" t="s">
        <v>571</v>
      </c>
    </row>
    <row r="5" spans="1:12" ht="12.5" x14ac:dyDescent="0.25">
      <c r="A5" s="441" t="s">
        <v>279</v>
      </c>
      <c r="B5" s="442">
        <v>9.5726006899999998</v>
      </c>
      <c r="C5" s="443">
        <v>0.18149999999999999</v>
      </c>
      <c r="D5" s="442">
        <v>9.7541006899999996</v>
      </c>
      <c r="E5" s="442">
        <v>0.46167864000000003</v>
      </c>
      <c r="F5" s="199">
        <v>0</v>
      </c>
    </row>
    <row r="6" spans="1:12" ht="12.5" x14ac:dyDescent="0.25">
      <c r="A6" s="459" t="s">
        <v>280</v>
      </c>
      <c r="B6" s="460">
        <v>0.36974086</v>
      </c>
      <c r="C6" s="461">
        <v>8.9999999999999998E-4</v>
      </c>
      <c r="D6" s="460">
        <v>0.37064085999999996</v>
      </c>
      <c r="E6" s="460">
        <v>3.8973735999999999</v>
      </c>
      <c r="F6" s="462">
        <f>(E6/E5)-1</f>
        <v>7.441745539711345</v>
      </c>
    </row>
    <row r="7" spans="1:12" ht="12.5" x14ac:dyDescent="0.25">
      <c r="A7" s="444" t="s">
        <v>269</v>
      </c>
      <c r="B7" s="445">
        <v>0.69774740000000002</v>
      </c>
      <c r="C7" s="446" t="s">
        <v>314</v>
      </c>
      <c r="D7" s="445">
        <v>0.69774740000000002</v>
      </c>
      <c r="E7" s="445">
        <v>4.8527235099999997</v>
      </c>
      <c r="F7" s="201">
        <f>(E7/E6)-1</f>
        <v>0.2451265924313748</v>
      </c>
      <c r="G7" s="23"/>
      <c r="H7" s="23"/>
      <c r="I7" s="23"/>
      <c r="J7" s="23"/>
      <c r="K7" s="23"/>
      <c r="L7" s="23"/>
    </row>
    <row r="8" spans="1:12" ht="12.5" x14ac:dyDescent="0.25">
      <c r="A8" s="459" t="s">
        <v>270</v>
      </c>
      <c r="B8" s="460">
        <v>1.05558478</v>
      </c>
      <c r="C8" s="461">
        <v>4.5400000000000003E-2</v>
      </c>
      <c r="D8" s="460">
        <v>1.1009847800000001</v>
      </c>
      <c r="E8" s="460">
        <v>3.7084549600000001</v>
      </c>
      <c r="F8" s="462">
        <f t="shared" ref="F8:F16" si="0">(E8/E7)-1</f>
        <v>-0.23579924709124833</v>
      </c>
      <c r="G8" s="72"/>
      <c r="H8" s="454"/>
      <c r="I8" s="72"/>
      <c r="J8" s="72"/>
      <c r="K8" s="72"/>
      <c r="L8" s="72"/>
    </row>
    <row r="9" spans="1:12" ht="12.5" x14ac:dyDescent="0.25">
      <c r="A9" s="444" t="s">
        <v>271</v>
      </c>
      <c r="B9" s="445">
        <v>4.1294693900000006</v>
      </c>
      <c r="C9" s="446">
        <v>0.26865</v>
      </c>
      <c r="D9" s="445">
        <v>4.3981193899999997</v>
      </c>
      <c r="E9" s="445">
        <v>4.8852475999999996</v>
      </c>
      <c r="F9" s="201">
        <f t="shared" si="0"/>
        <v>0.31732693337065609</v>
      </c>
      <c r="G9" s="73"/>
      <c r="H9" s="73"/>
      <c r="I9" s="73"/>
      <c r="J9" s="73"/>
      <c r="K9" s="73"/>
      <c r="L9" s="73"/>
    </row>
    <row r="10" spans="1:12" ht="12.5" x14ac:dyDescent="0.25">
      <c r="A10" s="459" t="s">
        <v>272</v>
      </c>
      <c r="B10" s="460">
        <v>1.0655620000000001E-2</v>
      </c>
      <c r="C10" s="461">
        <v>6.4338000000000006E-2</v>
      </c>
      <c r="D10" s="460">
        <v>7.4993619999999997E-2</v>
      </c>
      <c r="E10" s="460">
        <v>7.0384597199999996</v>
      </c>
      <c r="F10" s="462">
        <f t="shared" si="0"/>
        <v>0.44075803240761036</v>
      </c>
    </row>
    <row r="11" spans="1:12" ht="12.5" x14ac:dyDescent="0.25">
      <c r="A11" s="444" t="s">
        <v>273</v>
      </c>
      <c r="B11" s="445">
        <v>3.2529155699999999</v>
      </c>
      <c r="C11" s="446" t="s">
        <v>314</v>
      </c>
      <c r="D11" s="445">
        <v>3.2529155699999999</v>
      </c>
      <c r="E11" s="445">
        <v>2.7829021900000002</v>
      </c>
      <c r="F11" s="201">
        <f t="shared" si="0"/>
        <v>-0.60461488724695012</v>
      </c>
    </row>
    <row r="12" spans="1:12" ht="12.5" x14ac:dyDescent="0.25">
      <c r="A12" s="459" t="s">
        <v>274</v>
      </c>
      <c r="B12" s="460">
        <v>30.50167532</v>
      </c>
      <c r="C12" s="461">
        <v>0.44550000000000001</v>
      </c>
      <c r="D12" s="460">
        <v>30.947175319999999</v>
      </c>
      <c r="E12" s="460">
        <v>0.63160994999999998</v>
      </c>
      <c r="F12" s="462">
        <f t="shared" si="0"/>
        <v>-0.77303911281193827</v>
      </c>
    </row>
    <row r="13" spans="1:12" ht="12.5" x14ac:dyDescent="0.25">
      <c r="A13" s="444" t="s">
        <v>275</v>
      </c>
      <c r="B13" s="445">
        <v>29.448269</v>
      </c>
      <c r="C13" s="446">
        <v>2.0500000000000001E-2</v>
      </c>
      <c r="D13" s="445">
        <v>29.468769000000002</v>
      </c>
      <c r="E13" s="445">
        <v>0.51451426</v>
      </c>
      <c r="F13" s="201">
        <f t="shared" si="0"/>
        <v>-0.18539240871680374</v>
      </c>
    </row>
    <row r="14" spans="1:12" ht="12.5" x14ac:dyDescent="0.25">
      <c r="A14" s="459" t="s">
        <v>276</v>
      </c>
      <c r="B14" s="460">
        <v>34.867561700000003</v>
      </c>
      <c r="C14" s="461">
        <v>0.06</v>
      </c>
      <c r="D14" s="460">
        <v>34.927561700000005</v>
      </c>
      <c r="E14" s="460">
        <v>0.51606266999999995</v>
      </c>
      <c r="F14" s="462">
        <f t="shared" si="0"/>
        <v>3.0094598349905688E-3</v>
      </c>
    </row>
    <row r="15" spans="1:12" ht="12.5" x14ac:dyDescent="0.25">
      <c r="A15" s="444" t="s">
        <v>277</v>
      </c>
      <c r="B15" s="445">
        <v>27.134097000000001</v>
      </c>
      <c r="C15" s="446">
        <v>2.4400000000000002E-2</v>
      </c>
      <c r="D15" s="445">
        <v>27.158497000000001</v>
      </c>
      <c r="E15" s="445">
        <v>0.47403821999999995</v>
      </c>
      <c r="F15" s="201">
        <f>(E15/E14)-1</f>
        <v>-8.1432842255379501E-2</v>
      </c>
    </row>
    <row r="16" spans="1:12" ht="12.5" x14ac:dyDescent="0.25">
      <c r="A16" s="459" t="s">
        <v>278</v>
      </c>
      <c r="B16" s="460">
        <v>21.254688000000002</v>
      </c>
      <c r="C16" s="461" t="s">
        <v>314</v>
      </c>
      <c r="D16" s="460">
        <v>21.254688000000002</v>
      </c>
      <c r="E16" s="460">
        <v>0.14895192000000002</v>
      </c>
      <c r="F16" s="462">
        <f t="shared" si="0"/>
        <v>-0.6857807794485431</v>
      </c>
    </row>
    <row r="17" spans="1:13" ht="12.5" x14ac:dyDescent="0.25">
      <c r="A17" s="444" t="s">
        <v>279</v>
      </c>
      <c r="B17" s="445">
        <v>20.208203999999999</v>
      </c>
      <c r="C17" s="446">
        <v>3.3E-3</v>
      </c>
      <c r="D17" s="445">
        <v>20.211504000000001</v>
      </c>
      <c r="E17" s="445">
        <v>0.37099549999999998</v>
      </c>
      <c r="F17" s="201">
        <f>(E17/E16)-1</f>
        <v>1.4907063970709471</v>
      </c>
      <c r="M17" s="10"/>
    </row>
    <row r="18" spans="1:13" x14ac:dyDescent="0.25">
      <c r="A18" s="463" t="s">
        <v>324</v>
      </c>
      <c r="B18" s="464">
        <f>AVERAGE(B5:B17)</f>
        <v>14.038708409999998</v>
      </c>
      <c r="C18" s="464">
        <f>AVERAGE(C5:C17)</f>
        <v>0.11144880000000001</v>
      </c>
      <c r="D18" s="465">
        <f>AVERAGE(D5:D17)</f>
        <v>14.124438256153846</v>
      </c>
      <c r="E18" s="466">
        <f>AVERAGE(E5:E17)</f>
        <v>2.3294625184615381</v>
      </c>
      <c r="F18" s="467"/>
    </row>
    <row r="19" spans="1:13" ht="14.5" x14ac:dyDescent="0.35">
      <c r="A19"/>
      <c r="B19"/>
      <c r="C19"/>
      <c r="D19"/>
      <c r="E19"/>
    </row>
    <row r="20" spans="1:13" ht="15" customHeight="1" x14ac:dyDescent="0.25">
      <c r="A20" s="436" t="s">
        <v>639</v>
      </c>
      <c r="B20" s="437"/>
      <c r="C20" s="437"/>
      <c r="D20" s="437"/>
      <c r="E20" s="437"/>
      <c r="F20" s="437"/>
      <c r="G20" s="437"/>
      <c r="H20" s="437"/>
      <c r="I20" s="437"/>
    </row>
    <row r="21" spans="1:13" s="9" customFormat="1" ht="13" x14ac:dyDescent="0.3">
      <c r="A21" s="203" t="s">
        <v>528</v>
      </c>
      <c r="B21" s="136" t="s">
        <v>572</v>
      </c>
      <c r="C21" s="204" t="s">
        <v>336</v>
      </c>
      <c r="D21" s="203" t="s">
        <v>633</v>
      </c>
      <c r="E21" s="204" t="s">
        <v>336</v>
      </c>
      <c r="F21" s="205" t="s">
        <v>592</v>
      </c>
      <c r="G21" s="206" t="s">
        <v>336</v>
      </c>
      <c r="H21" s="205" t="s">
        <v>574</v>
      </c>
      <c r="I21" s="206" t="s">
        <v>336</v>
      </c>
    </row>
    <row r="22" spans="1:13" s="9" customFormat="1" ht="12.5" x14ac:dyDescent="0.25">
      <c r="A22" s="122" t="s">
        <v>357</v>
      </c>
      <c r="B22" s="198">
        <v>0.58079999999999998</v>
      </c>
      <c r="C22" s="198">
        <f>(B22/$B$27)*100</f>
        <v>2.8740802497837019</v>
      </c>
      <c r="D22" s="198">
        <v>3.3E-3</v>
      </c>
      <c r="E22" s="198">
        <f>(D22/$D$27)*100</f>
        <v>100</v>
      </c>
      <c r="F22" s="198">
        <v>0.58409999999999995</v>
      </c>
      <c r="G22" s="198">
        <f>(F22/$F$27)*100</f>
        <v>2.8899383242335652</v>
      </c>
      <c r="H22" s="207">
        <v>0</v>
      </c>
      <c r="I22" s="207">
        <f>(H22/$H$27)*100</f>
        <v>0</v>
      </c>
    </row>
    <row r="23" spans="1:13" s="9" customFormat="1" ht="12.5" x14ac:dyDescent="0.25">
      <c r="A23" s="124" t="s">
        <v>344</v>
      </c>
      <c r="B23" s="200" t="s">
        <v>314</v>
      </c>
      <c r="C23" s="200" t="s">
        <v>314</v>
      </c>
      <c r="D23" s="200" t="s">
        <v>314</v>
      </c>
      <c r="E23" s="200" t="s">
        <v>314</v>
      </c>
      <c r="F23" s="200" t="s">
        <v>314</v>
      </c>
      <c r="G23" s="200" t="s">
        <v>314</v>
      </c>
      <c r="H23" s="208">
        <v>2.4650100000000001E-3</v>
      </c>
      <c r="I23" s="208">
        <f t="shared" ref="I23:I26" si="1">(H23/$H$27)*100</f>
        <v>0.66443123973201834</v>
      </c>
    </row>
    <row r="24" spans="1:13" s="9" customFormat="1" ht="12.5" x14ac:dyDescent="0.25">
      <c r="A24" s="124" t="s">
        <v>433</v>
      </c>
      <c r="B24" s="200" t="s">
        <v>314</v>
      </c>
      <c r="C24" s="200" t="s">
        <v>314</v>
      </c>
      <c r="D24" s="200" t="s">
        <v>314</v>
      </c>
      <c r="E24" s="200" t="s">
        <v>314</v>
      </c>
      <c r="F24" s="200" t="s">
        <v>314</v>
      </c>
      <c r="G24" s="200" t="s">
        <v>314</v>
      </c>
      <c r="H24" s="209">
        <v>9.1754999999999994E-4</v>
      </c>
      <c r="I24" s="209">
        <f t="shared" si="1"/>
        <v>0.24732105915031311</v>
      </c>
    </row>
    <row r="25" spans="1:13" s="9" customFormat="1" ht="12.5" x14ac:dyDescent="0.25">
      <c r="A25" s="124" t="s">
        <v>632</v>
      </c>
      <c r="B25" s="200" t="s">
        <v>314</v>
      </c>
      <c r="C25" s="200" t="s">
        <v>314</v>
      </c>
      <c r="D25" s="200" t="s">
        <v>314</v>
      </c>
      <c r="E25" s="200" t="s">
        <v>314</v>
      </c>
      <c r="F25" s="200" t="s">
        <v>314</v>
      </c>
      <c r="G25" s="200" t="s">
        <v>314</v>
      </c>
      <c r="H25" s="208">
        <v>3.8292000000000003E-4</v>
      </c>
      <c r="I25" s="208">
        <f t="shared" si="1"/>
        <v>0.10321418992952744</v>
      </c>
    </row>
    <row r="26" spans="1:13" ht="12.5" x14ac:dyDescent="0.25">
      <c r="A26" s="124" t="s">
        <v>296</v>
      </c>
      <c r="B26" s="200">
        <v>19.627403999999999</v>
      </c>
      <c r="C26" s="200">
        <f t="shared" ref="C26" si="2">(B26/$B$27)*100</f>
        <v>97.125919750216298</v>
      </c>
      <c r="D26" s="200" t="s">
        <v>314</v>
      </c>
      <c r="E26" s="200" t="s">
        <v>314</v>
      </c>
      <c r="F26" s="200">
        <v>19.627403999999999</v>
      </c>
      <c r="G26" s="200">
        <f t="shared" ref="G26" si="3">(F26/$F$27)*100</f>
        <v>97.110061675766431</v>
      </c>
      <c r="H26" s="209">
        <v>0.36723002000000005</v>
      </c>
      <c r="I26" s="209">
        <f t="shared" si="1"/>
        <v>98.985033511188149</v>
      </c>
    </row>
    <row r="27" spans="1:13" ht="13" x14ac:dyDescent="0.3">
      <c r="A27" s="156" t="s">
        <v>262</v>
      </c>
      <c r="B27" s="202">
        <f>SUM(B22:B26)</f>
        <v>20.208203999999999</v>
      </c>
      <c r="C27" s="202">
        <f t="shared" ref="B27:I27" si="4">SUM(C22:C26)</f>
        <v>100</v>
      </c>
      <c r="D27" s="202">
        <f t="shared" si="4"/>
        <v>3.3E-3</v>
      </c>
      <c r="E27" s="202">
        <f t="shared" si="4"/>
        <v>100</v>
      </c>
      <c r="F27" s="202">
        <f t="shared" si="4"/>
        <v>20.211503999999998</v>
      </c>
      <c r="G27" s="210">
        <f t="shared" si="4"/>
        <v>100</v>
      </c>
      <c r="H27" s="210">
        <f t="shared" si="4"/>
        <v>0.37099550000000003</v>
      </c>
      <c r="I27" s="210">
        <f t="shared" si="4"/>
        <v>100.00000000000001</v>
      </c>
    </row>
    <row r="29" spans="1:13" x14ac:dyDescent="0.25">
      <c r="B29" s="121"/>
    </row>
    <row r="31" spans="1:13" x14ac:dyDescent="0.25">
      <c r="B31" s="20"/>
      <c r="C31" s="120"/>
      <c r="F31" s="20"/>
    </row>
  </sheetData>
  <sortState xmlns:xlrd2="http://schemas.microsoft.com/office/spreadsheetml/2017/richdata2" ref="A26:C27">
    <sortCondition descending="1" ref="C26:C27"/>
  </sortState>
  <mergeCells count="3">
    <mergeCell ref="A3:F3"/>
    <mergeCell ref="A20:I20"/>
    <mergeCell ref="A1:B1"/>
  </mergeCells>
  <phoneticPr fontId="4" type="noConversion"/>
  <hyperlinks>
    <hyperlink ref="H1" location="'Table of Content'!A1" display="Table of Content" xr:uid="{00000000-0004-0000-1E00-000000000000}"/>
  </hyperlinks>
  <pageMargins left="0.7" right="0.7" top="0.75" bottom="0.75" header="0.3" footer="0.3"/>
  <pageSetup orientation="portrait" r:id="rId1"/>
  <tableParts count="2">
    <tablePart r:id="rId2"/>
    <tablePart r:id="rId3"/>
  </tablePart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BF456B-8F93-4201-9541-8520CD9DA042}">
  <dimension ref="A3:F17"/>
  <sheetViews>
    <sheetView workbookViewId="0">
      <selection activeCell="A3" sqref="A3:F17"/>
    </sheetView>
  </sheetViews>
  <sheetFormatPr defaultRowHeight="14.5" x14ac:dyDescent="0.35"/>
  <sheetData>
    <row r="3" spans="1:6" x14ac:dyDescent="0.35">
      <c r="A3" s="452" t="s">
        <v>325</v>
      </c>
      <c r="B3" s="453" t="s">
        <v>572</v>
      </c>
      <c r="C3" s="452" t="s">
        <v>569</v>
      </c>
      <c r="D3" s="453" t="s">
        <v>591</v>
      </c>
      <c r="E3" s="453" t="s">
        <v>555</v>
      </c>
      <c r="F3" s="453" t="s">
        <v>571</v>
      </c>
    </row>
    <row r="4" spans="1:6" x14ac:dyDescent="0.35">
      <c r="A4" s="441" t="s">
        <v>279</v>
      </c>
      <c r="B4" s="442">
        <v>9.5726006899999998</v>
      </c>
      <c r="C4" s="443">
        <v>0.18149999999999999</v>
      </c>
      <c r="D4" s="442">
        <v>9.7541006899999996</v>
      </c>
      <c r="E4" s="442">
        <v>0.46167864000000003</v>
      </c>
      <c r="F4" s="199">
        <v>0</v>
      </c>
    </row>
    <row r="5" spans="1:6" x14ac:dyDescent="0.35">
      <c r="A5" s="444" t="s">
        <v>280</v>
      </c>
      <c r="B5" s="445">
        <v>0.36974086</v>
      </c>
      <c r="C5" s="446">
        <v>8.9999999999999998E-4</v>
      </c>
      <c r="D5" s="445">
        <v>0.37064085999999996</v>
      </c>
      <c r="E5" s="445">
        <v>3.8973735999999999</v>
      </c>
      <c r="F5" s="201">
        <f>(E5/E4)-1</f>
        <v>7.441745539711345</v>
      </c>
    </row>
    <row r="6" spans="1:6" x14ac:dyDescent="0.35">
      <c r="A6" s="444" t="s">
        <v>269</v>
      </c>
      <c r="B6" s="445">
        <v>0.69774740000000002</v>
      </c>
      <c r="C6" s="446" t="s">
        <v>314</v>
      </c>
      <c r="D6" s="445">
        <v>0.69774740000000002</v>
      </c>
      <c r="E6" s="445">
        <v>4.8527235099999997</v>
      </c>
      <c r="F6" s="201">
        <f>(E6/E5)-1</f>
        <v>0.2451265924313748</v>
      </c>
    </row>
    <row r="7" spans="1:6" x14ac:dyDescent="0.35">
      <c r="A7" s="444" t="s">
        <v>270</v>
      </c>
      <c r="B7" s="445">
        <v>1.05558478</v>
      </c>
      <c r="C7" s="446">
        <v>4.5400000000000003E-2</v>
      </c>
      <c r="D7" s="445">
        <v>1.1009847800000001</v>
      </c>
      <c r="E7" s="445">
        <v>3.7084549600000001</v>
      </c>
      <c r="F7" s="201">
        <f t="shared" ref="F7:F15" si="0">(E7/E6)-1</f>
        <v>-0.23579924709124833</v>
      </c>
    </row>
    <row r="8" spans="1:6" x14ac:dyDescent="0.35">
      <c r="A8" s="444" t="s">
        <v>271</v>
      </c>
      <c r="B8" s="445">
        <v>4.1294693900000006</v>
      </c>
      <c r="C8" s="446">
        <v>0.26865</v>
      </c>
      <c r="D8" s="445">
        <v>4.3981193899999997</v>
      </c>
      <c r="E8" s="445">
        <v>4.8852475999999996</v>
      </c>
      <c r="F8" s="201">
        <f t="shared" si="0"/>
        <v>0.31732693337065609</v>
      </c>
    </row>
    <row r="9" spans="1:6" x14ac:dyDescent="0.35">
      <c r="A9" s="444" t="s">
        <v>272</v>
      </c>
      <c r="B9" s="445">
        <v>1.0655620000000001E-2</v>
      </c>
      <c r="C9" s="446">
        <v>6.4338000000000006E-2</v>
      </c>
      <c r="D9" s="445">
        <v>7.4993619999999997E-2</v>
      </c>
      <c r="E9" s="445">
        <v>7.0384597199999996</v>
      </c>
      <c r="F9" s="201">
        <f t="shared" si="0"/>
        <v>0.44075803240761036</v>
      </c>
    </row>
    <row r="10" spans="1:6" x14ac:dyDescent="0.35">
      <c r="A10" s="444" t="s">
        <v>273</v>
      </c>
      <c r="B10" s="445">
        <v>3.2529155699999999</v>
      </c>
      <c r="C10" s="446" t="s">
        <v>314</v>
      </c>
      <c r="D10" s="445">
        <v>3.2529155699999999</v>
      </c>
      <c r="E10" s="445">
        <v>2.7829021900000002</v>
      </c>
      <c r="F10" s="201">
        <f t="shared" si="0"/>
        <v>-0.60461488724695012</v>
      </c>
    </row>
    <row r="11" spans="1:6" x14ac:dyDescent="0.35">
      <c r="A11" s="444" t="s">
        <v>274</v>
      </c>
      <c r="B11" s="445">
        <v>30.50167532</v>
      </c>
      <c r="C11" s="446">
        <v>0.44550000000000001</v>
      </c>
      <c r="D11" s="445">
        <v>30.947175319999999</v>
      </c>
      <c r="E11" s="445">
        <v>0.63160994999999998</v>
      </c>
      <c r="F11" s="201">
        <f t="shared" si="0"/>
        <v>-0.77303911281193827</v>
      </c>
    </row>
    <row r="12" spans="1:6" x14ac:dyDescent="0.35">
      <c r="A12" s="444" t="s">
        <v>275</v>
      </c>
      <c r="B12" s="445">
        <v>29.448269</v>
      </c>
      <c r="C12" s="446">
        <v>2.0500000000000001E-2</v>
      </c>
      <c r="D12" s="445">
        <v>29.468769000000002</v>
      </c>
      <c r="E12" s="445">
        <v>0.51451426</v>
      </c>
      <c r="F12" s="201">
        <f t="shared" si="0"/>
        <v>-0.18539240871680374</v>
      </c>
    </row>
    <row r="13" spans="1:6" x14ac:dyDescent="0.35">
      <c r="A13" s="444" t="s">
        <v>276</v>
      </c>
      <c r="B13" s="445">
        <v>34.867561700000003</v>
      </c>
      <c r="C13" s="446">
        <v>0.06</v>
      </c>
      <c r="D13" s="445">
        <v>34.927561700000005</v>
      </c>
      <c r="E13" s="445">
        <v>0.51606266999999995</v>
      </c>
      <c r="F13" s="201">
        <f t="shared" si="0"/>
        <v>3.0094598349905688E-3</v>
      </c>
    </row>
    <row r="14" spans="1:6" x14ac:dyDescent="0.35">
      <c r="A14" s="444" t="s">
        <v>277</v>
      </c>
      <c r="B14" s="445">
        <v>27.134097000000001</v>
      </c>
      <c r="C14" s="446">
        <v>2.4400000000000002E-2</v>
      </c>
      <c r="D14" s="445">
        <v>27.158497000000001</v>
      </c>
      <c r="E14" s="445">
        <v>0.47403821999999995</v>
      </c>
      <c r="F14" s="201">
        <f>(E14/E13)-1</f>
        <v>-8.1432842255379501E-2</v>
      </c>
    </row>
    <row r="15" spans="1:6" x14ac:dyDescent="0.35">
      <c r="A15" s="444" t="s">
        <v>278</v>
      </c>
      <c r="B15" s="445">
        <v>21.254688000000002</v>
      </c>
      <c r="C15" s="446" t="s">
        <v>314</v>
      </c>
      <c r="D15" s="445">
        <v>21.254688000000002</v>
      </c>
      <c r="E15" s="445">
        <v>0.14895192000000002</v>
      </c>
      <c r="F15" s="201">
        <f t="shared" si="0"/>
        <v>-0.6857807794485431</v>
      </c>
    </row>
    <row r="16" spans="1:6" x14ac:dyDescent="0.35">
      <c r="A16" s="444" t="s">
        <v>279</v>
      </c>
      <c r="B16" s="445">
        <v>20.208203999999999</v>
      </c>
      <c r="C16" s="446">
        <v>3.3E-3</v>
      </c>
      <c r="D16" s="445">
        <v>20.211504000000001</v>
      </c>
      <c r="E16" s="445">
        <v>0.37099549999999998</v>
      </c>
      <c r="F16" s="201">
        <f>(E16/E15)-1</f>
        <v>1.4907063970709471</v>
      </c>
    </row>
    <row r="17" spans="1:6" x14ac:dyDescent="0.35">
      <c r="A17" s="447" t="s">
        <v>324</v>
      </c>
      <c r="B17" s="448">
        <f>AVERAGE(B4:B16)</f>
        <v>14.038708409999998</v>
      </c>
      <c r="C17" s="448">
        <f>AVERAGE(C4:C16)</f>
        <v>0.11144880000000001</v>
      </c>
      <c r="D17" s="449">
        <f>AVERAGE(D4:D16)</f>
        <v>14.124438256153846</v>
      </c>
      <c r="E17" s="450">
        <f>AVERAGE(E4:E16)</f>
        <v>2.3294625184615381</v>
      </c>
      <c r="F17" s="451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18"/>
  <sheetViews>
    <sheetView zoomScaleNormal="100" workbookViewId="0">
      <selection sqref="A1:D1"/>
    </sheetView>
  </sheetViews>
  <sheetFormatPr defaultColWidth="8.81640625" defaultRowHeight="12.5" x14ac:dyDescent="0.25"/>
  <cols>
    <col min="1" max="1" width="6" style="82" bestFit="1" customWidth="1"/>
    <col min="2" max="2" width="14" style="82" bestFit="1" customWidth="1"/>
    <col min="3" max="3" width="13.7265625" style="82" bestFit="1" customWidth="1"/>
    <col min="4" max="4" width="25.1796875" style="82" bestFit="1" customWidth="1"/>
    <col min="5" max="5" width="20.7265625" style="82" bestFit="1" customWidth="1"/>
    <col min="6" max="8" width="8.81640625" style="82"/>
    <col min="9" max="9" width="9.7265625" style="82" bestFit="1" customWidth="1"/>
    <col min="10" max="16384" width="8.81640625" style="82"/>
  </cols>
  <sheetData>
    <row r="1" spans="1:9" ht="13" x14ac:dyDescent="0.3">
      <c r="A1" s="370" t="s">
        <v>577</v>
      </c>
      <c r="B1" s="371"/>
      <c r="C1" s="371"/>
      <c r="D1" s="371"/>
      <c r="G1" s="157" t="s">
        <v>313</v>
      </c>
    </row>
    <row r="2" spans="1:9" x14ac:dyDescent="0.25">
      <c r="A2" s="356" t="s">
        <v>268</v>
      </c>
      <c r="B2" s="356" t="s">
        <v>335</v>
      </c>
      <c r="C2" s="356" t="s">
        <v>266</v>
      </c>
      <c r="D2" s="356" t="s">
        <v>565</v>
      </c>
      <c r="E2" s="356" t="s">
        <v>566</v>
      </c>
    </row>
    <row r="3" spans="1:9" x14ac:dyDescent="0.25">
      <c r="A3" s="122" t="s">
        <v>269</v>
      </c>
      <c r="B3" s="137">
        <v>7798.50610203</v>
      </c>
      <c r="C3" s="137">
        <v>10777.09066373</v>
      </c>
      <c r="D3" s="279">
        <f>SUM(B3)</f>
        <v>7798.50610203</v>
      </c>
      <c r="E3" s="279">
        <f>C3</f>
        <v>10777.09066373</v>
      </c>
    </row>
    <row r="4" spans="1:9" x14ac:dyDescent="0.25">
      <c r="A4" s="124" t="s">
        <v>270</v>
      </c>
      <c r="B4" s="132">
        <v>8096.31795349</v>
      </c>
      <c r="C4" s="132">
        <v>8549.0173032259991</v>
      </c>
      <c r="D4" s="282">
        <f>SUM(B3:B4)</f>
        <v>15894.824055519999</v>
      </c>
      <c r="E4" s="282">
        <f>SUM(C3:C4)</f>
        <v>19326.107966955999</v>
      </c>
    </row>
    <row r="5" spans="1:9" x14ac:dyDescent="0.25">
      <c r="A5" s="124" t="s">
        <v>271</v>
      </c>
      <c r="B5" s="132">
        <v>10240.79633368</v>
      </c>
      <c r="C5" s="132">
        <v>12453.398338809999</v>
      </c>
      <c r="D5" s="282">
        <f>SUM(B3:B5)</f>
        <v>26135.620389199998</v>
      </c>
      <c r="E5" s="282">
        <f>SUM(C3:C5)</f>
        <v>31779.506305765997</v>
      </c>
    </row>
    <row r="6" spans="1:9" x14ac:dyDescent="0.25">
      <c r="A6" s="124" t="s">
        <v>272</v>
      </c>
      <c r="B6" s="132">
        <v>7584.2792590099998</v>
      </c>
      <c r="C6" s="132">
        <v>8806.6149627099985</v>
      </c>
      <c r="D6" s="282">
        <f>SUM(B3:B6)</f>
        <v>33719.899648209997</v>
      </c>
      <c r="E6" s="282">
        <f>SUM(C3:C6)</f>
        <v>40586.121268475996</v>
      </c>
    </row>
    <row r="7" spans="1:9" x14ac:dyDescent="0.25">
      <c r="A7" s="124" t="s">
        <v>273</v>
      </c>
      <c r="B7" s="132">
        <v>9235.8331533700002</v>
      </c>
      <c r="C7" s="132">
        <v>12014.14897439</v>
      </c>
      <c r="D7" s="282">
        <f>SUM(B3:B7)</f>
        <v>42955.732801580001</v>
      </c>
      <c r="E7" s="282">
        <f>SUM(C3:C7)</f>
        <v>52600.270242865998</v>
      </c>
    </row>
    <row r="8" spans="1:9" x14ac:dyDescent="0.25">
      <c r="A8" s="124" t="s">
        <v>274</v>
      </c>
      <c r="B8" s="132">
        <v>8594.5953986599998</v>
      </c>
      <c r="C8" s="132">
        <v>10126.449859690001</v>
      </c>
      <c r="D8" s="282">
        <f>SUM(B3:B8)</f>
        <v>51550.328200240001</v>
      </c>
      <c r="E8" s="282">
        <f>SUM(C3:C8)</f>
        <v>62726.720102555999</v>
      </c>
      <c r="F8" s="89"/>
    </row>
    <row r="9" spans="1:9" x14ac:dyDescent="0.25">
      <c r="A9" s="124" t="s">
        <v>275</v>
      </c>
      <c r="B9" s="132">
        <v>8230.4117169399997</v>
      </c>
      <c r="C9" s="132">
        <v>11922.974221336</v>
      </c>
      <c r="D9" s="282">
        <f>SUM(B3:B9)</f>
        <v>59780.739917179999</v>
      </c>
      <c r="E9" s="282">
        <f>SUM(C3:C9)</f>
        <v>74649.694323892007</v>
      </c>
    </row>
    <row r="10" spans="1:9" x14ac:dyDescent="0.25">
      <c r="A10" s="124" t="s">
        <v>276</v>
      </c>
      <c r="B10" s="132">
        <v>7371.9913425499999</v>
      </c>
      <c r="C10" s="132">
        <v>12285.66001227</v>
      </c>
      <c r="D10" s="282">
        <f>SUM(B3:B10)</f>
        <v>67152.731259730004</v>
      </c>
      <c r="E10" s="282">
        <f>SUM(C3:C10)</f>
        <v>86935.35433616201</v>
      </c>
    </row>
    <row r="11" spans="1:9" x14ac:dyDescent="0.25">
      <c r="A11" s="124" t="s">
        <v>277</v>
      </c>
      <c r="B11" s="132">
        <v>7765.1153089899999</v>
      </c>
      <c r="C11" s="132">
        <v>11109.540682301</v>
      </c>
      <c r="D11" s="282">
        <f>SUM(B3:B11)</f>
        <v>74917.846568720008</v>
      </c>
      <c r="E11" s="282">
        <f>SUM(C3:C11)</f>
        <v>98044.895018463008</v>
      </c>
      <c r="G11" s="89"/>
      <c r="I11" s="101"/>
    </row>
    <row r="12" spans="1:9" x14ac:dyDescent="0.25">
      <c r="A12" s="124" t="s">
        <v>278</v>
      </c>
      <c r="B12" s="132">
        <v>6829.0608122600006</v>
      </c>
      <c r="C12" s="132">
        <v>11341.152690129999</v>
      </c>
      <c r="D12" s="282">
        <f>SUM(B3:B12)</f>
        <v>81746.907380980003</v>
      </c>
      <c r="E12" s="282">
        <f>SUM(C3:C12)</f>
        <v>109386.047708593</v>
      </c>
      <c r="F12" s="89"/>
    </row>
    <row r="13" spans="1:9" x14ac:dyDescent="0.25">
      <c r="A13" s="126" t="s">
        <v>279</v>
      </c>
      <c r="B13" s="138">
        <v>11811.23511078</v>
      </c>
      <c r="C13" s="138">
        <v>15838.879117299999</v>
      </c>
      <c r="D13" s="285">
        <f>SUM(B3:B13)</f>
        <v>93558.142491760009</v>
      </c>
      <c r="E13" s="285">
        <f>SUM(C3:C13)</f>
        <v>125224.926825893</v>
      </c>
      <c r="F13" s="89"/>
      <c r="H13" s="89"/>
    </row>
    <row r="14" spans="1:9" x14ac:dyDescent="0.25">
      <c r="B14" s="357"/>
      <c r="C14" s="357"/>
      <c r="D14" s="89"/>
      <c r="E14" s="89"/>
    </row>
    <row r="15" spans="1:9" x14ac:dyDescent="0.25">
      <c r="B15" s="357"/>
      <c r="C15" s="357"/>
      <c r="D15" s="89"/>
      <c r="E15" s="89"/>
    </row>
    <row r="16" spans="1:9" x14ac:dyDescent="0.25">
      <c r="D16" s="89"/>
      <c r="F16" s="89"/>
    </row>
    <row r="17" spans="4:6" x14ac:dyDescent="0.25">
      <c r="D17" s="176"/>
      <c r="E17" s="176"/>
    </row>
    <row r="18" spans="4:6" x14ac:dyDescent="0.25">
      <c r="D18" s="89"/>
      <c r="F18" s="89"/>
    </row>
  </sheetData>
  <mergeCells count="1">
    <mergeCell ref="A1:D1"/>
  </mergeCells>
  <phoneticPr fontId="4" type="noConversion"/>
  <hyperlinks>
    <hyperlink ref="G1" location="'Table of Content'!A1" display="Table of Content" xr:uid="{00000000-0004-0000-03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23"/>
  <sheetViews>
    <sheetView zoomScaleNormal="100" workbookViewId="0">
      <selection activeCell="L23" sqref="L23"/>
    </sheetView>
  </sheetViews>
  <sheetFormatPr defaultColWidth="8.81640625" defaultRowHeight="11.5" x14ac:dyDescent="0.25"/>
  <cols>
    <col min="1" max="1" width="54.453125" style="6" customWidth="1"/>
    <col min="2" max="2" width="11.54296875" style="6" customWidth="1"/>
    <col min="3" max="3" width="11.81640625" style="6" customWidth="1"/>
    <col min="4" max="4" width="10.1796875" style="6" customWidth="1"/>
    <col min="5" max="5" width="14.453125" style="6" customWidth="1"/>
    <col min="6" max="7" width="12.7265625" style="6" customWidth="1"/>
    <col min="8" max="8" width="11.81640625" style="6" customWidth="1"/>
    <col min="9" max="16384" width="8.81640625" style="6"/>
  </cols>
  <sheetData>
    <row r="1" spans="1:11" x14ac:dyDescent="0.25">
      <c r="A1" s="368" t="s">
        <v>474</v>
      </c>
      <c r="B1" s="368"/>
      <c r="C1" s="368"/>
      <c r="D1" s="368"/>
      <c r="E1" s="368"/>
      <c r="F1" s="368"/>
      <c r="G1" s="368"/>
      <c r="H1" s="368"/>
      <c r="J1" s="376" t="s">
        <v>313</v>
      </c>
      <c r="K1" s="376"/>
    </row>
    <row r="2" spans="1:11" x14ac:dyDescent="0.25">
      <c r="A2" s="374" t="s">
        <v>281</v>
      </c>
      <c r="B2" s="372">
        <v>2022</v>
      </c>
      <c r="C2" s="373"/>
      <c r="D2" s="372">
        <v>2023</v>
      </c>
      <c r="E2" s="377"/>
      <c r="F2" s="377"/>
      <c r="G2" s="377"/>
      <c r="H2" s="378" t="s">
        <v>599</v>
      </c>
    </row>
    <row r="3" spans="1:11" x14ac:dyDescent="0.25">
      <c r="A3" s="375"/>
      <c r="B3" s="18" t="s">
        <v>279</v>
      </c>
      <c r="C3" s="19" t="s">
        <v>282</v>
      </c>
      <c r="D3" s="18" t="s">
        <v>278</v>
      </c>
      <c r="E3" s="18" t="s">
        <v>283</v>
      </c>
      <c r="F3" s="18" t="s">
        <v>279</v>
      </c>
      <c r="G3" s="109" t="s">
        <v>283</v>
      </c>
      <c r="H3" s="379"/>
    </row>
    <row r="4" spans="1:11" ht="12.5" x14ac:dyDescent="0.25">
      <c r="A4" s="286" t="s">
        <v>285</v>
      </c>
      <c r="B4" s="137">
        <v>5148.5574995299994</v>
      </c>
      <c r="C4" s="287">
        <f>(B4/$B$13)*100</f>
        <v>52.810926628717503</v>
      </c>
      <c r="D4" s="137">
        <v>2234.4610052800003</v>
      </c>
      <c r="E4" s="287">
        <f>(D4/$D$13)*100</f>
        <v>32.719887356524069</v>
      </c>
      <c r="F4" s="137">
        <v>5982.37157991</v>
      </c>
      <c r="G4" s="343">
        <f>(F4/$F$13)*100</f>
        <v>50.649839104887064</v>
      </c>
      <c r="H4" s="278">
        <f>F4-D4</f>
        <v>3747.9105746299997</v>
      </c>
    </row>
    <row r="5" spans="1:11" ht="12.5" x14ac:dyDescent="0.25">
      <c r="A5" s="288" t="s">
        <v>284</v>
      </c>
      <c r="B5" s="132">
        <v>3723.8107457699998</v>
      </c>
      <c r="C5" s="289">
        <f t="shared" ref="C5:C12" si="0">(B5/$B$13)*100</f>
        <v>38.196698025037449</v>
      </c>
      <c r="D5" s="132">
        <v>4191.4570882899998</v>
      </c>
      <c r="E5" s="289">
        <f t="shared" ref="E5:E12" si="1">(D5/$D$13)*100</f>
        <v>61.376772055759211</v>
      </c>
      <c r="F5" s="132">
        <v>4836.91922866</v>
      </c>
      <c r="G5" s="344">
        <f>(F5/$F$13)*100</f>
        <v>40.951849516951796</v>
      </c>
      <c r="H5" s="281">
        <f>F5-D5</f>
        <v>645.46214037000027</v>
      </c>
    </row>
    <row r="6" spans="1:11" ht="12.5" x14ac:dyDescent="0.25">
      <c r="A6" s="288" t="s">
        <v>286</v>
      </c>
      <c r="B6" s="132">
        <v>766.49787141999991</v>
      </c>
      <c r="C6" s="289">
        <f t="shared" si="0"/>
        <v>7.8622920793494186</v>
      </c>
      <c r="D6" s="132">
        <v>288.81454266000003</v>
      </c>
      <c r="E6" s="289">
        <f t="shared" si="1"/>
        <v>4.22919857649386</v>
      </c>
      <c r="F6" s="132">
        <v>810.43170735000001</v>
      </c>
      <c r="G6" s="344">
        <f t="shared" ref="G6:G12" si="2">(F6/$F$13)*100</f>
        <v>6.8615322593174604</v>
      </c>
      <c r="H6" s="281">
        <f t="shared" ref="H6:H12" si="3">F6-D6</f>
        <v>521.61716468999998</v>
      </c>
    </row>
    <row r="7" spans="1:11" ht="12.5" x14ac:dyDescent="0.25">
      <c r="A7" s="288" t="s">
        <v>287</v>
      </c>
      <c r="B7" s="132">
        <v>48.019225229999996</v>
      </c>
      <c r="C7" s="289">
        <f t="shared" si="0"/>
        <v>0.49255345417058871</v>
      </c>
      <c r="D7" s="132">
        <v>48.156198789999998</v>
      </c>
      <c r="E7" s="289">
        <f t="shared" si="1"/>
        <v>0.70516576310971868</v>
      </c>
      <c r="F7" s="132">
        <v>108.12532175</v>
      </c>
      <c r="G7" s="344">
        <f t="shared" si="2"/>
        <v>0.91544466548900594</v>
      </c>
      <c r="H7" s="281">
        <f t="shared" si="3"/>
        <v>59.96912296</v>
      </c>
    </row>
    <row r="8" spans="1:11" ht="12.5" x14ac:dyDescent="0.25">
      <c r="A8" s="288" t="s">
        <v>288</v>
      </c>
      <c r="B8" s="132">
        <v>51.96910493</v>
      </c>
      <c r="C8" s="289">
        <f t="shared" si="0"/>
        <v>0.53306903684554252</v>
      </c>
      <c r="D8" s="132">
        <v>59.384718530000001</v>
      </c>
      <c r="E8" s="289">
        <f t="shared" si="1"/>
        <v>0.86958836892165969</v>
      </c>
      <c r="F8" s="132">
        <v>64.52480328</v>
      </c>
      <c r="G8" s="344">
        <f t="shared" si="2"/>
        <v>0.54630021902712633</v>
      </c>
      <c r="H8" s="281">
        <f t="shared" si="3"/>
        <v>5.1400847499999998</v>
      </c>
    </row>
    <row r="9" spans="1:11" ht="12.5" x14ac:dyDescent="0.25">
      <c r="A9" s="288" t="s">
        <v>289</v>
      </c>
      <c r="B9" s="132">
        <v>9.8359634600000003</v>
      </c>
      <c r="C9" s="289">
        <f t="shared" si="0"/>
        <v>0.10089162734537305</v>
      </c>
      <c r="D9" s="132">
        <v>6.1594656299999997</v>
      </c>
      <c r="E9" s="289">
        <f t="shared" si="1"/>
        <v>9.019491551374241E-2</v>
      </c>
      <c r="F9" s="132">
        <v>8.2815497199999992</v>
      </c>
      <c r="G9" s="344">
        <f t="shared" si="2"/>
        <v>7.0115865464751514E-2</v>
      </c>
      <c r="H9" s="281">
        <f t="shared" si="3"/>
        <v>2.1220840899999995</v>
      </c>
    </row>
    <row r="10" spans="1:11" ht="12.5" x14ac:dyDescent="0.25">
      <c r="A10" s="288" t="s">
        <v>290</v>
      </c>
      <c r="B10" s="132">
        <v>0.34695766</v>
      </c>
      <c r="C10" s="289">
        <f t="shared" si="0"/>
        <v>3.5588911121618425E-3</v>
      </c>
      <c r="D10" s="132">
        <v>0.62189507999999993</v>
      </c>
      <c r="E10" s="289">
        <f t="shared" si="1"/>
        <v>9.1065974823877818E-3</v>
      </c>
      <c r="F10" s="132">
        <v>0.56965975999999996</v>
      </c>
      <c r="G10" s="344">
        <f t="shared" si="2"/>
        <v>4.8230329398834589E-3</v>
      </c>
      <c r="H10" s="281">
        <f t="shared" si="3"/>
        <v>-5.2235319999999974E-2</v>
      </c>
    </row>
    <row r="11" spans="1:11" ht="12.5" x14ac:dyDescent="0.25">
      <c r="A11" s="288" t="s">
        <v>529</v>
      </c>
      <c r="B11" s="132">
        <v>1E-3</v>
      </c>
      <c r="C11" s="289">
        <f t="shared" si="0"/>
        <v>1.0257421934889238E-5</v>
      </c>
      <c r="D11" s="132">
        <v>0</v>
      </c>
      <c r="E11" s="289">
        <f t="shared" si="1"/>
        <v>0</v>
      </c>
      <c r="F11" s="132">
        <v>1.1260350000000001E-2</v>
      </c>
      <c r="G11" s="344">
        <f t="shared" si="2"/>
        <v>9.5335922910575092E-5</v>
      </c>
      <c r="H11" s="281">
        <f>F11-D11</f>
        <v>1.1260350000000001E-2</v>
      </c>
    </row>
    <row r="12" spans="1:11" ht="12.5" x14ac:dyDescent="0.25">
      <c r="A12" s="290" t="s">
        <v>581</v>
      </c>
      <c r="B12" s="138">
        <v>0</v>
      </c>
      <c r="C12" s="291">
        <f t="shared" si="0"/>
        <v>0</v>
      </c>
      <c r="D12" s="138">
        <v>5.8979999999999996E-3</v>
      </c>
      <c r="E12" s="291">
        <f t="shared" si="1"/>
        <v>8.6366195325300103E-5</v>
      </c>
      <c r="F12" s="138">
        <v>0</v>
      </c>
      <c r="G12" s="345">
        <f t="shared" si="2"/>
        <v>0</v>
      </c>
      <c r="H12" s="284">
        <f t="shared" si="3"/>
        <v>-5.8979999999999996E-3</v>
      </c>
    </row>
    <row r="13" spans="1:11" s="9" customFormat="1" x14ac:dyDescent="0.25">
      <c r="A13" s="25" t="s">
        <v>262</v>
      </c>
      <c r="B13" s="25">
        <f>SUM(B4:B12)</f>
        <v>9749.0383680000014</v>
      </c>
      <c r="C13" s="110">
        <f t="shared" ref="C13" si="4">SUM(C4:C11)</f>
        <v>99.999999999999986</v>
      </c>
      <c r="D13" s="25">
        <f>SUM(D4:D12)</f>
        <v>6829.0608122600024</v>
      </c>
      <c r="E13" s="110">
        <f>SUM(E4:E12)</f>
        <v>99.999999999999972</v>
      </c>
      <c r="F13" s="25">
        <f>SUM(F4:F12)</f>
        <v>11811.23511078</v>
      </c>
      <c r="G13" s="110">
        <f>SUM(G4:G12)</f>
        <v>100</v>
      </c>
      <c r="H13" s="111">
        <f>Table12[[#This Row],[Column6]]-Table12[[#This Row],[Column4]]</f>
        <v>4982.174298519998</v>
      </c>
    </row>
    <row r="15" spans="1:11" x14ac:dyDescent="0.25">
      <c r="H15" s="112"/>
    </row>
    <row r="16" spans="1:11" x14ac:dyDescent="0.25">
      <c r="H16" s="7"/>
    </row>
    <row r="17" spans="8:8" x14ac:dyDescent="0.25">
      <c r="H17" s="7"/>
    </row>
    <row r="18" spans="8:8" x14ac:dyDescent="0.25">
      <c r="H18" s="7"/>
    </row>
    <row r="19" spans="8:8" x14ac:dyDescent="0.25">
      <c r="H19" s="7"/>
    </row>
    <row r="20" spans="8:8" x14ac:dyDescent="0.25">
      <c r="H20" s="7"/>
    </row>
    <row r="21" spans="8:8" x14ac:dyDescent="0.25">
      <c r="H21" s="7"/>
    </row>
    <row r="22" spans="8:8" x14ac:dyDescent="0.25">
      <c r="H22" s="7"/>
    </row>
    <row r="23" spans="8:8" x14ac:dyDescent="0.25">
      <c r="H23" s="7"/>
    </row>
  </sheetData>
  <sortState xmlns:xlrd2="http://schemas.microsoft.com/office/spreadsheetml/2017/richdata2" ref="A5:F13">
    <sortCondition descending="1" ref="F4:F13"/>
  </sortState>
  <mergeCells count="6">
    <mergeCell ref="B2:C2"/>
    <mergeCell ref="A2:A3"/>
    <mergeCell ref="J1:K1"/>
    <mergeCell ref="A1:H1"/>
    <mergeCell ref="D2:G2"/>
    <mergeCell ref="H2:H3"/>
  </mergeCells>
  <hyperlinks>
    <hyperlink ref="J1:K1" location="'Table of Content'!A1" display="Table of Content" xr:uid="{00000000-0004-0000-04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13"/>
  <sheetViews>
    <sheetView zoomScaleNormal="100" workbookViewId="0">
      <selection activeCell="G20" sqref="G20"/>
    </sheetView>
  </sheetViews>
  <sheetFormatPr defaultColWidth="8.81640625" defaultRowHeight="11.5" x14ac:dyDescent="0.25"/>
  <cols>
    <col min="1" max="1" width="52.90625" style="6" customWidth="1"/>
    <col min="2" max="2" width="12.81640625" style="6" customWidth="1"/>
    <col min="3" max="3" width="12.7265625" style="6" customWidth="1"/>
    <col min="4" max="4" width="14.7265625" style="6" customWidth="1"/>
    <col min="5" max="5" width="13.1796875" style="6" customWidth="1"/>
    <col min="6" max="6" width="12.7265625" style="6" customWidth="1"/>
    <col min="7" max="7" width="12" style="6" customWidth="1"/>
    <col min="8" max="8" width="11.36328125" style="6" customWidth="1"/>
    <col min="9" max="16384" width="8.81640625" style="6"/>
  </cols>
  <sheetData>
    <row r="1" spans="1:10" x14ac:dyDescent="0.25">
      <c r="A1" s="368" t="s">
        <v>473</v>
      </c>
      <c r="B1" s="368"/>
      <c r="C1" s="368"/>
      <c r="D1" s="368"/>
      <c r="E1" s="368"/>
      <c r="F1" s="368"/>
      <c r="G1" s="368"/>
      <c r="I1" s="376" t="s">
        <v>313</v>
      </c>
      <c r="J1" s="376"/>
    </row>
    <row r="2" spans="1:10" x14ac:dyDescent="0.25">
      <c r="A2" s="380" t="s">
        <v>281</v>
      </c>
      <c r="B2" s="372">
        <v>2022</v>
      </c>
      <c r="C2" s="373"/>
      <c r="D2" s="372">
        <v>2023</v>
      </c>
      <c r="E2" s="377"/>
      <c r="F2" s="377"/>
      <c r="G2" s="373"/>
      <c r="H2" s="113"/>
    </row>
    <row r="3" spans="1:10" x14ac:dyDescent="0.25">
      <c r="A3" s="374"/>
      <c r="B3" s="18" t="s">
        <v>279</v>
      </c>
      <c r="C3" s="19" t="s">
        <v>282</v>
      </c>
      <c r="D3" s="18" t="s">
        <v>278</v>
      </c>
      <c r="E3" s="18" t="s">
        <v>283</v>
      </c>
      <c r="F3" s="18" t="s">
        <v>279</v>
      </c>
      <c r="G3" s="109" t="s">
        <v>283</v>
      </c>
      <c r="H3" s="15"/>
    </row>
    <row r="4" spans="1:10" ht="12.5" x14ac:dyDescent="0.25">
      <c r="A4" s="128" t="s">
        <v>284</v>
      </c>
      <c r="B4" s="132">
        <v>1787.18441261</v>
      </c>
      <c r="C4" s="125">
        <f>(B4/$B$13)*100</f>
        <v>62.720971228735841</v>
      </c>
      <c r="D4" s="132">
        <v>1456.5232416600002</v>
      </c>
      <c r="E4" s="125">
        <f>(D4/$D$13)*100</f>
        <v>66.560738332857667</v>
      </c>
      <c r="F4" s="132">
        <v>2097.9016613099998</v>
      </c>
      <c r="G4" s="130">
        <f>(F4/$F$13)*100</f>
        <v>72.731285481566218</v>
      </c>
      <c r="H4" s="8"/>
    </row>
    <row r="5" spans="1:10" ht="12.5" x14ac:dyDescent="0.25">
      <c r="A5" s="128" t="s">
        <v>285</v>
      </c>
      <c r="B5" s="132">
        <v>1009.78216977</v>
      </c>
      <c r="C5" s="125">
        <f t="shared" ref="C5:C12" si="0">(B5/$B$13)*100</f>
        <v>35.438155106187978</v>
      </c>
      <c r="D5" s="132">
        <v>679.17979215999992</v>
      </c>
      <c r="E5" s="125">
        <f t="shared" ref="E5:E12" si="1">(D5/$D$13)*100</f>
        <v>31.037409588743881</v>
      </c>
      <c r="F5" s="132">
        <v>668.51265711999997</v>
      </c>
      <c r="G5" s="130">
        <f t="shared" ref="G5:G12" si="2">(F5/$F$13)*100</f>
        <v>23.176388965092887</v>
      </c>
      <c r="H5" s="8"/>
    </row>
    <row r="6" spans="1:10" ht="12.5" x14ac:dyDescent="0.25">
      <c r="A6" s="128" t="s">
        <v>287</v>
      </c>
      <c r="B6" s="132">
        <v>48.019225229999996</v>
      </c>
      <c r="C6" s="125">
        <f t="shared" si="0"/>
        <v>1.6852275695928727</v>
      </c>
      <c r="D6" s="132">
        <v>48.148789790000002</v>
      </c>
      <c r="E6" s="125">
        <f t="shared" si="1"/>
        <v>2.2003212215161256</v>
      </c>
      <c r="F6" s="132">
        <v>108.08387375</v>
      </c>
      <c r="G6" s="130">
        <f t="shared" si="2"/>
        <v>3.7471151401615708</v>
      </c>
      <c r="H6" s="8"/>
    </row>
    <row r="7" spans="1:10" ht="12.5" x14ac:dyDescent="0.25">
      <c r="A7" s="128" t="s">
        <v>288</v>
      </c>
      <c r="B7" s="132">
        <v>0.72326749999999995</v>
      </c>
      <c r="C7" s="125">
        <f t="shared" si="0"/>
        <v>2.5382965371732492E-2</v>
      </c>
      <c r="D7" s="132">
        <v>1.5891489999999999</v>
      </c>
      <c r="E7" s="125">
        <f t="shared" si="1"/>
        <v>7.2621519338318744E-2</v>
      </c>
      <c r="F7" s="132">
        <v>4.8365349999999996</v>
      </c>
      <c r="G7" s="130">
        <f t="shared" si="2"/>
        <v>0.16767583262550617</v>
      </c>
      <c r="H7" s="8"/>
    </row>
    <row r="8" spans="1:10" ht="12.5" x14ac:dyDescent="0.25">
      <c r="A8" s="128" t="s">
        <v>286</v>
      </c>
      <c r="B8" s="132">
        <v>3.52961115</v>
      </c>
      <c r="C8" s="125">
        <f t="shared" si="0"/>
        <v>0.12387117850052837</v>
      </c>
      <c r="D8" s="132">
        <v>2.39698995</v>
      </c>
      <c r="E8" s="125">
        <f t="shared" si="1"/>
        <v>0.10953853415109642</v>
      </c>
      <c r="F8" s="132">
        <v>4.7822460599999994</v>
      </c>
      <c r="G8" s="130">
        <f t="shared" si="2"/>
        <v>0.16579371180618901</v>
      </c>
      <c r="H8" s="8"/>
    </row>
    <row r="9" spans="1:10" ht="12.5" x14ac:dyDescent="0.25">
      <c r="A9" s="128" t="s">
        <v>290</v>
      </c>
      <c r="B9" s="132">
        <v>0.18063360000000001</v>
      </c>
      <c r="C9" s="125">
        <f t="shared" si="0"/>
        <v>6.3393093340588071E-3</v>
      </c>
      <c r="D9" s="132">
        <v>0.41143590000000002</v>
      </c>
      <c r="E9" s="125">
        <f t="shared" si="1"/>
        <v>1.8801950080406925E-2</v>
      </c>
      <c r="F9" s="132">
        <v>0.32697986000000001</v>
      </c>
      <c r="G9" s="130">
        <f t="shared" si="2"/>
        <v>1.1335929601930193E-2</v>
      </c>
      <c r="H9" s="8"/>
    </row>
    <row r="10" spans="1:10" ht="12.5" x14ac:dyDescent="0.25">
      <c r="A10" s="128" t="s">
        <v>529</v>
      </c>
      <c r="B10" s="132">
        <v>1E-3</v>
      </c>
      <c r="C10" s="125">
        <f t="shared" si="0"/>
        <v>3.5094851312595267E-5</v>
      </c>
      <c r="D10" s="132">
        <v>0</v>
      </c>
      <c r="E10" s="125">
        <f t="shared" si="1"/>
        <v>0</v>
      </c>
      <c r="F10" s="132">
        <v>1.1260350000000001E-2</v>
      </c>
      <c r="G10" s="130">
        <f t="shared" si="2"/>
        <v>3.9038041943346188E-4</v>
      </c>
      <c r="H10" s="8"/>
    </row>
    <row r="11" spans="1:10" ht="12.5" x14ac:dyDescent="0.25">
      <c r="A11" s="128" t="s">
        <v>289</v>
      </c>
      <c r="B11" s="132">
        <v>5.0000000000000001E-4</v>
      </c>
      <c r="C11" s="125">
        <f t="shared" si="0"/>
        <v>1.7547425656297634E-5</v>
      </c>
      <c r="D11" s="132">
        <v>6.5500000000000003E-3</v>
      </c>
      <c r="E11" s="125">
        <f t="shared" si="1"/>
        <v>2.9932432494749573E-4</v>
      </c>
      <c r="F11" s="132">
        <v>4.1993999999999999E-4</v>
      </c>
      <c r="G11" s="130">
        <f t="shared" si="2"/>
        <v>1.4558726268445296E-5</v>
      </c>
      <c r="H11" s="8"/>
    </row>
    <row r="12" spans="1:10" ht="12.5" x14ac:dyDescent="0.25">
      <c r="A12" s="128" t="s">
        <v>581</v>
      </c>
      <c r="B12" s="132">
        <v>0</v>
      </c>
      <c r="C12" s="125">
        <f t="shared" si="0"/>
        <v>0</v>
      </c>
      <c r="D12" s="132">
        <v>5.8979999999999996E-3</v>
      </c>
      <c r="E12" s="125">
        <f t="shared" si="1"/>
        <v>2.6952898756340909E-4</v>
      </c>
      <c r="F12" s="132">
        <v>0</v>
      </c>
      <c r="G12" s="130">
        <f t="shared" si="2"/>
        <v>0</v>
      </c>
      <c r="H12" s="8"/>
    </row>
    <row r="13" spans="1:10" s="9" customFormat="1" ht="13" x14ac:dyDescent="0.3">
      <c r="A13" s="59" t="s">
        <v>262</v>
      </c>
      <c r="B13" s="17">
        <f t="shared" ref="B13:G13" si="3">SUM(B4:B12)</f>
        <v>2849.4208198600004</v>
      </c>
      <c r="C13" s="134">
        <f t="shared" si="3"/>
        <v>99.999999999999972</v>
      </c>
      <c r="D13" s="17">
        <f t="shared" si="3"/>
        <v>2188.26184646</v>
      </c>
      <c r="E13" s="134">
        <f t="shared" si="3"/>
        <v>99.999999999999986</v>
      </c>
      <c r="F13" s="17">
        <f t="shared" si="3"/>
        <v>2884.4556333899995</v>
      </c>
      <c r="G13" s="135">
        <f t="shared" si="3"/>
        <v>99.999999999999986</v>
      </c>
      <c r="H13" s="108"/>
    </row>
  </sheetData>
  <mergeCells count="5">
    <mergeCell ref="A2:A3"/>
    <mergeCell ref="I1:J1"/>
    <mergeCell ref="A1:G1"/>
    <mergeCell ref="B2:C2"/>
    <mergeCell ref="D2:G2"/>
  </mergeCells>
  <hyperlinks>
    <hyperlink ref="I1:J1" location="'Table of Content'!A1" display="Table of Content" xr:uid="{00000000-0004-0000-05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21"/>
  <sheetViews>
    <sheetView zoomScaleNormal="100" workbookViewId="0">
      <selection activeCell="I18" sqref="I18"/>
    </sheetView>
  </sheetViews>
  <sheetFormatPr defaultColWidth="8.81640625" defaultRowHeight="11.5" x14ac:dyDescent="0.25"/>
  <cols>
    <col min="1" max="1" width="47.08984375" style="6" customWidth="1"/>
    <col min="2" max="2" width="10.81640625" style="6" customWidth="1"/>
    <col min="3" max="3" width="12.7265625" style="6" customWidth="1"/>
    <col min="4" max="4" width="12.1796875" style="6" customWidth="1"/>
    <col min="5" max="5" width="13.1796875" style="6" customWidth="1"/>
    <col min="6" max="6" width="12.6328125" style="6" customWidth="1"/>
    <col min="7" max="7" width="12.08984375" style="6" customWidth="1"/>
    <col min="8" max="8" width="13.08984375" style="6" customWidth="1"/>
    <col min="9" max="9" width="8.81640625" style="6" customWidth="1"/>
    <col min="10" max="16384" width="8.81640625" style="6"/>
  </cols>
  <sheetData>
    <row r="1" spans="1:11" x14ac:dyDescent="0.25">
      <c r="A1" s="368" t="s">
        <v>472</v>
      </c>
      <c r="B1" s="368"/>
      <c r="C1" s="368"/>
      <c r="D1" s="368"/>
      <c r="E1" s="368"/>
      <c r="F1" s="368"/>
      <c r="G1" s="368"/>
      <c r="J1" s="369" t="s">
        <v>313</v>
      </c>
      <c r="K1" s="369"/>
    </row>
    <row r="2" spans="1:11" ht="14.5" customHeight="1" x14ac:dyDescent="0.25">
      <c r="A2" s="380" t="s">
        <v>281</v>
      </c>
      <c r="B2" s="372">
        <v>2022</v>
      </c>
      <c r="C2" s="373"/>
      <c r="D2" s="372">
        <v>2023</v>
      </c>
      <c r="E2" s="377"/>
      <c r="F2" s="377"/>
      <c r="G2" s="373"/>
      <c r="H2" s="381" t="s">
        <v>323</v>
      </c>
    </row>
    <row r="3" spans="1:11" x14ac:dyDescent="0.25">
      <c r="A3" s="374"/>
      <c r="B3" s="18" t="s">
        <v>279</v>
      </c>
      <c r="C3" s="19" t="s">
        <v>282</v>
      </c>
      <c r="D3" s="18" t="s">
        <v>278</v>
      </c>
      <c r="E3" s="18" t="s">
        <v>283</v>
      </c>
      <c r="F3" s="18" t="s">
        <v>279</v>
      </c>
      <c r="G3" s="109" t="s">
        <v>283</v>
      </c>
      <c r="H3" s="374"/>
    </row>
    <row r="4" spans="1:11" ht="12.5" x14ac:dyDescent="0.25">
      <c r="A4" s="122" t="s">
        <v>284</v>
      </c>
      <c r="B4" s="137">
        <v>9056.1009286900007</v>
      </c>
      <c r="C4" s="292">
        <f>(B4/$B$14)*100</f>
        <v>72.1163692651498</v>
      </c>
      <c r="D4" s="137">
        <v>8772.2989459300006</v>
      </c>
      <c r="E4" s="292">
        <f>D4/$D$14*100</f>
        <v>77.349271150933134</v>
      </c>
      <c r="F4" s="137">
        <v>10700.83513668</v>
      </c>
      <c r="G4" s="323">
        <f>(F4/$F$14)*100</f>
        <v>67.560558152072915</v>
      </c>
      <c r="H4" s="292">
        <f>((F4/D4)-1)*100</f>
        <v>21.984387475130028</v>
      </c>
    </row>
    <row r="5" spans="1:11" ht="12.5" x14ac:dyDescent="0.25">
      <c r="A5" s="124" t="s">
        <v>285</v>
      </c>
      <c r="B5" s="132">
        <v>3222.56658427</v>
      </c>
      <c r="C5" s="125">
        <f t="shared" ref="C5:C13" si="0">(B5/$B$14)*100</f>
        <v>25.662236276154811</v>
      </c>
      <c r="D5" s="132">
        <v>2289.00039156</v>
      </c>
      <c r="E5" s="125">
        <f t="shared" ref="E5:E13" si="1">D5/$D$14*100</f>
        <v>20.183137059357957</v>
      </c>
      <c r="F5" s="132">
        <v>4665.3796314600004</v>
      </c>
      <c r="G5" s="130">
        <f t="shared" ref="G5:G13" si="2">(F5/$F$14)*100</f>
        <v>29.455238574074627</v>
      </c>
      <c r="H5" s="125">
        <f>((F5/D5)-1)*100</f>
        <v>103.81733653966086</v>
      </c>
      <c r="I5" s="10"/>
      <c r="J5" s="10"/>
    </row>
    <row r="6" spans="1:11" ht="12.5" x14ac:dyDescent="0.25">
      <c r="A6" s="124" t="s">
        <v>286</v>
      </c>
      <c r="B6" s="132">
        <v>255.84026401</v>
      </c>
      <c r="C6" s="125">
        <f t="shared" si="0"/>
        <v>2.0373305352403439</v>
      </c>
      <c r="D6" s="132">
        <v>247.09470693</v>
      </c>
      <c r="E6" s="125">
        <f t="shared" si="1"/>
        <v>2.1787442042380931</v>
      </c>
      <c r="F6" s="132">
        <v>399.80031667999998</v>
      </c>
      <c r="G6" s="130">
        <f t="shared" si="2"/>
        <v>2.5241705155973975</v>
      </c>
      <c r="H6" s="125">
        <f>((F6/D6)-1)*100</f>
        <v>61.800437430357547</v>
      </c>
    </row>
    <row r="7" spans="1:11" ht="12.5" x14ac:dyDescent="0.25">
      <c r="A7" s="124" t="s">
        <v>287</v>
      </c>
      <c r="B7" s="132">
        <v>0.21557489999999999</v>
      </c>
      <c r="C7" s="125">
        <f t="shared" si="0"/>
        <v>1.7166857144277209E-3</v>
      </c>
      <c r="D7" s="132">
        <v>1.2738004999999999</v>
      </c>
      <c r="E7" s="125">
        <f t="shared" si="1"/>
        <v>1.1231666963699073E-2</v>
      </c>
      <c r="F7" s="132">
        <v>38.491270899999996</v>
      </c>
      <c r="G7" s="130">
        <f t="shared" si="2"/>
        <v>0.24301764420916594</v>
      </c>
      <c r="H7" s="125">
        <f t="shared" ref="H7:H12" si="3">((F7/D7)-1)*100</f>
        <v>2921.7660379313711</v>
      </c>
    </row>
    <row r="8" spans="1:11" ht="12.5" x14ac:dyDescent="0.25">
      <c r="A8" s="124" t="s">
        <v>290</v>
      </c>
      <c r="B8" s="132">
        <v>21.723703579999999</v>
      </c>
      <c r="C8" s="125">
        <f t="shared" si="0"/>
        <v>0.17299217858966112</v>
      </c>
      <c r="D8" s="132">
        <v>22.568495460000001</v>
      </c>
      <c r="E8" s="125">
        <f t="shared" si="1"/>
        <v>0.19899648718812291</v>
      </c>
      <c r="F8" s="132">
        <v>31.218662999999999</v>
      </c>
      <c r="G8" s="130">
        <f t="shared" si="2"/>
        <v>0.19710146639039275</v>
      </c>
      <c r="H8" s="125">
        <f>((F8/D8)-1)*100</f>
        <v>38.328507787909039</v>
      </c>
    </row>
    <row r="9" spans="1:11" ht="12.5" x14ac:dyDescent="0.25">
      <c r="A9" s="124" t="s">
        <v>580</v>
      </c>
      <c r="B9" s="132">
        <v>0.19618391000000002</v>
      </c>
      <c r="C9" s="125">
        <f t="shared" si="0"/>
        <v>1.5622696134734316E-3</v>
      </c>
      <c r="D9" s="132">
        <v>0.13617420000000002</v>
      </c>
      <c r="E9" s="125">
        <f t="shared" si="1"/>
        <v>1.2007086380074043E-3</v>
      </c>
      <c r="F9" s="132">
        <v>2.05441954</v>
      </c>
      <c r="G9" s="130">
        <f t="shared" si="2"/>
        <v>1.2970738173991506E-2</v>
      </c>
      <c r="H9" s="125">
        <f>((F9/D9)-1)*100</f>
        <v>1408.6701739389691</v>
      </c>
    </row>
    <row r="10" spans="1:11" ht="12.5" x14ac:dyDescent="0.25">
      <c r="A10" s="124" t="s">
        <v>288</v>
      </c>
      <c r="B10" s="132">
        <v>0.31190274000000001</v>
      </c>
      <c r="C10" s="125">
        <f t="shared" si="0"/>
        <v>2.4837723596247228E-3</v>
      </c>
      <c r="D10" s="132">
        <v>0.47257650000000001</v>
      </c>
      <c r="E10" s="125">
        <f t="shared" si="1"/>
        <v>4.1669177103247608E-3</v>
      </c>
      <c r="F10" s="132">
        <v>0.41113776000000002</v>
      </c>
      <c r="G10" s="130">
        <f t="shared" si="2"/>
        <v>2.5957503492209568E-3</v>
      </c>
      <c r="H10" s="125">
        <f t="shared" si="3"/>
        <v>-13.000803044586428</v>
      </c>
    </row>
    <row r="11" spans="1:11" ht="12.5" x14ac:dyDescent="0.25">
      <c r="A11" s="124" t="s">
        <v>529</v>
      </c>
      <c r="B11" s="132">
        <v>3.8029629999999995E-2</v>
      </c>
      <c r="C11" s="125">
        <f t="shared" si="0"/>
        <v>3.0284101973825284E-4</v>
      </c>
      <c r="D11" s="132">
        <v>0.18593899999999999</v>
      </c>
      <c r="E11" s="125">
        <f t="shared" si="1"/>
        <v>1.6395070684642077E-3</v>
      </c>
      <c r="F11" s="132">
        <v>0.38711224999999999</v>
      </c>
      <c r="G11" s="130">
        <f t="shared" si="2"/>
        <v>2.4440634159343826E-3</v>
      </c>
      <c r="H11" s="125">
        <f t="shared" si="3"/>
        <v>108.19314398808211</v>
      </c>
    </row>
    <row r="12" spans="1:11" s="9" customFormat="1" ht="12.5" x14ac:dyDescent="0.25">
      <c r="A12" s="124" t="s">
        <v>289</v>
      </c>
      <c r="B12" s="132">
        <v>0.62864156000000004</v>
      </c>
      <c r="C12" s="125">
        <f t="shared" si="0"/>
        <v>5.0060558327873839E-3</v>
      </c>
      <c r="D12" s="132">
        <v>8.1149496600000006</v>
      </c>
      <c r="E12" s="125">
        <f t="shared" si="1"/>
        <v>7.1553129401584509E-2</v>
      </c>
      <c r="F12" s="132">
        <v>0.29284467999999997</v>
      </c>
      <c r="G12" s="130">
        <f t="shared" si="2"/>
        <v>1.8488977523677204E-3</v>
      </c>
      <c r="H12" s="125">
        <f t="shared" si="3"/>
        <v>-96.391293941803696</v>
      </c>
    </row>
    <row r="13" spans="1:11" ht="12.5" x14ac:dyDescent="0.25">
      <c r="A13" s="124" t="s">
        <v>581</v>
      </c>
      <c r="B13" s="132">
        <v>1.5109999999999999E-5</v>
      </c>
      <c r="C13" s="125">
        <f t="shared" si="0"/>
        <v>1.2032533075512436E-7</v>
      </c>
      <c r="D13" s="132">
        <v>6.7103900000000001E-3</v>
      </c>
      <c r="E13" s="125">
        <f t="shared" si="1"/>
        <v>5.9168500621986438E-5</v>
      </c>
      <c r="F13" s="132">
        <v>8.584350000000001E-3</v>
      </c>
      <c r="G13" s="130">
        <f t="shared" si="2"/>
        <v>5.419796398738692E-5</v>
      </c>
      <c r="H13" s="124"/>
    </row>
    <row r="14" spans="1:11" s="9" customFormat="1" ht="13" x14ac:dyDescent="0.3">
      <c r="A14" s="63" t="s">
        <v>262</v>
      </c>
      <c r="B14" s="293">
        <f t="shared" ref="B14" si="4">SUM(B4:B13)</f>
        <v>12557.621828400002</v>
      </c>
      <c r="C14" s="294">
        <f>SUM(C4:C13)</f>
        <v>100</v>
      </c>
      <c r="D14" s="293">
        <f>SUM(D4:D13)</f>
        <v>11341.15269013</v>
      </c>
      <c r="E14" s="294">
        <f>SUM(E4:E13)</f>
        <v>100</v>
      </c>
      <c r="F14" s="293">
        <f>SUM(F4:F13)</f>
        <v>15838.879117300001</v>
      </c>
      <c r="G14" s="324">
        <f>SUM(G4:G13)</f>
        <v>99.999999999999986</v>
      </c>
      <c r="H14" s="325">
        <f>(Table14[[#This Row],[Column6]]/Table14[[#This Row],[Column4]])-1</f>
        <v>0.3965845933001404</v>
      </c>
    </row>
    <row r="15" spans="1:11" x14ac:dyDescent="0.25">
      <c r="F15" s="7"/>
      <c r="G15" s="7"/>
    </row>
    <row r="16" spans="1:11" x14ac:dyDescent="0.25">
      <c r="F16" s="114"/>
      <c r="G16" s="112"/>
    </row>
    <row r="17" spans="7:9" x14ac:dyDescent="0.25">
      <c r="G17" s="112"/>
    </row>
    <row r="18" spans="7:9" x14ac:dyDescent="0.25">
      <c r="G18" s="112"/>
    </row>
    <row r="19" spans="7:9" x14ac:dyDescent="0.25">
      <c r="G19" s="7"/>
    </row>
    <row r="20" spans="7:9" x14ac:dyDescent="0.25">
      <c r="G20" s="7"/>
    </row>
    <row r="21" spans="7:9" x14ac:dyDescent="0.25">
      <c r="G21" s="7"/>
      <c r="I21" s="8"/>
    </row>
  </sheetData>
  <mergeCells count="6">
    <mergeCell ref="J1:K1"/>
    <mergeCell ref="A2:A3"/>
    <mergeCell ref="A1:G1"/>
    <mergeCell ref="B2:C2"/>
    <mergeCell ref="D2:G2"/>
    <mergeCell ref="H2:H3"/>
  </mergeCells>
  <conditionalFormatting sqref="I12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{304785F3-33F9-4EBD-BCFB-5D8D5DB16292}</x14:id>
        </ext>
      </extLst>
    </cfRule>
  </conditionalFormatting>
  <hyperlinks>
    <hyperlink ref="J1:K1" location="'Table of Content'!A1" display="Table of Content" xr:uid="{00000000-0004-0000-0600-000000000000}"/>
  </hyperlinks>
  <pageMargins left="0.7" right="0.7" top="0.75" bottom="0.75" header="0.3" footer="0.3"/>
  <pageSetup orientation="portrait"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04785F3-33F9-4EBD-BCFB-5D8D5DB16292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I12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35"/>
  <sheetViews>
    <sheetView zoomScaleNormal="100" workbookViewId="0">
      <selection activeCell="E15" sqref="E15"/>
    </sheetView>
  </sheetViews>
  <sheetFormatPr defaultColWidth="9.1796875" defaultRowHeight="11.5" x14ac:dyDescent="0.25"/>
  <cols>
    <col min="1" max="1" width="19.6328125" style="6" customWidth="1"/>
    <col min="2" max="2" width="13.08984375" style="6" customWidth="1"/>
    <col min="3" max="3" width="14.6328125" style="6" customWidth="1"/>
    <col min="4" max="4" width="13" style="6" customWidth="1"/>
    <col min="5" max="5" width="17" style="6" customWidth="1"/>
    <col min="6" max="6" width="10.81640625" style="6" customWidth="1"/>
    <col min="7" max="16384" width="9.1796875" style="6"/>
  </cols>
  <sheetData>
    <row r="1" spans="1:13" x14ac:dyDescent="0.25">
      <c r="A1" s="9" t="s">
        <v>619</v>
      </c>
      <c r="B1" s="9"/>
      <c r="C1" s="9"/>
      <c r="D1" s="9"/>
      <c r="G1" s="115" t="s">
        <v>313</v>
      </c>
      <c r="H1" s="9"/>
      <c r="I1" s="9"/>
      <c r="J1" s="9"/>
      <c r="K1" s="9"/>
      <c r="L1" s="9"/>
      <c r="M1" s="9"/>
    </row>
    <row r="2" spans="1:13" x14ac:dyDescent="0.25">
      <c r="A2" s="78" t="s">
        <v>268</v>
      </c>
      <c r="B2" s="79" t="s">
        <v>465</v>
      </c>
      <c r="C2" s="79" t="s">
        <v>464</v>
      </c>
      <c r="D2" s="79" t="s">
        <v>508</v>
      </c>
      <c r="E2" s="80" t="s">
        <v>291</v>
      </c>
      <c r="F2" s="21"/>
    </row>
    <row r="3" spans="1:13" ht="12.5" x14ac:dyDescent="0.25">
      <c r="A3" s="122" t="s">
        <v>279</v>
      </c>
      <c r="B3" s="137">
        <v>9749.0383679999995</v>
      </c>
      <c r="C3" s="137">
        <v>12557.621828399999</v>
      </c>
      <c r="D3" s="295">
        <f>-Table232[[#This Row],[Imports]]</f>
        <v>-12557.621828399999</v>
      </c>
      <c r="E3" s="296">
        <f>Table232[[#This Row],[Exports]]-Table232[[#This Row],[Imports]]</f>
        <v>-2808.5834603999992</v>
      </c>
      <c r="F3" s="22"/>
    </row>
    <row r="4" spans="1:13" ht="12.5" x14ac:dyDescent="0.25">
      <c r="A4" s="124" t="s">
        <v>280</v>
      </c>
      <c r="B4" s="132">
        <v>9353.2231558200001</v>
      </c>
      <c r="C4" s="132">
        <v>10761.798201799998</v>
      </c>
      <c r="D4" s="297">
        <f>-Table232[[#This Row],[Imports]]</f>
        <v>-10761.798201799998</v>
      </c>
      <c r="E4" s="298">
        <f>Table232[[#This Row],[Exports]]-Table232[[#This Row],[Imports]]</f>
        <v>-1408.5750459799983</v>
      </c>
      <c r="F4" s="22"/>
    </row>
    <row r="5" spans="1:13" ht="12.5" x14ac:dyDescent="0.25">
      <c r="A5" s="124" t="s">
        <v>269</v>
      </c>
      <c r="B5" s="132">
        <v>7798.50610203</v>
      </c>
      <c r="C5" s="132">
        <v>10777.09066373</v>
      </c>
      <c r="D5" s="297">
        <f>-Table232[[#This Row],[Imports]]</f>
        <v>-10777.09066373</v>
      </c>
      <c r="E5" s="298">
        <f>Table232[[#This Row],[Exports]]-Table232[[#This Row],[Imports]]</f>
        <v>-2978.5845616999995</v>
      </c>
      <c r="F5" s="22"/>
    </row>
    <row r="6" spans="1:13" ht="12.5" x14ac:dyDescent="0.25">
      <c r="A6" s="124" t="s">
        <v>270</v>
      </c>
      <c r="B6" s="132">
        <v>8096.31795349</v>
      </c>
      <c r="C6" s="132">
        <v>8549.0173032259991</v>
      </c>
      <c r="D6" s="297">
        <f>-Table232[[#This Row],[Imports]]</f>
        <v>-8549.0173032259991</v>
      </c>
      <c r="E6" s="298">
        <f>Table232[[#This Row],[Exports]]-Table232[[#This Row],[Imports]]</f>
        <v>-452.69934973599902</v>
      </c>
      <c r="F6" s="22"/>
    </row>
    <row r="7" spans="1:13" ht="12.5" x14ac:dyDescent="0.25">
      <c r="A7" s="124" t="s">
        <v>271</v>
      </c>
      <c r="B7" s="132">
        <v>10240.79633368</v>
      </c>
      <c r="C7" s="132">
        <v>12453.398338809999</v>
      </c>
      <c r="D7" s="297">
        <f>-Table232[[#This Row],[Imports]]</f>
        <v>-12453.398338809999</v>
      </c>
      <c r="E7" s="298">
        <f>Table232[[#This Row],[Exports]]-Table232[[#This Row],[Imports]]</f>
        <v>-2212.6020051299984</v>
      </c>
      <c r="F7" s="22"/>
    </row>
    <row r="8" spans="1:13" ht="12.5" x14ac:dyDescent="0.25">
      <c r="A8" s="124" t="s">
        <v>272</v>
      </c>
      <c r="B8" s="132">
        <v>7584.2792590099998</v>
      </c>
      <c r="C8" s="132">
        <v>8806.6149627099985</v>
      </c>
      <c r="D8" s="297">
        <f>-Table232[[#This Row],[Imports]]</f>
        <v>-8806.6149627099985</v>
      </c>
      <c r="E8" s="298">
        <f>Table232[[#This Row],[Exports]]-Table232[[#This Row],[Imports]]</f>
        <v>-1222.3357036999987</v>
      </c>
      <c r="F8" s="22"/>
    </row>
    <row r="9" spans="1:13" ht="12.5" x14ac:dyDescent="0.25">
      <c r="A9" s="124" t="s">
        <v>273</v>
      </c>
      <c r="B9" s="132">
        <v>9235.8331533700002</v>
      </c>
      <c r="C9" s="132">
        <v>12014.14897439</v>
      </c>
      <c r="D9" s="297">
        <f>-Table232[[#This Row],[Imports]]</f>
        <v>-12014.14897439</v>
      </c>
      <c r="E9" s="298">
        <f>Table232[[#This Row],[Exports]]-Table232[[#This Row],[Imports]]</f>
        <v>-2778.3158210199999</v>
      </c>
      <c r="F9" s="22"/>
    </row>
    <row r="10" spans="1:13" ht="12.5" x14ac:dyDescent="0.25">
      <c r="A10" s="124" t="s">
        <v>274</v>
      </c>
      <c r="B10" s="132">
        <v>8594.5953986599998</v>
      </c>
      <c r="C10" s="132">
        <v>10126.449859690001</v>
      </c>
      <c r="D10" s="297">
        <f>-Table232[[#This Row],[Imports]]</f>
        <v>-10126.449859690001</v>
      </c>
      <c r="E10" s="298">
        <f>Table232[[#This Row],[Exports]]-Table232[[#This Row],[Imports]]</f>
        <v>-1531.8544610300014</v>
      </c>
      <c r="F10" s="22"/>
    </row>
    <row r="11" spans="1:13" ht="12.5" x14ac:dyDescent="0.25">
      <c r="A11" s="124" t="s">
        <v>275</v>
      </c>
      <c r="B11" s="132">
        <v>8230.4117169399997</v>
      </c>
      <c r="C11" s="132">
        <v>11922.974221336</v>
      </c>
      <c r="D11" s="297">
        <f>-Table232[[#This Row],[Imports]]</f>
        <v>-11922.974221336</v>
      </c>
      <c r="E11" s="298">
        <f>Table232[[#This Row],[Exports]]-Table232[[#This Row],[Imports]]</f>
        <v>-3692.5625043960008</v>
      </c>
      <c r="F11" s="22"/>
    </row>
    <row r="12" spans="1:13" ht="12.5" x14ac:dyDescent="0.25">
      <c r="A12" s="124" t="s">
        <v>276</v>
      </c>
      <c r="B12" s="132">
        <v>7371.9913425499999</v>
      </c>
      <c r="C12" s="132">
        <v>12285.66001227</v>
      </c>
      <c r="D12" s="297">
        <f>-Table232[[#This Row],[Imports]]</f>
        <v>-12285.66001227</v>
      </c>
      <c r="E12" s="298">
        <f>Table232[[#This Row],[Exports]]-Table232[[#This Row],[Imports]]</f>
        <v>-4913.6686697200003</v>
      </c>
      <c r="F12" s="22"/>
    </row>
    <row r="13" spans="1:13" ht="12.5" x14ac:dyDescent="0.25">
      <c r="A13" s="124" t="s">
        <v>277</v>
      </c>
      <c r="B13" s="132">
        <v>7765.1153089899999</v>
      </c>
      <c r="C13" s="132">
        <v>11109.540682301</v>
      </c>
      <c r="D13" s="297">
        <f>-Table232[[#This Row],[Imports]]</f>
        <v>-11109.540682301</v>
      </c>
      <c r="E13" s="298">
        <f>Table232[[#This Row],[Exports]]-Table232[[#This Row],[Imports]]</f>
        <v>-3344.4253733109999</v>
      </c>
      <c r="F13" s="22"/>
    </row>
    <row r="14" spans="1:13" ht="12.5" x14ac:dyDescent="0.25">
      <c r="A14" s="124" t="s">
        <v>278</v>
      </c>
      <c r="B14" s="132">
        <v>6829.0608122600006</v>
      </c>
      <c r="C14" s="132">
        <v>11341.152690129999</v>
      </c>
      <c r="D14" s="297">
        <f>-Table232[[#This Row],[Imports]]</f>
        <v>-11341.152690129999</v>
      </c>
      <c r="E14" s="298">
        <f>Table232[[#This Row],[Exports]]-Table232[[#This Row],[Imports]]</f>
        <v>-4512.0918778699979</v>
      </c>
      <c r="F14" s="22"/>
      <c r="G14" s="7"/>
    </row>
    <row r="15" spans="1:13" ht="12.5" x14ac:dyDescent="0.25">
      <c r="A15" s="126" t="s">
        <v>279</v>
      </c>
      <c r="B15" s="138">
        <v>11811.23511078</v>
      </c>
      <c r="C15" s="138">
        <v>15838.879117299999</v>
      </c>
      <c r="D15" s="299">
        <f>-Table232[[#This Row],[Imports]]</f>
        <v>-15838.879117299999</v>
      </c>
      <c r="E15" s="300">
        <f>Table232[[#This Row],[Exports]]-Table232[[#This Row],[Imports]]</f>
        <v>-4027.6440065199986</v>
      </c>
      <c r="F15" s="22"/>
      <c r="G15" s="7"/>
    </row>
    <row r="16" spans="1:13" x14ac:dyDescent="0.25">
      <c r="B16" s="7"/>
      <c r="C16" s="7"/>
      <c r="D16" s="7"/>
      <c r="E16" s="7"/>
    </row>
    <row r="17" spans="1:13" x14ac:dyDescent="0.25">
      <c r="B17" s="31"/>
      <c r="C17" s="31"/>
      <c r="D17" s="31"/>
      <c r="E17" s="31"/>
    </row>
    <row r="18" spans="1:13" x14ac:dyDescent="0.25">
      <c r="B18" s="31"/>
      <c r="C18" s="31"/>
      <c r="D18" s="31"/>
      <c r="E18" s="31"/>
    </row>
    <row r="19" spans="1:13" x14ac:dyDescent="0.25">
      <c r="B19" s="31"/>
      <c r="C19" s="31"/>
      <c r="D19" s="31"/>
      <c r="E19" s="31"/>
      <c r="G19" s="382"/>
      <c r="H19" s="382"/>
      <c r="I19" s="382"/>
      <c r="J19" s="382"/>
      <c r="K19" s="382"/>
      <c r="L19" s="382"/>
      <c r="M19" s="382"/>
    </row>
    <row r="20" spans="1:13" x14ac:dyDescent="0.25">
      <c r="E20" s="22"/>
    </row>
    <row r="22" spans="1:13" x14ac:dyDescent="0.25">
      <c r="A22" s="23"/>
      <c r="B22" s="24"/>
      <c r="D22" s="7"/>
    </row>
    <row r="23" spans="1:13" x14ac:dyDescent="0.25">
      <c r="A23" s="23"/>
      <c r="B23" s="24"/>
      <c r="D23" s="7"/>
    </row>
    <row r="24" spans="1:13" x14ac:dyDescent="0.25">
      <c r="A24" s="23"/>
      <c r="B24" s="24"/>
      <c r="D24" s="7"/>
      <c r="E24" s="7"/>
      <c r="F24" s="7"/>
    </row>
    <row r="25" spans="1:13" x14ac:dyDescent="0.25">
      <c r="A25" s="23"/>
      <c r="B25" s="24"/>
      <c r="D25" s="7"/>
      <c r="E25" s="7"/>
      <c r="F25" s="7"/>
    </row>
    <row r="26" spans="1:13" x14ac:dyDescent="0.25">
      <c r="D26" s="7"/>
      <c r="E26" s="7"/>
      <c r="F26" s="7"/>
    </row>
    <row r="27" spans="1:13" x14ac:dyDescent="0.25">
      <c r="D27" s="7"/>
      <c r="E27" s="7"/>
      <c r="F27" s="7"/>
    </row>
    <row r="28" spans="1:13" x14ac:dyDescent="0.25">
      <c r="D28" s="7"/>
      <c r="E28" s="7"/>
      <c r="F28" s="7"/>
    </row>
    <row r="29" spans="1:13" x14ac:dyDescent="0.25">
      <c r="D29" s="7"/>
      <c r="E29" s="7"/>
      <c r="F29" s="7"/>
    </row>
    <row r="30" spans="1:13" x14ac:dyDescent="0.25">
      <c r="D30" s="7"/>
      <c r="E30" s="7"/>
      <c r="F30" s="7"/>
    </row>
    <row r="31" spans="1:13" x14ac:dyDescent="0.25">
      <c r="D31" s="7"/>
      <c r="E31" s="7"/>
      <c r="F31" s="7"/>
    </row>
    <row r="32" spans="1:13" x14ac:dyDescent="0.25">
      <c r="D32" s="7"/>
      <c r="E32" s="7"/>
      <c r="F32" s="7"/>
    </row>
    <row r="33" spans="4:6" x14ac:dyDescent="0.25">
      <c r="D33" s="7"/>
      <c r="E33" s="7"/>
      <c r="F33" s="7"/>
    </row>
    <row r="34" spans="4:6" x14ac:dyDescent="0.25">
      <c r="E34" s="7"/>
      <c r="F34" s="7"/>
    </row>
    <row r="35" spans="4:6" x14ac:dyDescent="0.25">
      <c r="E35" s="7"/>
      <c r="F35" s="7"/>
    </row>
  </sheetData>
  <mergeCells count="1">
    <mergeCell ref="G19:M19"/>
  </mergeCells>
  <phoneticPr fontId="4" type="noConversion"/>
  <hyperlinks>
    <hyperlink ref="G1" location="'Table of Content'!A1" display="Table of Content" xr:uid="{00000000-0004-0000-07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M175"/>
  <sheetViews>
    <sheetView zoomScaleNormal="100" workbookViewId="0">
      <selection activeCell="J18" sqref="J18"/>
    </sheetView>
  </sheetViews>
  <sheetFormatPr defaultColWidth="8.81640625" defaultRowHeight="11.5" x14ac:dyDescent="0.25"/>
  <cols>
    <col min="1" max="1" width="34.1796875" style="6" customWidth="1"/>
    <col min="2" max="2" width="15.81640625" style="6" customWidth="1"/>
    <col min="3" max="3" width="16" style="6" customWidth="1"/>
    <col min="4" max="4" width="15.1796875" style="6" bestFit="1" customWidth="1"/>
    <col min="5" max="6" width="8.81640625" style="6"/>
    <col min="7" max="7" width="12.36328125" style="6" customWidth="1"/>
    <col min="8" max="8" width="14.1796875" style="6" bestFit="1" customWidth="1"/>
    <col min="9" max="9" width="14.453125" style="6" bestFit="1" customWidth="1"/>
    <col min="10" max="10" width="15.1796875" style="6" bestFit="1" customWidth="1"/>
    <col min="11" max="16384" width="8.81640625" style="6"/>
  </cols>
  <sheetData>
    <row r="1" spans="1:13" x14ac:dyDescent="0.25">
      <c r="A1" s="21" t="s">
        <v>620</v>
      </c>
      <c r="E1" s="9"/>
      <c r="F1" s="11" t="s">
        <v>313</v>
      </c>
      <c r="K1" s="9"/>
      <c r="L1" s="9"/>
      <c r="M1" s="9"/>
    </row>
    <row r="2" spans="1:13" x14ac:dyDescent="0.25">
      <c r="A2" s="18" t="s">
        <v>340</v>
      </c>
      <c r="B2" s="18" t="s">
        <v>335</v>
      </c>
      <c r="C2" s="18" t="s">
        <v>266</v>
      </c>
      <c r="D2" s="18" t="s">
        <v>267</v>
      </c>
    </row>
    <row r="3" spans="1:13" ht="12.5" x14ac:dyDescent="0.25">
      <c r="A3" s="128" t="s">
        <v>344</v>
      </c>
      <c r="B3" s="132">
        <v>2626.9698326900002</v>
      </c>
      <c r="C3" s="132">
        <v>57.746859229999998</v>
      </c>
      <c r="D3" s="302">
        <f>B3-C3</f>
        <v>2569.22297346</v>
      </c>
    </row>
    <row r="4" spans="1:13" ht="12.5" x14ac:dyDescent="0.25">
      <c r="A4" s="128" t="s">
        <v>345</v>
      </c>
      <c r="B4" s="132">
        <v>2826.9835609800002</v>
      </c>
      <c r="C4" s="132">
        <v>1279.57793868</v>
      </c>
      <c r="D4" s="302">
        <f t="shared" ref="D4:D66" si="0">B4-C4</f>
        <v>1547.4056223000002</v>
      </c>
    </row>
    <row r="5" spans="1:13" ht="12.5" x14ac:dyDescent="0.25">
      <c r="A5" s="128" t="s">
        <v>353</v>
      </c>
      <c r="B5" s="132">
        <v>649.83088657000008</v>
      </c>
      <c r="C5" s="132">
        <v>17.965029550000001</v>
      </c>
      <c r="D5" s="302">
        <f t="shared" si="0"/>
        <v>631.86585702000002</v>
      </c>
    </row>
    <row r="6" spans="1:13" ht="12.5" x14ac:dyDescent="0.25">
      <c r="A6" s="128" t="s">
        <v>346</v>
      </c>
      <c r="B6" s="132">
        <v>779.36152398000002</v>
      </c>
      <c r="C6" s="132">
        <v>268.73730554000002</v>
      </c>
      <c r="D6" s="302">
        <f t="shared" si="0"/>
        <v>510.62421843999999</v>
      </c>
    </row>
    <row r="7" spans="1:13" ht="12.5" x14ac:dyDescent="0.25">
      <c r="A7" s="128" t="s">
        <v>375</v>
      </c>
      <c r="B7" s="132">
        <v>375.88106445</v>
      </c>
      <c r="C7" s="132">
        <v>76.461847810000009</v>
      </c>
      <c r="D7" s="302">
        <f t="shared" si="0"/>
        <v>299.41921664</v>
      </c>
    </row>
    <row r="8" spans="1:13" ht="12.5" x14ac:dyDescent="0.25">
      <c r="A8" s="128" t="s">
        <v>347</v>
      </c>
      <c r="B8" s="132">
        <v>391.36983570000001</v>
      </c>
      <c r="C8" s="132">
        <v>169.30556824999999</v>
      </c>
      <c r="D8" s="302">
        <f t="shared" si="0"/>
        <v>222.06426745000002</v>
      </c>
    </row>
    <row r="9" spans="1:13" ht="12.5" x14ac:dyDescent="0.25">
      <c r="A9" s="128" t="s">
        <v>351</v>
      </c>
      <c r="B9" s="132">
        <v>152.67722467999999</v>
      </c>
      <c r="C9" s="132">
        <v>16.437377699999999</v>
      </c>
      <c r="D9" s="302">
        <f t="shared" si="0"/>
        <v>136.23984697999998</v>
      </c>
    </row>
    <row r="10" spans="1:13" ht="12.5" x14ac:dyDescent="0.25">
      <c r="A10" s="128" t="s">
        <v>362</v>
      </c>
      <c r="B10" s="132">
        <v>84.499288050000004</v>
      </c>
      <c r="C10" s="132">
        <v>3.9917091099999999</v>
      </c>
      <c r="D10" s="302">
        <f t="shared" si="0"/>
        <v>80.507578940000002</v>
      </c>
    </row>
    <row r="11" spans="1:13" ht="12.5" x14ac:dyDescent="0.25">
      <c r="A11" s="128" t="s">
        <v>356</v>
      </c>
      <c r="B11" s="132">
        <v>77.931996709999993</v>
      </c>
      <c r="C11" s="132">
        <v>4.3139012900000004</v>
      </c>
      <c r="D11" s="302">
        <f t="shared" si="0"/>
        <v>73.618095419999989</v>
      </c>
    </row>
    <row r="12" spans="1:13" ht="12.5" x14ac:dyDescent="0.25">
      <c r="A12" s="128" t="s">
        <v>357</v>
      </c>
      <c r="B12" s="132">
        <v>77.307657000000006</v>
      </c>
      <c r="C12" s="132">
        <v>48.744747539999999</v>
      </c>
      <c r="D12" s="302">
        <f t="shared" si="0"/>
        <v>28.562909460000007</v>
      </c>
    </row>
    <row r="13" spans="1:13" ht="12.5" x14ac:dyDescent="0.25">
      <c r="A13" s="128" t="s">
        <v>402</v>
      </c>
      <c r="B13" s="132">
        <v>27.944686860000001</v>
      </c>
      <c r="C13" s="132">
        <v>0.87963744999999993</v>
      </c>
      <c r="D13" s="302">
        <f t="shared" si="0"/>
        <v>27.06504941</v>
      </c>
    </row>
    <row r="14" spans="1:13" ht="12.5" x14ac:dyDescent="0.25">
      <c r="A14" s="128" t="s">
        <v>368</v>
      </c>
      <c r="B14" s="132">
        <v>28.985683239999997</v>
      </c>
      <c r="C14" s="132">
        <v>6.2521506500000008</v>
      </c>
      <c r="D14" s="302">
        <f t="shared" si="0"/>
        <v>22.733532589999996</v>
      </c>
    </row>
    <row r="15" spans="1:13" ht="12.5" x14ac:dyDescent="0.25">
      <c r="A15" s="128" t="s">
        <v>354</v>
      </c>
      <c r="B15" s="132">
        <v>31.155929920000002</v>
      </c>
      <c r="C15" s="132">
        <v>12.190956829999999</v>
      </c>
      <c r="D15" s="302">
        <f t="shared" si="0"/>
        <v>18.964973090000001</v>
      </c>
    </row>
    <row r="16" spans="1:13" ht="12.5" x14ac:dyDescent="0.25">
      <c r="A16" s="128" t="s">
        <v>388</v>
      </c>
      <c r="B16" s="132">
        <v>8.0971878799999999</v>
      </c>
      <c r="C16" s="132">
        <v>0.22124152999999999</v>
      </c>
      <c r="D16" s="302">
        <f t="shared" si="0"/>
        <v>7.8759463499999995</v>
      </c>
    </row>
    <row r="17" spans="1:4" ht="12.5" x14ac:dyDescent="0.25">
      <c r="A17" s="128" t="s">
        <v>382</v>
      </c>
      <c r="B17" s="132">
        <v>10.870774089999999</v>
      </c>
      <c r="C17" s="132">
        <v>3.0339392799999998</v>
      </c>
      <c r="D17" s="302">
        <f t="shared" si="0"/>
        <v>7.8368348099999992</v>
      </c>
    </row>
    <row r="18" spans="1:4" ht="12.5" x14ac:dyDescent="0.25">
      <c r="A18" s="128" t="s">
        <v>300</v>
      </c>
      <c r="B18" s="132">
        <v>6.9459860300000003</v>
      </c>
      <c r="C18" s="132">
        <v>9.1238899999999991E-3</v>
      </c>
      <c r="D18" s="302">
        <f t="shared" si="0"/>
        <v>6.9368621400000006</v>
      </c>
    </row>
    <row r="19" spans="1:4" ht="12.5" x14ac:dyDescent="0.25">
      <c r="A19" s="128" t="s">
        <v>374</v>
      </c>
      <c r="B19" s="132">
        <v>10.781537179999999</v>
      </c>
      <c r="C19" s="132">
        <v>4.68160021</v>
      </c>
      <c r="D19" s="302">
        <f t="shared" si="0"/>
        <v>6.099936969999999</v>
      </c>
    </row>
    <row r="20" spans="1:4" ht="12.5" x14ac:dyDescent="0.25">
      <c r="A20" s="128" t="s">
        <v>606</v>
      </c>
      <c r="B20" s="132">
        <v>5.8607997000000003</v>
      </c>
      <c r="C20" s="132">
        <v>0</v>
      </c>
      <c r="D20" s="302">
        <f t="shared" si="0"/>
        <v>5.8607997000000003</v>
      </c>
    </row>
    <row r="21" spans="1:4" ht="12.5" x14ac:dyDescent="0.25">
      <c r="A21" s="128" t="s">
        <v>380</v>
      </c>
      <c r="B21" s="132">
        <v>5.4006345700000002</v>
      </c>
      <c r="C21" s="132">
        <v>0.11185228999999999</v>
      </c>
      <c r="D21" s="302">
        <f t="shared" si="0"/>
        <v>5.2887822800000004</v>
      </c>
    </row>
    <row r="22" spans="1:4" ht="12.5" x14ac:dyDescent="0.25">
      <c r="A22" s="128" t="s">
        <v>501</v>
      </c>
      <c r="B22" s="132">
        <v>12.69027668</v>
      </c>
      <c r="C22" s="132">
        <v>7.6232129999999998</v>
      </c>
      <c r="D22" s="302">
        <f t="shared" si="0"/>
        <v>5.0670636800000004</v>
      </c>
    </row>
    <row r="23" spans="1:4" ht="12.5" x14ac:dyDescent="0.25">
      <c r="A23" s="128" t="s">
        <v>378</v>
      </c>
      <c r="B23" s="132">
        <v>4.7128044400000002</v>
      </c>
      <c r="C23" s="132">
        <v>2.7750100000000001E-3</v>
      </c>
      <c r="D23" s="302">
        <f t="shared" si="0"/>
        <v>4.7100294300000005</v>
      </c>
    </row>
    <row r="24" spans="1:4" ht="12.5" x14ac:dyDescent="0.25">
      <c r="A24" s="128" t="s">
        <v>297</v>
      </c>
      <c r="B24" s="132">
        <v>3.7966524800000001</v>
      </c>
      <c r="C24" s="132">
        <v>0</v>
      </c>
      <c r="D24" s="302">
        <f t="shared" si="0"/>
        <v>3.7966524800000001</v>
      </c>
    </row>
    <row r="25" spans="1:4" ht="12.5" x14ac:dyDescent="0.25">
      <c r="A25" s="128" t="s">
        <v>381</v>
      </c>
      <c r="B25" s="132">
        <v>3.4803496699999998</v>
      </c>
      <c r="C25" s="132">
        <v>6.5440010000000007E-2</v>
      </c>
      <c r="D25" s="302">
        <f t="shared" si="0"/>
        <v>3.4149096599999997</v>
      </c>
    </row>
    <row r="26" spans="1:4" ht="12.5" x14ac:dyDescent="0.25">
      <c r="A26" s="128" t="s">
        <v>370</v>
      </c>
      <c r="B26" s="132">
        <v>3.8074646099999998</v>
      </c>
      <c r="C26" s="132">
        <v>0.44833442000000001</v>
      </c>
      <c r="D26" s="302">
        <f t="shared" si="0"/>
        <v>3.3591301899999997</v>
      </c>
    </row>
    <row r="27" spans="1:4" ht="12.5" x14ac:dyDescent="0.25">
      <c r="A27" s="128" t="s">
        <v>500</v>
      </c>
      <c r="B27" s="132">
        <v>3.1085808199999998</v>
      </c>
      <c r="C27" s="132">
        <v>2.09932E-3</v>
      </c>
      <c r="D27" s="302">
        <f t="shared" si="0"/>
        <v>3.1064814999999997</v>
      </c>
    </row>
    <row r="28" spans="1:4" ht="12.5" x14ac:dyDescent="0.25">
      <c r="A28" s="128" t="s">
        <v>303</v>
      </c>
      <c r="B28" s="132">
        <v>2.8176000000000001</v>
      </c>
      <c r="C28" s="132">
        <v>0</v>
      </c>
      <c r="D28" s="302">
        <f t="shared" si="0"/>
        <v>2.8176000000000001</v>
      </c>
    </row>
    <row r="29" spans="1:4" ht="12.5" x14ac:dyDescent="0.25">
      <c r="A29" s="128" t="s">
        <v>442</v>
      </c>
      <c r="B29" s="132">
        <v>2.6799032200000004</v>
      </c>
      <c r="C29" s="132">
        <v>4.8205110000000002E-2</v>
      </c>
      <c r="D29" s="302">
        <f t="shared" si="0"/>
        <v>2.6316981100000003</v>
      </c>
    </row>
    <row r="30" spans="1:4" ht="12.5" x14ac:dyDescent="0.25">
      <c r="A30" s="128" t="s">
        <v>373</v>
      </c>
      <c r="B30" s="132">
        <v>11.76766757</v>
      </c>
      <c r="C30" s="132">
        <v>9.2088205999999992</v>
      </c>
      <c r="D30" s="302">
        <f t="shared" si="0"/>
        <v>2.5588469700000012</v>
      </c>
    </row>
    <row r="31" spans="1:4" ht="12.5" x14ac:dyDescent="0.25">
      <c r="A31" s="128" t="s">
        <v>386</v>
      </c>
      <c r="B31" s="132">
        <v>2.0317531999999998</v>
      </c>
      <c r="C31" s="132">
        <v>0</v>
      </c>
      <c r="D31" s="302">
        <f t="shared" si="0"/>
        <v>2.0317531999999998</v>
      </c>
    </row>
    <row r="32" spans="1:4" ht="12.5" x14ac:dyDescent="0.25">
      <c r="A32" s="128" t="s">
        <v>312</v>
      </c>
      <c r="B32" s="132">
        <v>1.9592229800000001</v>
      </c>
      <c r="C32" s="132">
        <v>2.0386390000000001E-2</v>
      </c>
      <c r="D32" s="302">
        <f t="shared" si="0"/>
        <v>1.93883659</v>
      </c>
    </row>
    <row r="33" spans="1:4" ht="12.5" x14ac:dyDescent="0.25">
      <c r="A33" s="128" t="s">
        <v>439</v>
      </c>
      <c r="B33" s="132">
        <v>1.17941183</v>
      </c>
      <c r="C33" s="132">
        <v>9.4247190000000008E-2</v>
      </c>
      <c r="D33" s="302">
        <f t="shared" si="0"/>
        <v>1.0851646400000001</v>
      </c>
    </row>
    <row r="34" spans="1:4" ht="12.5" x14ac:dyDescent="0.25">
      <c r="A34" s="128" t="s">
        <v>556</v>
      </c>
      <c r="B34" s="132">
        <v>0.93209812999999997</v>
      </c>
      <c r="C34" s="132">
        <v>0</v>
      </c>
      <c r="D34" s="302">
        <f t="shared" si="0"/>
        <v>0.93209812999999997</v>
      </c>
    </row>
    <row r="35" spans="1:4" ht="12.5" x14ac:dyDescent="0.25">
      <c r="A35" s="128" t="s">
        <v>406</v>
      </c>
      <c r="B35" s="132">
        <v>0.91052396999999996</v>
      </c>
      <c r="C35" s="132">
        <v>5.335761E-2</v>
      </c>
      <c r="D35" s="302">
        <f t="shared" si="0"/>
        <v>0.85716635999999991</v>
      </c>
    </row>
    <row r="36" spans="1:4" ht="12.5" x14ac:dyDescent="0.25">
      <c r="A36" s="128" t="s">
        <v>399</v>
      </c>
      <c r="B36" s="132">
        <v>0.89081306000000005</v>
      </c>
      <c r="C36" s="132">
        <v>4.549624E-2</v>
      </c>
      <c r="D36" s="302">
        <f t="shared" si="0"/>
        <v>0.84531682000000008</v>
      </c>
    </row>
    <row r="37" spans="1:4" ht="12.5" x14ac:dyDescent="0.25">
      <c r="A37" s="128" t="s">
        <v>404</v>
      </c>
      <c r="B37" s="132">
        <v>0.85582009999999997</v>
      </c>
      <c r="C37" s="132">
        <v>3.2243470000000003E-2</v>
      </c>
      <c r="D37" s="302">
        <f t="shared" si="0"/>
        <v>0.82357662999999992</v>
      </c>
    </row>
    <row r="38" spans="1:4" ht="12.5" x14ac:dyDescent="0.25">
      <c r="A38" s="128" t="s">
        <v>423</v>
      </c>
      <c r="B38" s="132">
        <v>0.599943</v>
      </c>
      <c r="C38" s="132">
        <v>2.0747130000000003E-2</v>
      </c>
      <c r="D38" s="302">
        <f t="shared" si="0"/>
        <v>0.57919586999999995</v>
      </c>
    </row>
    <row r="39" spans="1:4" ht="12.5" x14ac:dyDescent="0.25">
      <c r="A39" s="128" t="s">
        <v>503</v>
      </c>
      <c r="B39" s="132">
        <v>0.23250438000000001</v>
      </c>
      <c r="C39" s="132">
        <v>0</v>
      </c>
      <c r="D39" s="302">
        <f t="shared" si="0"/>
        <v>0.23250438000000001</v>
      </c>
    </row>
    <row r="40" spans="1:4" ht="12.5" x14ac:dyDescent="0.25">
      <c r="A40" s="128" t="s">
        <v>527</v>
      </c>
      <c r="B40" s="132">
        <v>0.11830810999999999</v>
      </c>
      <c r="C40" s="132">
        <v>0</v>
      </c>
      <c r="D40" s="302">
        <f t="shared" si="0"/>
        <v>0.11830810999999999</v>
      </c>
    </row>
    <row r="41" spans="1:4" ht="12.5" x14ac:dyDescent="0.25">
      <c r="A41" s="128" t="s">
        <v>644</v>
      </c>
      <c r="B41" s="132">
        <v>0.11308666000000001</v>
      </c>
      <c r="C41" s="132">
        <v>0</v>
      </c>
      <c r="D41" s="302">
        <f t="shared" si="0"/>
        <v>0.11308666000000001</v>
      </c>
    </row>
    <row r="42" spans="1:4" ht="12.5" x14ac:dyDescent="0.25">
      <c r="A42" s="128" t="s">
        <v>559</v>
      </c>
      <c r="B42" s="132">
        <v>9.3970800000000007E-2</v>
      </c>
      <c r="C42" s="132">
        <v>0</v>
      </c>
      <c r="D42" s="302">
        <f t="shared" si="0"/>
        <v>9.3970800000000007E-2</v>
      </c>
    </row>
    <row r="43" spans="1:4" ht="12.5" x14ac:dyDescent="0.25">
      <c r="A43" s="128" t="s">
        <v>418</v>
      </c>
      <c r="B43" s="132">
        <v>8.3690020000000004E-2</v>
      </c>
      <c r="C43" s="132">
        <v>0</v>
      </c>
      <c r="D43" s="302">
        <f t="shared" si="0"/>
        <v>8.3690020000000004E-2</v>
      </c>
    </row>
    <row r="44" spans="1:4" ht="12.5" x14ac:dyDescent="0.25">
      <c r="A44" s="128" t="s">
        <v>299</v>
      </c>
      <c r="B44" s="132">
        <v>6.2890399999999999E-2</v>
      </c>
      <c r="C44" s="132">
        <v>0</v>
      </c>
      <c r="D44" s="302">
        <f t="shared" si="0"/>
        <v>6.2890399999999999E-2</v>
      </c>
    </row>
    <row r="45" spans="1:4" ht="12.5" x14ac:dyDescent="0.25">
      <c r="A45" s="128" t="s">
        <v>424</v>
      </c>
      <c r="B45" s="132">
        <v>6.1600000000000002E-2</v>
      </c>
      <c r="C45" s="132">
        <v>2.36857E-3</v>
      </c>
      <c r="D45" s="302">
        <f t="shared" si="0"/>
        <v>5.9231430000000002E-2</v>
      </c>
    </row>
    <row r="46" spans="1:4" ht="12.5" x14ac:dyDescent="0.25">
      <c r="A46" s="128" t="s">
        <v>636</v>
      </c>
      <c r="B46" s="132">
        <v>4.612865E-2</v>
      </c>
      <c r="C46" s="132">
        <v>0</v>
      </c>
      <c r="D46" s="302">
        <f t="shared" si="0"/>
        <v>4.612865E-2</v>
      </c>
    </row>
    <row r="47" spans="1:4" ht="12.5" x14ac:dyDescent="0.25">
      <c r="A47" s="128" t="s">
        <v>499</v>
      </c>
      <c r="B47" s="132">
        <v>2.7893310000000001E-2</v>
      </c>
      <c r="C47" s="132">
        <v>0</v>
      </c>
      <c r="D47" s="302">
        <f t="shared" si="0"/>
        <v>2.7893310000000001E-2</v>
      </c>
    </row>
    <row r="48" spans="1:4" ht="12.5" x14ac:dyDescent="0.25">
      <c r="A48" s="128" t="s">
        <v>559</v>
      </c>
      <c r="B48" s="132">
        <v>3.0000000000000001E-3</v>
      </c>
      <c r="C48" s="132">
        <v>0</v>
      </c>
      <c r="D48" s="302">
        <f t="shared" si="0"/>
        <v>3.0000000000000001E-3</v>
      </c>
    </row>
    <row r="49" spans="1:4" ht="12.5" x14ac:dyDescent="0.25">
      <c r="A49" s="128" t="s">
        <v>401</v>
      </c>
      <c r="B49" s="132">
        <v>1.5E-3</v>
      </c>
      <c r="C49" s="132">
        <v>0</v>
      </c>
      <c r="D49" s="302">
        <f t="shared" si="0"/>
        <v>1.5E-3</v>
      </c>
    </row>
    <row r="50" spans="1:4" ht="12.5" x14ac:dyDescent="0.25">
      <c r="A50" s="128" t="s">
        <v>602</v>
      </c>
      <c r="B50" s="132">
        <v>1.2149999999999999E-3</v>
      </c>
      <c r="C50" s="132">
        <v>0</v>
      </c>
      <c r="D50" s="302">
        <f t="shared" si="0"/>
        <v>1.2149999999999999E-3</v>
      </c>
    </row>
    <row r="51" spans="1:4" ht="12.5" x14ac:dyDescent="0.25">
      <c r="A51" s="128" t="s">
        <v>400</v>
      </c>
      <c r="B51" s="132">
        <v>0</v>
      </c>
      <c r="C51" s="132">
        <v>7.4800000000000002E-5</v>
      </c>
      <c r="D51" s="302">
        <f t="shared" si="0"/>
        <v>-7.4800000000000002E-5</v>
      </c>
    </row>
    <row r="52" spans="1:4" ht="12.5" x14ac:dyDescent="0.25">
      <c r="A52" s="128" t="s">
        <v>613</v>
      </c>
      <c r="B52" s="132">
        <v>0</v>
      </c>
      <c r="C52" s="132">
        <v>2.0722000000000001E-4</v>
      </c>
      <c r="D52" s="302">
        <f t="shared" si="0"/>
        <v>-2.0722000000000001E-4</v>
      </c>
    </row>
    <row r="53" spans="1:4" ht="12.5" x14ac:dyDescent="0.25">
      <c r="A53" s="128" t="s">
        <v>505</v>
      </c>
      <c r="B53" s="132">
        <v>0</v>
      </c>
      <c r="C53" s="132">
        <v>3.9145E-4</v>
      </c>
      <c r="D53" s="302">
        <f t="shared" si="0"/>
        <v>-3.9145E-4</v>
      </c>
    </row>
    <row r="54" spans="1:4" ht="12.5" x14ac:dyDescent="0.25">
      <c r="A54" s="128" t="s">
        <v>457</v>
      </c>
      <c r="B54" s="132">
        <v>0</v>
      </c>
      <c r="C54" s="132">
        <v>5.4673000000000005E-4</v>
      </c>
      <c r="D54" s="302">
        <f t="shared" si="0"/>
        <v>-5.4673000000000005E-4</v>
      </c>
    </row>
    <row r="55" spans="1:4" ht="12.5" x14ac:dyDescent="0.25">
      <c r="A55" s="128" t="s">
        <v>584</v>
      </c>
      <c r="B55" s="132">
        <v>0</v>
      </c>
      <c r="C55" s="132">
        <v>9.0153E-4</v>
      </c>
      <c r="D55" s="302">
        <f t="shared" si="0"/>
        <v>-9.0153E-4</v>
      </c>
    </row>
    <row r="56" spans="1:4" ht="12.5" x14ac:dyDescent="0.25">
      <c r="A56" s="128" t="s">
        <v>521</v>
      </c>
      <c r="B56" s="132">
        <v>0</v>
      </c>
      <c r="C56" s="132">
        <v>9.1870999999999999E-4</v>
      </c>
      <c r="D56" s="302">
        <f t="shared" si="0"/>
        <v>-9.1870999999999999E-4</v>
      </c>
    </row>
    <row r="57" spans="1:4" ht="12.5" x14ac:dyDescent="0.25">
      <c r="A57" s="128" t="s">
        <v>645</v>
      </c>
      <c r="B57" s="132">
        <v>0</v>
      </c>
      <c r="C57" s="132">
        <v>1.02337E-3</v>
      </c>
      <c r="D57" s="302">
        <f t="shared" si="0"/>
        <v>-1.02337E-3</v>
      </c>
    </row>
    <row r="58" spans="1:4" ht="12.5" x14ac:dyDescent="0.25">
      <c r="A58" s="128" t="s">
        <v>557</v>
      </c>
      <c r="B58" s="132">
        <v>0</v>
      </c>
      <c r="C58" s="132">
        <v>1.0319800000000001E-3</v>
      </c>
      <c r="D58" s="302">
        <f t="shared" si="0"/>
        <v>-1.0319800000000001E-3</v>
      </c>
    </row>
    <row r="59" spans="1:4" ht="12.5" x14ac:dyDescent="0.25">
      <c r="A59" s="128" t="s">
        <v>646</v>
      </c>
      <c r="B59" s="132">
        <v>0</v>
      </c>
      <c r="C59" s="132">
        <v>1.13185E-3</v>
      </c>
      <c r="D59" s="302">
        <f t="shared" si="0"/>
        <v>-1.13185E-3</v>
      </c>
    </row>
    <row r="60" spans="1:4" ht="12.5" x14ac:dyDescent="0.25">
      <c r="A60" s="128" t="s">
        <v>507</v>
      </c>
      <c r="B60" s="132">
        <v>0</v>
      </c>
      <c r="C60" s="132">
        <v>2.4510500000000002E-3</v>
      </c>
      <c r="D60" s="302">
        <f t="shared" si="0"/>
        <v>-2.4510500000000002E-3</v>
      </c>
    </row>
    <row r="61" spans="1:4" ht="12.5" x14ac:dyDescent="0.25">
      <c r="A61" s="128" t="s">
        <v>595</v>
      </c>
      <c r="B61" s="132">
        <v>0</v>
      </c>
      <c r="C61" s="132">
        <v>3.5677399999999998E-3</v>
      </c>
      <c r="D61" s="302">
        <f t="shared" si="0"/>
        <v>-3.5677399999999998E-3</v>
      </c>
    </row>
    <row r="62" spans="1:4" ht="12.5" x14ac:dyDescent="0.25">
      <c r="A62" s="128" t="s">
        <v>603</v>
      </c>
      <c r="B62" s="132">
        <v>0</v>
      </c>
      <c r="C62" s="132">
        <v>3.9161600000000001E-3</v>
      </c>
      <c r="D62" s="302">
        <f t="shared" si="0"/>
        <v>-3.9161600000000001E-3</v>
      </c>
    </row>
    <row r="63" spans="1:4" ht="12.5" x14ac:dyDescent="0.25">
      <c r="A63" s="128" t="s">
        <v>647</v>
      </c>
      <c r="B63" s="132">
        <v>0</v>
      </c>
      <c r="C63" s="132">
        <v>4.1925299999999999E-3</v>
      </c>
      <c r="D63" s="302">
        <f t="shared" si="0"/>
        <v>-4.1925299999999999E-3</v>
      </c>
    </row>
    <row r="64" spans="1:4" ht="12.5" x14ac:dyDescent="0.25">
      <c r="A64" s="128" t="s">
        <v>522</v>
      </c>
      <c r="B64" s="132">
        <v>0</v>
      </c>
      <c r="C64" s="132">
        <v>4.6231099999999997E-3</v>
      </c>
      <c r="D64" s="302">
        <f t="shared" si="0"/>
        <v>-4.6231099999999997E-3</v>
      </c>
    </row>
    <row r="65" spans="1:4" ht="12.5" x14ac:dyDescent="0.25">
      <c r="A65" s="128" t="s">
        <v>523</v>
      </c>
      <c r="B65" s="132">
        <v>0</v>
      </c>
      <c r="C65" s="132">
        <v>4.81146E-3</v>
      </c>
      <c r="D65" s="302">
        <f t="shared" si="0"/>
        <v>-4.81146E-3</v>
      </c>
    </row>
    <row r="66" spans="1:4" ht="12.5" x14ac:dyDescent="0.25">
      <c r="A66" s="128" t="s">
        <v>648</v>
      </c>
      <c r="B66" s="132">
        <v>0</v>
      </c>
      <c r="C66" s="132">
        <v>4.9759499999999998E-3</v>
      </c>
      <c r="D66" s="302">
        <f t="shared" si="0"/>
        <v>-4.9759499999999998E-3</v>
      </c>
    </row>
    <row r="67" spans="1:4" ht="12.5" x14ac:dyDescent="0.25">
      <c r="A67" s="128" t="s">
        <v>452</v>
      </c>
      <c r="B67" s="132">
        <v>0</v>
      </c>
      <c r="C67" s="132">
        <v>5.2881099999999995E-3</v>
      </c>
      <c r="D67" s="302">
        <f t="shared" ref="D67:D130" si="1">B67-C67</f>
        <v>-5.2881099999999995E-3</v>
      </c>
    </row>
    <row r="68" spans="1:4" ht="12.5" x14ac:dyDescent="0.25">
      <c r="A68" s="128" t="s">
        <v>596</v>
      </c>
      <c r="B68" s="132">
        <v>0</v>
      </c>
      <c r="C68" s="132">
        <v>5.2895699999999995E-3</v>
      </c>
      <c r="D68" s="302">
        <f t="shared" si="1"/>
        <v>-5.2895699999999995E-3</v>
      </c>
    </row>
    <row r="69" spans="1:4" ht="12.5" x14ac:dyDescent="0.25">
      <c r="A69" s="128" t="s">
        <v>649</v>
      </c>
      <c r="B69" s="132">
        <v>0</v>
      </c>
      <c r="C69" s="132">
        <v>6.14972E-3</v>
      </c>
      <c r="D69" s="302">
        <f t="shared" si="1"/>
        <v>-6.14972E-3</v>
      </c>
    </row>
    <row r="70" spans="1:4" ht="12.5" x14ac:dyDescent="0.25">
      <c r="A70" s="128" t="s">
        <v>650</v>
      </c>
      <c r="B70" s="132">
        <v>0</v>
      </c>
      <c r="C70" s="132">
        <v>6.2051000000000007E-3</v>
      </c>
      <c r="D70" s="302">
        <f t="shared" si="1"/>
        <v>-6.2051000000000007E-3</v>
      </c>
    </row>
    <row r="71" spans="1:4" ht="12.5" x14ac:dyDescent="0.25">
      <c r="A71" s="128" t="s">
        <v>453</v>
      </c>
      <c r="B71" s="132">
        <v>0</v>
      </c>
      <c r="C71" s="132">
        <v>7.7933100000000003E-3</v>
      </c>
      <c r="D71" s="302">
        <f t="shared" si="1"/>
        <v>-7.7933100000000003E-3</v>
      </c>
    </row>
    <row r="72" spans="1:4" ht="12.5" x14ac:dyDescent="0.25">
      <c r="A72" s="128" t="s">
        <v>451</v>
      </c>
      <c r="B72" s="132">
        <v>0</v>
      </c>
      <c r="C72" s="132">
        <v>8.2576100000000003E-3</v>
      </c>
      <c r="D72" s="302">
        <f t="shared" si="1"/>
        <v>-8.2576100000000003E-3</v>
      </c>
    </row>
    <row r="73" spans="1:4" ht="12.5" x14ac:dyDescent="0.25">
      <c r="A73" s="128" t="s">
        <v>311</v>
      </c>
      <c r="B73" s="132">
        <v>0</v>
      </c>
      <c r="C73" s="132">
        <v>8.5378399999999997E-3</v>
      </c>
      <c r="D73" s="302">
        <f t="shared" si="1"/>
        <v>-8.5378399999999997E-3</v>
      </c>
    </row>
    <row r="74" spans="1:4" ht="12.5" x14ac:dyDescent="0.25">
      <c r="A74" s="128" t="s">
        <v>462</v>
      </c>
      <c r="B74" s="132">
        <v>0</v>
      </c>
      <c r="C74" s="132">
        <v>8.9843500000000003E-3</v>
      </c>
      <c r="D74" s="302">
        <f t="shared" si="1"/>
        <v>-8.9843500000000003E-3</v>
      </c>
    </row>
    <row r="75" spans="1:4" ht="12.5" x14ac:dyDescent="0.25">
      <c r="A75" s="128" t="s">
        <v>450</v>
      </c>
      <c r="B75" s="132">
        <v>0</v>
      </c>
      <c r="C75" s="132">
        <v>9.2075799999999999E-3</v>
      </c>
      <c r="D75" s="302">
        <f t="shared" si="1"/>
        <v>-9.2075799999999999E-3</v>
      </c>
    </row>
    <row r="76" spans="1:4" ht="12.5" x14ac:dyDescent="0.25">
      <c r="A76" s="128" t="s">
        <v>600</v>
      </c>
      <c r="B76" s="132">
        <v>0</v>
      </c>
      <c r="C76" s="132">
        <v>1.342088E-2</v>
      </c>
      <c r="D76" s="302">
        <f t="shared" si="1"/>
        <v>-1.342088E-2</v>
      </c>
    </row>
    <row r="77" spans="1:4" ht="12.5" x14ac:dyDescent="0.25">
      <c r="A77" s="128" t="s">
        <v>524</v>
      </c>
      <c r="B77" s="132">
        <v>0</v>
      </c>
      <c r="C77" s="132">
        <v>1.3737909999999999E-2</v>
      </c>
      <c r="D77" s="302">
        <f t="shared" si="1"/>
        <v>-1.3737909999999999E-2</v>
      </c>
    </row>
    <row r="78" spans="1:4" ht="12.5" x14ac:dyDescent="0.25">
      <c r="A78" s="128" t="s">
        <v>459</v>
      </c>
      <c r="B78" s="132">
        <v>0</v>
      </c>
      <c r="C78" s="132">
        <v>1.6324169999999999E-2</v>
      </c>
      <c r="D78" s="302">
        <f t="shared" si="1"/>
        <v>-1.6324169999999999E-2</v>
      </c>
    </row>
    <row r="79" spans="1:4" ht="12.5" x14ac:dyDescent="0.25">
      <c r="A79" s="128" t="s">
        <v>446</v>
      </c>
      <c r="B79" s="132">
        <v>0</v>
      </c>
      <c r="C79" s="132">
        <v>1.734078E-2</v>
      </c>
      <c r="D79" s="302">
        <f t="shared" si="1"/>
        <v>-1.734078E-2</v>
      </c>
    </row>
    <row r="80" spans="1:4" ht="12.5" x14ac:dyDescent="0.25">
      <c r="A80" s="128" t="s">
        <v>517</v>
      </c>
      <c r="B80" s="132">
        <v>0</v>
      </c>
      <c r="C80" s="132">
        <v>1.9010450000000002E-2</v>
      </c>
      <c r="D80" s="302">
        <f t="shared" si="1"/>
        <v>-1.9010450000000002E-2</v>
      </c>
    </row>
    <row r="81" spans="1:4" ht="12.5" x14ac:dyDescent="0.25">
      <c r="A81" s="128" t="s">
        <v>560</v>
      </c>
      <c r="B81" s="132">
        <v>0</v>
      </c>
      <c r="C81" s="132">
        <v>1.972869E-2</v>
      </c>
      <c r="D81" s="302">
        <f t="shared" si="1"/>
        <v>-1.972869E-2</v>
      </c>
    </row>
    <row r="82" spans="1:4" ht="12.5" x14ac:dyDescent="0.25">
      <c r="A82" s="128" t="s">
        <v>302</v>
      </c>
      <c r="B82" s="132">
        <v>0</v>
      </c>
      <c r="C82" s="132">
        <v>1.9801050000000001E-2</v>
      </c>
      <c r="D82" s="302">
        <f t="shared" si="1"/>
        <v>-1.9801050000000001E-2</v>
      </c>
    </row>
    <row r="83" spans="1:4" ht="12.5" x14ac:dyDescent="0.25">
      <c r="A83" s="128" t="s">
        <v>460</v>
      </c>
      <c r="B83" s="132">
        <v>0</v>
      </c>
      <c r="C83" s="132">
        <v>2.12771E-2</v>
      </c>
      <c r="D83" s="302">
        <f t="shared" si="1"/>
        <v>-2.12771E-2</v>
      </c>
    </row>
    <row r="84" spans="1:4" ht="12.5" x14ac:dyDescent="0.25">
      <c r="A84" s="128" t="s">
        <v>519</v>
      </c>
      <c r="B84" s="132">
        <v>0</v>
      </c>
      <c r="C84" s="132">
        <v>2.2589339999999999E-2</v>
      </c>
      <c r="D84" s="302">
        <f t="shared" si="1"/>
        <v>-2.2589339999999999E-2</v>
      </c>
    </row>
    <row r="85" spans="1:4" ht="12.5" x14ac:dyDescent="0.25">
      <c r="A85" s="128" t="s">
        <v>417</v>
      </c>
      <c r="B85" s="132">
        <v>1.552E-3</v>
      </c>
      <c r="C85" s="132">
        <v>3.1829219999999998E-2</v>
      </c>
      <c r="D85" s="302">
        <f t="shared" si="1"/>
        <v>-3.0277219999999997E-2</v>
      </c>
    </row>
    <row r="86" spans="1:4" ht="12.5" x14ac:dyDescent="0.25">
      <c r="A86" s="128" t="s">
        <v>431</v>
      </c>
      <c r="B86" s="132">
        <v>0</v>
      </c>
      <c r="C86" s="132">
        <v>3.0458599999999999E-2</v>
      </c>
      <c r="D86" s="302">
        <f t="shared" si="1"/>
        <v>-3.0458599999999999E-2</v>
      </c>
    </row>
    <row r="87" spans="1:4" ht="12.5" x14ac:dyDescent="0.25">
      <c r="A87" s="128" t="s">
        <v>461</v>
      </c>
      <c r="B87" s="132">
        <v>0</v>
      </c>
      <c r="C87" s="132">
        <v>3.4101550000000001E-2</v>
      </c>
      <c r="D87" s="302">
        <f t="shared" si="1"/>
        <v>-3.4101550000000001E-2</v>
      </c>
    </row>
    <row r="88" spans="1:4" ht="12.5" x14ac:dyDescent="0.25">
      <c r="A88" s="128" t="s">
        <v>441</v>
      </c>
      <c r="B88" s="132">
        <v>0</v>
      </c>
      <c r="C88" s="132">
        <v>3.8550129999999995E-2</v>
      </c>
      <c r="D88" s="302">
        <f t="shared" si="1"/>
        <v>-3.8550129999999995E-2</v>
      </c>
    </row>
    <row r="89" spans="1:4" ht="12.5" x14ac:dyDescent="0.25">
      <c r="A89" s="128" t="s">
        <v>585</v>
      </c>
      <c r="B89" s="132">
        <v>0</v>
      </c>
      <c r="C89" s="132">
        <v>4.0916269999999998E-2</v>
      </c>
      <c r="D89" s="302">
        <f t="shared" si="1"/>
        <v>-4.0916269999999998E-2</v>
      </c>
    </row>
    <row r="90" spans="1:4" ht="12.5" x14ac:dyDescent="0.25">
      <c r="A90" s="128" t="s">
        <v>409</v>
      </c>
      <c r="B90" s="132">
        <v>3.9639180000000003E-2</v>
      </c>
      <c r="C90" s="132">
        <v>8.4234589999999998E-2</v>
      </c>
      <c r="D90" s="302">
        <f t="shared" si="1"/>
        <v>-4.4595409999999995E-2</v>
      </c>
    </row>
    <row r="91" spans="1:4" ht="12.5" x14ac:dyDescent="0.25">
      <c r="A91" s="128" t="s">
        <v>637</v>
      </c>
      <c r="B91" s="132">
        <v>0</v>
      </c>
      <c r="C91" s="132">
        <v>4.6774499999999997E-2</v>
      </c>
      <c r="D91" s="302">
        <f t="shared" si="1"/>
        <v>-4.6774499999999997E-2</v>
      </c>
    </row>
    <row r="92" spans="1:4" ht="12.5" x14ac:dyDescent="0.25">
      <c r="A92" s="128" t="s">
        <v>306</v>
      </c>
      <c r="B92" s="132">
        <v>2.04172E-2</v>
      </c>
      <c r="C92" s="132">
        <v>7.0112339999999995E-2</v>
      </c>
      <c r="D92" s="302">
        <f t="shared" si="1"/>
        <v>-4.9695139999999999E-2</v>
      </c>
    </row>
    <row r="93" spans="1:4" ht="12.5" x14ac:dyDescent="0.25">
      <c r="A93" s="128" t="s">
        <v>516</v>
      </c>
      <c r="B93" s="132">
        <v>0</v>
      </c>
      <c r="C93" s="132">
        <v>5.1149180000000002E-2</v>
      </c>
      <c r="D93" s="302">
        <f t="shared" si="1"/>
        <v>-5.1149180000000002E-2</v>
      </c>
    </row>
    <row r="94" spans="1:4" ht="12.5" x14ac:dyDescent="0.25">
      <c r="A94" s="128" t="s">
        <v>415</v>
      </c>
      <c r="B94" s="132">
        <v>3.15E-3</v>
      </c>
      <c r="C94" s="132">
        <v>5.5514580000000001E-2</v>
      </c>
      <c r="D94" s="302">
        <f t="shared" si="1"/>
        <v>-5.2364580000000001E-2</v>
      </c>
    </row>
    <row r="95" spans="1:4" ht="12.5" x14ac:dyDescent="0.25">
      <c r="A95" s="128" t="s">
        <v>440</v>
      </c>
      <c r="B95" s="132">
        <v>0</v>
      </c>
      <c r="C95" s="132">
        <v>7.5758570000000011E-2</v>
      </c>
      <c r="D95" s="302">
        <f t="shared" si="1"/>
        <v>-7.5758570000000011E-2</v>
      </c>
    </row>
    <row r="96" spans="1:4" ht="12.5" x14ac:dyDescent="0.25">
      <c r="A96" s="128" t="s">
        <v>308</v>
      </c>
      <c r="B96" s="132">
        <v>0</v>
      </c>
      <c r="C96" s="132">
        <v>9.0484100000000012E-2</v>
      </c>
      <c r="D96" s="302">
        <f t="shared" si="1"/>
        <v>-9.0484100000000012E-2</v>
      </c>
    </row>
    <row r="97" spans="1:4" ht="12.5" x14ac:dyDescent="0.25">
      <c r="A97" s="128" t="s">
        <v>427</v>
      </c>
      <c r="B97" s="132">
        <v>0</v>
      </c>
      <c r="C97" s="132">
        <v>0.15142062000000001</v>
      </c>
      <c r="D97" s="302">
        <f t="shared" si="1"/>
        <v>-0.15142062000000001</v>
      </c>
    </row>
    <row r="98" spans="1:4" ht="12.5" x14ac:dyDescent="0.25">
      <c r="A98" s="128" t="s">
        <v>416</v>
      </c>
      <c r="B98" s="132">
        <v>0</v>
      </c>
      <c r="C98" s="132">
        <v>0.15671395000000002</v>
      </c>
      <c r="D98" s="302">
        <f t="shared" si="1"/>
        <v>-0.15671395000000002</v>
      </c>
    </row>
    <row r="99" spans="1:4" ht="12.5" x14ac:dyDescent="0.25">
      <c r="A99" s="128" t="s">
        <v>456</v>
      </c>
      <c r="B99" s="132">
        <v>0</v>
      </c>
      <c r="C99" s="132">
        <v>0.15955121</v>
      </c>
      <c r="D99" s="302">
        <f t="shared" si="1"/>
        <v>-0.15955121</v>
      </c>
    </row>
    <row r="100" spans="1:4" ht="12.5" x14ac:dyDescent="0.25">
      <c r="A100" s="128" t="s">
        <v>309</v>
      </c>
      <c r="B100" s="132">
        <v>0</v>
      </c>
      <c r="C100" s="132">
        <v>0.22912807999999998</v>
      </c>
      <c r="D100" s="302">
        <f t="shared" si="1"/>
        <v>-0.22912807999999998</v>
      </c>
    </row>
    <row r="101" spans="1:4" ht="12.5" x14ac:dyDescent="0.25">
      <c r="A101" s="128" t="s">
        <v>454</v>
      </c>
      <c r="B101" s="132">
        <v>0</v>
      </c>
      <c r="C101" s="132">
        <v>0.25603988</v>
      </c>
      <c r="D101" s="302">
        <f t="shared" si="1"/>
        <v>-0.25603988</v>
      </c>
    </row>
    <row r="102" spans="1:4" ht="12.5" x14ac:dyDescent="0.25">
      <c r="A102" s="128" t="s">
        <v>447</v>
      </c>
      <c r="B102" s="132">
        <v>0</v>
      </c>
      <c r="C102" s="132">
        <v>0.25780717000000003</v>
      </c>
      <c r="D102" s="302">
        <f t="shared" si="1"/>
        <v>-0.25780717000000003</v>
      </c>
    </row>
    <row r="103" spans="1:4" ht="12.5" x14ac:dyDescent="0.25">
      <c r="A103" s="128" t="s">
        <v>414</v>
      </c>
      <c r="B103" s="132">
        <v>2.919768E-2</v>
      </c>
      <c r="C103" s="132">
        <v>0.31014025000000001</v>
      </c>
      <c r="D103" s="302">
        <f t="shared" si="1"/>
        <v>-0.28094257</v>
      </c>
    </row>
    <row r="104" spans="1:4" ht="12.5" x14ac:dyDescent="0.25">
      <c r="A104" s="128" t="s">
        <v>426</v>
      </c>
      <c r="B104" s="132">
        <v>0</v>
      </c>
      <c r="C104" s="132">
        <v>0.28105357000000003</v>
      </c>
      <c r="D104" s="302">
        <f t="shared" si="1"/>
        <v>-0.28105357000000003</v>
      </c>
    </row>
    <row r="105" spans="1:4" ht="12.5" x14ac:dyDescent="0.25">
      <c r="A105" s="128" t="s">
        <v>445</v>
      </c>
      <c r="B105" s="132">
        <v>0</v>
      </c>
      <c r="C105" s="132">
        <v>0.28380525000000001</v>
      </c>
      <c r="D105" s="302">
        <f t="shared" si="1"/>
        <v>-0.28380525000000001</v>
      </c>
    </row>
    <row r="106" spans="1:4" ht="12.5" x14ac:dyDescent="0.25">
      <c r="A106" s="128" t="s">
        <v>438</v>
      </c>
      <c r="B106" s="132">
        <v>1.4999999999999999E-4</v>
      </c>
      <c r="C106" s="132">
        <v>0.30960427000000001</v>
      </c>
      <c r="D106" s="302">
        <f t="shared" si="1"/>
        <v>-0.30945427000000003</v>
      </c>
    </row>
    <row r="107" spans="1:4" ht="12.5" x14ac:dyDescent="0.25">
      <c r="A107" s="128" t="s">
        <v>443</v>
      </c>
      <c r="B107" s="132">
        <v>0</v>
      </c>
      <c r="C107" s="132">
        <v>0.30999696999999998</v>
      </c>
      <c r="D107" s="302">
        <f t="shared" si="1"/>
        <v>-0.30999696999999998</v>
      </c>
    </row>
    <row r="108" spans="1:4" ht="12.5" x14ac:dyDescent="0.25">
      <c r="A108" s="128" t="s">
        <v>449</v>
      </c>
      <c r="B108" s="132">
        <v>4.2223E-4</v>
      </c>
      <c r="C108" s="132">
        <v>0.34452155000000001</v>
      </c>
      <c r="D108" s="302">
        <f t="shared" si="1"/>
        <v>-0.34409931999999999</v>
      </c>
    </row>
    <row r="109" spans="1:4" ht="12.5" x14ac:dyDescent="0.25">
      <c r="A109" s="128" t="s">
        <v>518</v>
      </c>
      <c r="B109" s="132">
        <v>0</v>
      </c>
      <c r="C109" s="132">
        <v>0.41460196000000005</v>
      </c>
      <c r="D109" s="302">
        <f t="shared" si="1"/>
        <v>-0.41460196000000005</v>
      </c>
    </row>
    <row r="110" spans="1:4" ht="12.5" x14ac:dyDescent="0.25">
      <c r="A110" s="128" t="s">
        <v>425</v>
      </c>
      <c r="B110" s="132">
        <v>0</v>
      </c>
      <c r="C110" s="132">
        <v>0.43383373999999997</v>
      </c>
      <c r="D110" s="302">
        <f t="shared" si="1"/>
        <v>-0.43383373999999997</v>
      </c>
    </row>
    <row r="111" spans="1:4" ht="12.5" x14ac:dyDescent="0.25">
      <c r="A111" s="128" t="s">
        <v>458</v>
      </c>
      <c r="B111" s="132">
        <v>0</v>
      </c>
      <c r="C111" s="132">
        <v>0.52032053</v>
      </c>
      <c r="D111" s="302">
        <f t="shared" si="1"/>
        <v>-0.52032053</v>
      </c>
    </row>
    <row r="112" spans="1:4" ht="12.5" x14ac:dyDescent="0.25">
      <c r="A112" s="128" t="s">
        <v>444</v>
      </c>
      <c r="B112" s="132">
        <v>0</v>
      </c>
      <c r="C112" s="132">
        <v>0.55691745999999998</v>
      </c>
      <c r="D112" s="302">
        <f t="shared" si="1"/>
        <v>-0.55691745999999998</v>
      </c>
    </row>
    <row r="113" spans="1:4" ht="12.5" x14ac:dyDescent="0.25">
      <c r="A113" s="128" t="s">
        <v>407</v>
      </c>
      <c r="B113" s="132">
        <v>0</v>
      </c>
      <c r="C113" s="132">
        <v>0.59162531000000007</v>
      </c>
      <c r="D113" s="302">
        <f t="shared" si="1"/>
        <v>-0.59162531000000007</v>
      </c>
    </row>
    <row r="114" spans="1:4" ht="12.5" x14ac:dyDescent="0.25">
      <c r="A114" s="128" t="s">
        <v>635</v>
      </c>
      <c r="B114" s="132">
        <v>0</v>
      </c>
      <c r="C114" s="132">
        <v>0.88685515000000004</v>
      </c>
      <c r="D114" s="302">
        <f t="shared" si="1"/>
        <v>-0.88685515000000004</v>
      </c>
    </row>
    <row r="115" spans="1:4" ht="12.5" x14ac:dyDescent="0.25">
      <c r="A115" s="128" t="s">
        <v>435</v>
      </c>
      <c r="B115" s="132">
        <v>4.1739999999999998E-3</v>
      </c>
      <c r="C115" s="132">
        <v>1.0020863900000001</v>
      </c>
      <c r="D115" s="302">
        <f t="shared" si="1"/>
        <v>-0.99791239000000009</v>
      </c>
    </row>
    <row r="116" spans="1:4" ht="12.5" x14ac:dyDescent="0.25">
      <c r="A116" s="128" t="s">
        <v>363</v>
      </c>
      <c r="B116" s="132">
        <v>24.301868510000002</v>
      </c>
      <c r="C116" s="132">
        <v>25.53063199</v>
      </c>
      <c r="D116" s="302">
        <f t="shared" si="1"/>
        <v>-1.2287634799999978</v>
      </c>
    </row>
    <row r="117" spans="1:4" ht="12.5" x14ac:dyDescent="0.25">
      <c r="A117" s="128" t="s">
        <v>408</v>
      </c>
      <c r="B117" s="132">
        <v>0</v>
      </c>
      <c r="C117" s="132">
        <v>1.2981466699999999</v>
      </c>
      <c r="D117" s="302">
        <f t="shared" si="1"/>
        <v>-1.2981466699999999</v>
      </c>
    </row>
    <row r="118" spans="1:4" ht="12.5" x14ac:dyDescent="0.25">
      <c r="A118" s="128" t="s">
        <v>387</v>
      </c>
      <c r="B118" s="132">
        <v>0.27451300000000001</v>
      </c>
      <c r="C118" s="132">
        <v>1.60845331</v>
      </c>
      <c r="D118" s="302">
        <f t="shared" si="1"/>
        <v>-1.33394031</v>
      </c>
    </row>
    <row r="119" spans="1:4" ht="12.5" x14ac:dyDescent="0.25">
      <c r="A119" s="128" t="s">
        <v>398</v>
      </c>
      <c r="B119" s="132">
        <v>0</v>
      </c>
      <c r="C119" s="132">
        <v>1.8784772199999999</v>
      </c>
      <c r="D119" s="302">
        <f t="shared" si="1"/>
        <v>-1.8784772199999999</v>
      </c>
    </row>
    <row r="120" spans="1:4" ht="12.5" x14ac:dyDescent="0.25">
      <c r="A120" s="128" t="s">
        <v>419</v>
      </c>
      <c r="B120" s="132">
        <v>0</v>
      </c>
      <c r="C120" s="132">
        <v>2.2636453100000002</v>
      </c>
      <c r="D120" s="302">
        <f t="shared" si="1"/>
        <v>-2.2636453100000002</v>
      </c>
    </row>
    <row r="121" spans="1:4" ht="12.5" x14ac:dyDescent="0.25">
      <c r="A121" s="128" t="s">
        <v>448</v>
      </c>
      <c r="B121" s="132">
        <v>0</v>
      </c>
      <c r="C121" s="132">
        <v>2.3937543300000002</v>
      </c>
      <c r="D121" s="302">
        <f t="shared" si="1"/>
        <v>-2.3937543300000002</v>
      </c>
    </row>
    <row r="122" spans="1:4" ht="12.5" x14ac:dyDescent="0.25">
      <c r="A122" s="128" t="s">
        <v>429</v>
      </c>
      <c r="B122" s="132">
        <v>0</v>
      </c>
      <c r="C122" s="132">
        <v>2.4590682699999999</v>
      </c>
      <c r="D122" s="302">
        <f t="shared" si="1"/>
        <v>-2.4590682699999999</v>
      </c>
    </row>
    <row r="123" spans="1:4" ht="12.5" x14ac:dyDescent="0.25">
      <c r="A123" s="128" t="s">
        <v>390</v>
      </c>
      <c r="B123" s="132">
        <v>3.29449886</v>
      </c>
      <c r="C123" s="132">
        <v>5.8591991700000001</v>
      </c>
      <c r="D123" s="302">
        <f t="shared" si="1"/>
        <v>-2.5647003100000001</v>
      </c>
    </row>
    <row r="124" spans="1:4" ht="12.5" x14ac:dyDescent="0.25">
      <c r="A124" s="128" t="s">
        <v>434</v>
      </c>
      <c r="B124" s="132">
        <v>3.4856324300000003</v>
      </c>
      <c r="C124" s="132">
        <v>6.1590051299999997</v>
      </c>
      <c r="D124" s="302">
        <f t="shared" si="1"/>
        <v>-2.6733726999999994</v>
      </c>
    </row>
    <row r="125" spans="1:4" ht="12.5" x14ac:dyDescent="0.25">
      <c r="A125" s="128" t="s">
        <v>403</v>
      </c>
      <c r="B125" s="132">
        <v>1.65E-3</v>
      </c>
      <c r="C125" s="132">
        <v>2.7306994900000001</v>
      </c>
      <c r="D125" s="302">
        <f t="shared" si="1"/>
        <v>-2.72904949</v>
      </c>
    </row>
    <row r="126" spans="1:4" ht="12.5" x14ac:dyDescent="0.25">
      <c r="A126" s="128" t="s">
        <v>410</v>
      </c>
      <c r="B126" s="132">
        <v>0</v>
      </c>
      <c r="C126" s="132">
        <v>2.7815335499999998</v>
      </c>
      <c r="D126" s="302">
        <f t="shared" si="1"/>
        <v>-2.7815335499999998</v>
      </c>
    </row>
    <row r="127" spans="1:4" ht="12.5" x14ac:dyDescent="0.25">
      <c r="A127" s="128" t="s">
        <v>436</v>
      </c>
      <c r="B127" s="132">
        <v>1.0000000000000001E-5</v>
      </c>
      <c r="C127" s="132">
        <v>3.5095745599999999</v>
      </c>
      <c r="D127" s="302">
        <f t="shared" si="1"/>
        <v>-3.5095645599999998</v>
      </c>
    </row>
    <row r="128" spans="1:4" ht="12.5" x14ac:dyDescent="0.25">
      <c r="A128" s="128" t="s">
        <v>383</v>
      </c>
      <c r="B128" s="132">
        <v>0.35444321999999995</v>
      </c>
      <c r="C128" s="132">
        <v>3.9016944100000002</v>
      </c>
      <c r="D128" s="302">
        <f t="shared" si="1"/>
        <v>-3.5472511900000003</v>
      </c>
    </row>
    <row r="129" spans="1:4" ht="12.5" x14ac:dyDescent="0.25">
      <c r="A129" s="128" t="s">
        <v>420</v>
      </c>
      <c r="B129" s="132">
        <v>0</v>
      </c>
      <c r="C129" s="132">
        <v>4.0059323600000001</v>
      </c>
      <c r="D129" s="302">
        <f t="shared" si="1"/>
        <v>-4.0059323600000001</v>
      </c>
    </row>
    <row r="130" spans="1:4" ht="12.5" x14ac:dyDescent="0.25">
      <c r="A130" s="128" t="s">
        <v>392</v>
      </c>
      <c r="B130" s="132">
        <v>0.21161067</v>
      </c>
      <c r="C130" s="132">
        <v>4.5550768000000001</v>
      </c>
      <c r="D130" s="302">
        <f t="shared" si="1"/>
        <v>-4.3434661300000004</v>
      </c>
    </row>
    <row r="131" spans="1:4" ht="12.5" x14ac:dyDescent="0.25">
      <c r="A131" s="128" t="s">
        <v>615</v>
      </c>
      <c r="B131" s="132">
        <v>0.15069664999999999</v>
      </c>
      <c r="C131" s="132">
        <v>4.5194586399999999</v>
      </c>
      <c r="D131" s="302">
        <f t="shared" ref="D131:D173" si="2">B131-C131</f>
        <v>-4.3687619899999994</v>
      </c>
    </row>
    <row r="132" spans="1:4" ht="12.5" x14ac:dyDescent="0.25">
      <c r="A132" s="128" t="s">
        <v>307</v>
      </c>
      <c r="B132" s="132">
        <v>0.19464924</v>
      </c>
      <c r="C132" s="132">
        <v>5.3889204500000005</v>
      </c>
      <c r="D132" s="302">
        <f t="shared" si="2"/>
        <v>-5.1942712100000001</v>
      </c>
    </row>
    <row r="133" spans="1:4" ht="12.5" x14ac:dyDescent="0.25">
      <c r="A133" s="128" t="s">
        <v>411</v>
      </c>
      <c r="B133" s="132">
        <v>0.37448956</v>
      </c>
      <c r="C133" s="132">
        <v>6.0870885000000001</v>
      </c>
      <c r="D133" s="302">
        <f t="shared" si="2"/>
        <v>-5.7125989400000003</v>
      </c>
    </row>
    <row r="134" spans="1:4" ht="12.5" x14ac:dyDescent="0.25">
      <c r="A134" s="128" t="s">
        <v>377</v>
      </c>
      <c r="B134" s="132">
        <v>4.2099999999999999E-2</v>
      </c>
      <c r="C134" s="132">
        <v>9.5956594299999995</v>
      </c>
      <c r="D134" s="302">
        <f t="shared" si="2"/>
        <v>-9.55355943</v>
      </c>
    </row>
    <row r="135" spans="1:4" ht="12.5" x14ac:dyDescent="0.25">
      <c r="A135" s="128" t="s">
        <v>396</v>
      </c>
      <c r="B135" s="132">
        <v>8.5871485199999995</v>
      </c>
      <c r="C135" s="132">
        <v>18.211629579999997</v>
      </c>
      <c r="D135" s="302">
        <f t="shared" si="2"/>
        <v>-9.6244810599999973</v>
      </c>
    </row>
    <row r="136" spans="1:4" ht="12.5" x14ac:dyDescent="0.25">
      <c r="A136" s="128" t="s">
        <v>391</v>
      </c>
      <c r="B136" s="132">
        <v>8.4023210000000001E-2</v>
      </c>
      <c r="C136" s="132">
        <v>10.8142926</v>
      </c>
      <c r="D136" s="302">
        <f t="shared" si="2"/>
        <v>-10.73026939</v>
      </c>
    </row>
    <row r="137" spans="1:4" ht="12.5" x14ac:dyDescent="0.25">
      <c r="A137" s="128" t="s">
        <v>310</v>
      </c>
      <c r="B137" s="132">
        <v>0.122417</v>
      </c>
      <c r="C137" s="132">
        <v>11.667957509999999</v>
      </c>
      <c r="D137" s="302">
        <f t="shared" si="2"/>
        <v>-11.545540509999999</v>
      </c>
    </row>
    <row r="138" spans="1:4" ht="12.5" x14ac:dyDescent="0.25">
      <c r="A138" s="128" t="s">
        <v>366</v>
      </c>
      <c r="B138" s="132">
        <v>6.0628960300000001</v>
      </c>
      <c r="C138" s="132">
        <v>19.538653159999999</v>
      </c>
      <c r="D138" s="302">
        <f t="shared" si="2"/>
        <v>-13.475757129999998</v>
      </c>
    </row>
    <row r="139" spans="1:4" ht="12.5" x14ac:dyDescent="0.25">
      <c r="A139" s="128" t="s">
        <v>371</v>
      </c>
      <c r="B139" s="132">
        <v>12.959803000000001</v>
      </c>
      <c r="C139" s="132">
        <v>26.974798329999999</v>
      </c>
      <c r="D139" s="302">
        <f t="shared" si="2"/>
        <v>-14.014995329999998</v>
      </c>
    </row>
    <row r="140" spans="1:4" ht="12.5" x14ac:dyDescent="0.25">
      <c r="A140" s="128" t="s">
        <v>301</v>
      </c>
      <c r="B140" s="132">
        <v>6.2272404899999998</v>
      </c>
      <c r="C140" s="132">
        <v>21.630359890000001</v>
      </c>
      <c r="D140" s="302">
        <f t="shared" si="2"/>
        <v>-15.403119400000001</v>
      </c>
    </row>
    <row r="141" spans="1:4" ht="12.5" x14ac:dyDescent="0.25">
      <c r="A141" s="128" t="s">
        <v>422</v>
      </c>
      <c r="B141" s="132">
        <v>0</v>
      </c>
      <c r="C141" s="132">
        <v>16.70816172</v>
      </c>
      <c r="D141" s="302">
        <f t="shared" si="2"/>
        <v>-16.70816172</v>
      </c>
    </row>
    <row r="142" spans="1:4" ht="12.5" x14ac:dyDescent="0.25">
      <c r="A142" s="128" t="s">
        <v>349</v>
      </c>
      <c r="B142" s="132">
        <v>0.23164699999999999</v>
      </c>
      <c r="C142" s="132">
        <v>20.199976100000001</v>
      </c>
      <c r="D142" s="302">
        <f t="shared" si="2"/>
        <v>-19.968329100000002</v>
      </c>
    </row>
    <row r="143" spans="1:4" ht="12.5" x14ac:dyDescent="0.25">
      <c r="A143" s="128" t="s">
        <v>304</v>
      </c>
      <c r="B143" s="132">
        <v>0.24859813</v>
      </c>
      <c r="C143" s="132">
        <v>22.456191159999999</v>
      </c>
      <c r="D143" s="302">
        <f t="shared" si="2"/>
        <v>-22.207593029999998</v>
      </c>
    </row>
    <row r="144" spans="1:4" ht="12.5" x14ac:dyDescent="0.25">
      <c r="A144" s="128" t="s">
        <v>359</v>
      </c>
      <c r="B144" s="132">
        <v>89.671880579999993</v>
      </c>
      <c r="C144" s="132">
        <v>114.40961647</v>
      </c>
      <c r="D144" s="302">
        <f t="shared" si="2"/>
        <v>-24.73773589000001</v>
      </c>
    </row>
    <row r="145" spans="1:4" ht="12.5" x14ac:dyDescent="0.25">
      <c r="A145" s="128" t="s">
        <v>365</v>
      </c>
      <c r="B145" s="132">
        <v>29.553753190000002</v>
      </c>
      <c r="C145" s="132">
        <v>55.725861869999996</v>
      </c>
      <c r="D145" s="302">
        <f t="shared" si="2"/>
        <v>-26.172108679999994</v>
      </c>
    </row>
    <row r="146" spans="1:4" ht="12.5" x14ac:dyDescent="0.25">
      <c r="A146" s="128" t="s">
        <v>305</v>
      </c>
      <c r="B146" s="132">
        <v>0</v>
      </c>
      <c r="C146" s="132">
        <v>26.97371162</v>
      </c>
      <c r="D146" s="302">
        <f t="shared" si="2"/>
        <v>-26.97371162</v>
      </c>
    </row>
    <row r="147" spans="1:4" ht="12.5" x14ac:dyDescent="0.25">
      <c r="A147" s="128" t="s">
        <v>395</v>
      </c>
      <c r="B147" s="132">
        <v>6.0350000000000001E-2</v>
      </c>
      <c r="C147" s="132">
        <v>28.859765120000002</v>
      </c>
      <c r="D147" s="302">
        <f t="shared" si="2"/>
        <v>-28.799415120000003</v>
      </c>
    </row>
    <row r="148" spans="1:4" ht="12.5" x14ac:dyDescent="0.25">
      <c r="A148" s="128" t="s">
        <v>389</v>
      </c>
      <c r="B148" s="132">
        <v>3.3261828900000001</v>
      </c>
      <c r="C148" s="132">
        <v>37.910723939999997</v>
      </c>
      <c r="D148" s="302">
        <f t="shared" si="2"/>
        <v>-34.584541049999999</v>
      </c>
    </row>
    <row r="149" spans="1:4" ht="12.5" x14ac:dyDescent="0.25">
      <c r="A149" s="128" t="s">
        <v>358</v>
      </c>
      <c r="B149" s="132">
        <v>169.93354238000001</v>
      </c>
      <c r="C149" s="132">
        <v>212.80768546000002</v>
      </c>
      <c r="D149" s="302">
        <f t="shared" si="2"/>
        <v>-42.87414308000001</v>
      </c>
    </row>
    <row r="150" spans="1:4" ht="12.5" x14ac:dyDescent="0.25">
      <c r="A150" s="128" t="s">
        <v>421</v>
      </c>
      <c r="B150" s="132">
        <v>1.5373454799999999</v>
      </c>
      <c r="C150" s="132">
        <v>47.077544289999999</v>
      </c>
      <c r="D150" s="302">
        <f t="shared" si="2"/>
        <v>-45.54019881</v>
      </c>
    </row>
    <row r="151" spans="1:4" ht="12.5" x14ac:dyDescent="0.25">
      <c r="A151" s="128" t="s">
        <v>367</v>
      </c>
      <c r="B151" s="132">
        <v>12.545162099999999</v>
      </c>
      <c r="C151" s="132">
        <v>60.149184909999995</v>
      </c>
      <c r="D151" s="302">
        <f t="shared" si="2"/>
        <v>-47.604022809999996</v>
      </c>
    </row>
    <row r="152" spans="1:4" ht="12.5" x14ac:dyDescent="0.25">
      <c r="A152" s="128" t="s">
        <v>360</v>
      </c>
      <c r="B152" s="132">
        <v>34.252342649999996</v>
      </c>
      <c r="C152" s="132">
        <v>82.126940450000006</v>
      </c>
      <c r="D152" s="302">
        <f t="shared" si="2"/>
        <v>-47.874597800000011</v>
      </c>
    </row>
    <row r="153" spans="1:4" ht="12.5" x14ac:dyDescent="0.25">
      <c r="A153" s="128" t="s">
        <v>350</v>
      </c>
      <c r="B153" s="132">
        <v>247.97937936000002</v>
      </c>
      <c r="C153" s="132">
        <v>298.42105426999996</v>
      </c>
      <c r="D153" s="302">
        <f t="shared" si="2"/>
        <v>-50.441674909999932</v>
      </c>
    </row>
    <row r="154" spans="1:4" ht="12.5" x14ac:dyDescent="0.25">
      <c r="A154" s="128" t="s">
        <v>384</v>
      </c>
      <c r="B154" s="132">
        <v>0.81145699999999998</v>
      </c>
      <c r="C154" s="132">
        <v>52.530864039999997</v>
      </c>
      <c r="D154" s="302">
        <f t="shared" si="2"/>
        <v>-51.71940704</v>
      </c>
    </row>
    <row r="155" spans="1:4" ht="12.5" x14ac:dyDescent="0.25">
      <c r="A155" s="128" t="s">
        <v>651</v>
      </c>
      <c r="B155" s="132">
        <v>0</v>
      </c>
      <c r="C155" s="132">
        <v>56.185827240000002</v>
      </c>
      <c r="D155" s="302">
        <f t="shared" si="2"/>
        <v>-56.185827240000002</v>
      </c>
    </row>
    <row r="156" spans="1:4" ht="12.5" x14ac:dyDescent="0.25">
      <c r="A156" s="128" t="s">
        <v>369</v>
      </c>
      <c r="B156" s="132">
        <v>7.1368187300000008</v>
      </c>
      <c r="C156" s="132">
        <v>63.361103440000001</v>
      </c>
      <c r="D156" s="302">
        <f t="shared" si="2"/>
        <v>-56.224284709999999</v>
      </c>
    </row>
    <row r="157" spans="1:4" ht="12.5" x14ac:dyDescent="0.25">
      <c r="A157" s="128" t="s">
        <v>413</v>
      </c>
      <c r="B157" s="132">
        <v>6.7622420000000003E-2</v>
      </c>
      <c r="C157" s="132">
        <v>68.161723670000001</v>
      </c>
      <c r="D157" s="302">
        <f t="shared" si="2"/>
        <v>-68.094101249999994</v>
      </c>
    </row>
    <row r="158" spans="1:4" s="9" customFormat="1" ht="12.5" x14ac:dyDescent="0.25">
      <c r="A158" s="128" t="s">
        <v>376</v>
      </c>
      <c r="B158" s="132">
        <v>3.4065412599999996</v>
      </c>
      <c r="C158" s="132">
        <v>73.282976290000008</v>
      </c>
      <c r="D158" s="302">
        <f t="shared" si="2"/>
        <v>-69.87643503000001</v>
      </c>
    </row>
    <row r="159" spans="1:4" ht="12.5" x14ac:dyDescent="0.25">
      <c r="A159" s="128" t="s">
        <v>385</v>
      </c>
      <c r="B159" s="132">
        <v>0.13771066000000001</v>
      </c>
      <c r="C159" s="132">
        <v>74.800026439999996</v>
      </c>
      <c r="D159" s="302">
        <f t="shared" si="2"/>
        <v>-74.66231578</v>
      </c>
    </row>
    <row r="160" spans="1:4" ht="12.5" x14ac:dyDescent="0.25">
      <c r="A160" s="128" t="s">
        <v>372</v>
      </c>
      <c r="B160" s="132">
        <v>39.083386179999998</v>
      </c>
      <c r="C160" s="132">
        <v>128.66486666</v>
      </c>
      <c r="D160" s="302">
        <f t="shared" si="2"/>
        <v>-89.58148048000001</v>
      </c>
    </row>
    <row r="161" spans="1:4" ht="12.5" x14ac:dyDescent="0.25">
      <c r="A161" s="128" t="s">
        <v>394</v>
      </c>
      <c r="B161" s="132">
        <v>0.91894889000000002</v>
      </c>
      <c r="C161" s="132">
        <v>93.739829599999993</v>
      </c>
      <c r="D161" s="302">
        <f t="shared" si="2"/>
        <v>-92.820880709999997</v>
      </c>
    </row>
    <row r="162" spans="1:4" ht="12.5" x14ac:dyDescent="0.25">
      <c r="A162" s="128" t="s">
        <v>412</v>
      </c>
      <c r="B162" s="132">
        <v>0</v>
      </c>
      <c r="C162" s="132">
        <v>102.46335134</v>
      </c>
      <c r="D162" s="302">
        <f t="shared" si="2"/>
        <v>-102.46335134</v>
      </c>
    </row>
    <row r="163" spans="1:4" ht="12.5" x14ac:dyDescent="0.25">
      <c r="A163" s="128" t="s">
        <v>502</v>
      </c>
      <c r="B163" s="132">
        <v>0.15644586999999999</v>
      </c>
      <c r="C163" s="132">
        <v>115.48898256</v>
      </c>
      <c r="D163" s="302">
        <f t="shared" si="2"/>
        <v>-115.33253669</v>
      </c>
    </row>
    <row r="164" spans="1:4" ht="12.5" x14ac:dyDescent="0.25">
      <c r="A164" s="128" t="s">
        <v>361</v>
      </c>
      <c r="B164" s="132">
        <v>76.39553291</v>
      </c>
      <c r="C164" s="132">
        <v>206.34971465000001</v>
      </c>
      <c r="D164" s="302">
        <f t="shared" si="2"/>
        <v>-129.95418174000002</v>
      </c>
    </row>
    <row r="165" spans="1:4" ht="12.5" x14ac:dyDescent="0.25">
      <c r="A165" s="124" t="s">
        <v>430</v>
      </c>
      <c r="B165" s="132">
        <v>0</v>
      </c>
      <c r="C165" s="132">
        <v>147.73698318000001</v>
      </c>
      <c r="D165" s="282">
        <f t="shared" si="2"/>
        <v>-147.73698318000001</v>
      </c>
    </row>
    <row r="166" spans="1:4" ht="12.5" x14ac:dyDescent="0.25">
      <c r="A166" s="124" t="s">
        <v>364</v>
      </c>
      <c r="B166" s="132">
        <v>7.30982471</v>
      </c>
      <c r="C166" s="132">
        <v>226.31398006999999</v>
      </c>
      <c r="D166" s="282">
        <f t="shared" si="2"/>
        <v>-219.00415536</v>
      </c>
    </row>
    <row r="167" spans="1:4" ht="12.5" x14ac:dyDescent="0.25">
      <c r="A167" s="124" t="s">
        <v>298</v>
      </c>
      <c r="B167" s="132">
        <v>1.49074361</v>
      </c>
      <c r="C167" s="132">
        <v>265.19729373000001</v>
      </c>
      <c r="D167" s="282">
        <f t="shared" si="2"/>
        <v>-263.70655012000003</v>
      </c>
    </row>
    <row r="168" spans="1:4" ht="12.5" x14ac:dyDescent="0.25">
      <c r="A168" s="124" t="s">
        <v>348</v>
      </c>
      <c r="B168" s="132">
        <v>145.18572116999999</v>
      </c>
      <c r="C168" s="132">
        <v>414.96356498</v>
      </c>
      <c r="D168" s="282">
        <f t="shared" si="2"/>
        <v>-269.77784381000004</v>
      </c>
    </row>
    <row r="169" spans="1:4" ht="12.5" x14ac:dyDescent="0.25">
      <c r="A169" s="124" t="s">
        <v>589</v>
      </c>
      <c r="B169" s="132">
        <v>0</v>
      </c>
      <c r="C169" s="132">
        <v>334.79017972000003</v>
      </c>
      <c r="D169" s="282">
        <f t="shared" si="2"/>
        <v>-334.79017972000003</v>
      </c>
    </row>
    <row r="170" spans="1:4" ht="12.5" x14ac:dyDescent="0.25">
      <c r="A170" s="124" t="s">
        <v>355</v>
      </c>
      <c r="B170" s="132">
        <v>62.647550020000004</v>
      </c>
      <c r="C170" s="132">
        <v>600.39137109000001</v>
      </c>
      <c r="D170" s="282">
        <f t="shared" si="2"/>
        <v>-537.74382106999997</v>
      </c>
    </row>
    <row r="171" spans="1:4" ht="12.5" x14ac:dyDescent="0.25">
      <c r="A171" s="124" t="s">
        <v>433</v>
      </c>
      <c r="B171" s="132">
        <v>6.8144753800000002</v>
      </c>
      <c r="C171" s="132">
        <v>607.942453</v>
      </c>
      <c r="D171" s="282">
        <f t="shared" si="2"/>
        <v>-601.12797762000002</v>
      </c>
    </row>
    <row r="172" spans="1:4" ht="12.5" x14ac:dyDescent="0.25">
      <c r="A172" s="124" t="s">
        <v>352</v>
      </c>
      <c r="B172" s="132">
        <v>250.70802653999999</v>
      </c>
      <c r="C172" s="132">
        <v>1157.2462144600001</v>
      </c>
      <c r="D172" s="282">
        <f t="shared" si="2"/>
        <v>-906.53818792000015</v>
      </c>
    </row>
    <row r="173" spans="1:4" ht="12.5" x14ac:dyDescent="0.25">
      <c r="A173" s="124" t="s">
        <v>379</v>
      </c>
      <c r="B173" s="132">
        <v>14.052734409999999</v>
      </c>
      <c r="C173" s="132">
        <v>2066.5227337900001</v>
      </c>
      <c r="D173" s="282">
        <f t="shared" si="2"/>
        <v>-2052.46999938</v>
      </c>
    </row>
    <row r="174" spans="1:4" ht="12.5" x14ac:dyDescent="0.25">
      <c r="A174" s="124" t="s">
        <v>296</v>
      </c>
      <c r="B174" s="132">
        <v>2300.8202312100002</v>
      </c>
      <c r="C174" s="132">
        <v>5756.8548122700004</v>
      </c>
      <c r="D174" s="282">
        <f>B174-C174</f>
        <v>-3456.0345810600002</v>
      </c>
    </row>
    <row r="175" spans="1:4" ht="13" x14ac:dyDescent="0.3">
      <c r="A175" s="156" t="s">
        <v>262</v>
      </c>
      <c r="B175" s="301">
        <f>SUM(B3:B174)</f>
        <v>11811.235110779999</v>
      </c>
      <c r="C175" s="301">
        <f>SUM(C3:C174)</f>
        <v>15838.879117299999</v>
      </c>
      <c r="D175" s="301">
        <f>SUM(D3:D174)</f>
        <v>-4027.6440065200059</v>
      </c>
    </row>
  </sheetData>
  <sortState xmlns:xlrd2="http://schemas.microsoft.com/office/spreadsheetml/2017/richdata2" ref="A3:D157">
    <sortCondition descending="1" ref="D3:D157"/>
  </sortState>
  <hyperlinks>
    <hyperlink ref="K1" location="'Table of Content'!A1" display="Table of Content" xr:uid="{00000000-0004-0000-0800-000000000000}"/>
    <hyperlink ref="F1" location="'Table of Content'!A1" display="Table of Content" xr:uid="{00000000-0004-0000-0800-000001000000}"/>
  </hyperlinks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E3DB1762757CE4D91D2A549CA418627" ma:contentTypeVersion="7" ma:contentTypeDescription="Create a new document." ma:contentTypeScope="" ma:versionID="4dca390e305fb69c54b436fc968c59b4">
  <xsd:schema xmlns:xsd="http://www.w3.org/2001/XMLSchema" xmlns:xs="http://www.w3.org/2001/XMLSchema" xmlns:p="http://schemas.microsoft.com/office/2006/metadata/properties" xmlns:ns3="5bc2fc94-f9a0-4595-82d5-7e47052a2585" xmlns:ns4="1223179d-944a-4eef-83c4-7a5b53ea7f85" targetNamespace="http://schemas.microsoft.com/office/2006/metadata/properties" ma:root="true" ma:fieldsID="0e488ffd60343c42516fb590d6649c16" ns3:_="" ns4:_="">
    <xsd:import namespace="5bc2fc94-f9a0-4595-82d5-7e47052a2585"/>
    <xsd:import namespace="1223179d-944a-4eef-83c4-7a5b53ea7f85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bc2fc94-f9a0-4595-82d5-7e47052a2585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223179d-944a-4eef-83c4-7a5b53ea7f8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91E69B1-8732-41D8-AA07-A6C84F33DA03}">
  <ds:schemaRefs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purl.org/dc/elements/1.1/"/>
    <ds:schemaRef ds:uri="http://www.w3.org/XML/1998/namespace"/>
    <ds:schemaRef ds:uri="5bc2fc94-f9a0-4595-82d5-7e47052a2585"/>
    <ds:schemaRef ds:uri="http://purl.org/dc/dcmitype/"/>
    <ds:schemaRef ds:uri="http://schemas.microsoft.com/office/infopath/2007/PartnerControls"/>
    <ds:schemaRef ds:uri="1223179d-944a-4eef-83c4-7a5b53ea7f85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FFE91C01-729B-4128-A6E6-E8915198193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bc2fc94-f9a0-4595-82d5-7e47052a2585"/>
    <ds:schemaRef ds:uri="1223179d-944a-4eef-83c4-7a5b53ea7f8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0C22DE0-FC13-44FC-87BB-08717ADE041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32</vt:i4>
      </vt:variant>
    </vt:vector>
  </HeadingPairs>
  <TitlesOfParts>
    <vt:vector size="32" baseType="lpstr">
      <vt:lpstr>Table of Content</vt:lpstr>
      <vt:lpstr>Tab 1 October 2023 revisions</vt:lpstr>
      <vt:lpstr> Tab 2 Cum Trade value 2022</vt:lpstr>
      <vt:lpstr>Tab 3 Cum Trade value 2023</vt:lpstr>
      <vt:lpstr>Tab4 Exports by ISIC</vt:lpstr>
      <vt:lpstr>Tab5 Re-exports by ISIC</vt:lpstr>
      <vt:lpstr>Tab6 Imports by ISIC</vt:lpstr>
      <vt:lpstr>Tab7 Trade Balance</vt:lpstr>
      <vt:lpstr>Tab8 Trade balnce by prtnr</vt:lpstr>
      <vt:lpstr>Tab9 Trade Balnce by prdct</vt:lpstr>
      <vt:lpstr>Tab10 Exports by Partner</vt:lpstr>
      <vt:lpstr>Tab11 Imports by Partner</vt:lpstr>
      <vt:lpstr>Tab12 Exports by Product</vt:lpstr>
      <vt:lpstr>Tab13 Re-exports by Product</vt:lpstr>
      <vt:lpstr>Tab14 Imports by Product</vt:lpstr>
      <vt:lpstr>Tab15 Top5 exp prdcts by countr</vt:lpstr>
      <vt:lpstr> Tab16 Top5 re-X prdct by conty</vt:lpstr>
      <vt:lpstr>Tab17 Top5 imp prdcts by contry</vt:lpstr>
      <vt:lpstr>Tab18 Exp by economic region</vt:lpstr>
      <vt:lpstr>Tab19 Exprts by econ rgion&amp;prdt</vt:lpstr>
      <vt:lpstr>Tab20 Imp by economic region</vt:lpstr>
      <vt:lpstr>Tab21 Imports econ region&amp;prdct</vt:lpstr>
      <vt:lpstr>Tab22 Exp by mode of trnsprt</vt:lpstr>
      <vt:lpstr>Tab23 Cmodties by mde of tansp</vt:lpstr>
      <vt:lpstr>Tab24 Imp by mode of trnsprt</vt:lpstr>
      <vt:lpstr>Tab25 Cmodties by mode of tran</vt:lpstr>
      <vt:lpstr>Tab26 Exports by NetWeight</vt:lpstr>
      <vt:lpstr>Tab27 Imports by NetWeight</vt:lpstr>
      <vt:lpstr>Tab28 Trade by Borderpost</vt:lpstr>
      <vt:lpstr>Tab29 AfCFTA</vt:lpstr>
      <vt:lpstr>Tab30 Commodity of the Month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Ezekiel N. Kambonde</dc:creator>
  <cp:lastModifiedBy>Vistorina Nambundunga</cp:lastModifiedBy>
  <cp:lastPrinted>2022-10-18T15:02:29Z</cp:lastPrinted>
  <dcterms:created xsi:type="dcterms:W3CDTF">2022-04-20T09:38:20Z</dcterms:created>
  <dcterms:modified xsi:type="dcterms:W3CDTF">2024-01-18T07:29:41Z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0x0101005E3DB1762757CE4D91D2A549CA418627</vt:lpwstr>
  </property>
</Properties>
</file>