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3\OCT\FINAL\MAIN\NEW\"/>
    </mc:Choice>
  </mc:AlternateContent>
  <xr:revisionPtr revIDLastSave="0" documentId="13_ncr:1_{E138F38E-312B-4717-8862-B277D84BDF81}" xr6:coauthVersionLast="47" xr6:coauthVersionMax="47" xr10:uidLastSave="{00000000-0000-0000-0000-000000000000}"/>
  <bookViews>
    <workbookView xWindow="-110" yWindow="-110" windowWidth="19420" windowHeight="10300" tabRatio="1000" xr2:uid="{00000000-000D-0000-FFFF-FFFF00000000}"/>
  </bookViews>
  <sheets>
    <sheet name="Table of Content" sheetId="3" r:id="rId1"/>
    <sheet name="Tab 1 September 2023 revisions" sheetId="2" r:id="rId2"/>
    <sheet name=" Tab 2 Cum Trade value 2022" sheetId="4" r:id="rId3"/>
    <sheet name="Tab 3 Cum Trade value 2023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 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</sheets>
  <definedNames>
    <definedName name="_xlnm._FilterDatabase" localSheetId="16" hidden="1">' Tab16 Top5 re-X prdct by conty'!$A$2:$F$19</definedName>
    <definedName name="_xlnm._FilterDatabase" localSheetId="13" hidden="1">'Tab13 Re-exports by Product'!$A$1:$I$217</definedName>
    <definedName name="_xlnm._FilterDatabase" localSheetId="15" hidden="1">'Tab15 Top5 exp prdcts by countr'!$A$2:$F$25</definedName>
    <definedName name="_xlnm._FilterDatabase" localSheetId="18" hidden="1">'Tab19 Exprts by econ rgion&amp;prdt'!$A$2:$I$211</definedName>
    <definedName name="_xlnm._FilterDatabase" localSheetId="19" hidden="1">'Tab19 Exprts by econ rgion&amp;prdt'!$A$3:$I$228</definedName>
    <definedName name="_xlnm._FilterDatabase" localSheetId="20" hidden="1">'Tab21 Imports econ region&amp;prdct'!$A$2:$G$2</definedName>
    <definedName name="_xlnm._FilterDatabase" localSheetId="21" hidden="1">'Tab21 Imports econ region&amp;prdct'!$A$2:$G$2</definedName>
    <definedName name="_xlnm._FilterDatabase" localSheetId="4" hidden="1">'Tab4 Exports by ISIC'!$A$4:$F$12</definedName>
    <definedName name="_xlnm._FilterDatabase" localSheetId="8" hidden="1" xml:space="preserve">      'Tab8 Trade balnce by prtnr'!$A$3:$D$164</definedName>
    <definedName name="_xlnm._FilterDatabase" localSheetId="9" hidden="1">'Tab9 Trade Balnce by prdct'!$A$2:$D$252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29" l="1"/>
  <c r="H4" i="26"/>
  <c r="G4" i="24"/>
  <c r="G13" i="24"/>
  <c r="G268" i="14"/>
  <c r="E268" i="14"/>
  <c r="C268" i="14"/>
  <c r="G218" i="15"/>
  <c r="E218" i="15"/>
  <c r="C218" i="15"/>
  <c r="C268" i="13"/>
  <c r="E268" i="13"/>
  <c r="J7" i="13"/>
  <c r="J6" i="13"/>
  <c r="I6" i="13"/>
  <c r="J5" i="13"/>
  <c r="I5" i="13"/>
  <c r="I4" i="13"/>
  <c r="G198" i="12"/>
  <c r="E198" i="12"/>
  <c r="C198" i="12"/>
  <c r="G198" i="11"/>
  <c r="E198" i="11"/>
  <c r="C198" i="11"/>
  <c r="F198" i="12"/>
  <c r="H4" i="8"/>
  <c r="E12" i="7"/>
  <c r="G12" i="7"/>
  <c r="H5" i="6"/>
  <c r="G5" i="6"/>
  <c r="H4" i="6"/>
  <c r="E12" i="55"/>
  <c r="D12" i="4"/>
  <c r="D12" i="55"/>
  <c r="E5" i="2"/>
  <c r="E6" i="2"/>
  <c r="D6" i="2"/>
  <c r="D5" i="2"/>
  <c r="I218" i="15"/>
  <c r="F198" i="11"/>
  <c r="E13" i="24"/>
  <c r="C13" i="24"/>
  <c r="C164" i="52"/>
  <c r="C14" i="8"/>
  <c r="C12" i="7"/>
  <c r="E12" i="6"/>
  <c r="C12" i="6"/>
  <c r="I9" i="13" l="1"/>
  <c r="I268" i="13"/>
  <c r="B28" i="29"/>
  <c r="D18" i="29"/>
  <c r="F28" i="29"/>
  <c r="K4" i="49" l="1"/>
  <c r="K3" i="49"/>
  <c r="B18" i="53"/>
  <c r="H5" i="26"/>
  <c r="I10" i="26"/>
  <c r="F268" i="14"/>
  <c r="H218" i="15"/>
  <c r="H268" i="13"/>
  <c r="G5" i="11"/>
  <c r="C267" i="54"/>
  <c r="D163" i="52"/>
  <c r="B164" i="52"/>
  <c r="E3" i="9"/>
  <c r="G14" i="8" l="1"/>
  <c r="E14" i="8"/>
  <c r="F12" i="7"/>
  <c r="G12" i="6"/>
  <c r="G4" i="6"/>
  <c r="F12" i="6"/>
  <c r="E9" i="55"/>
  <c r="D8" i="55"/>
  <c r="E4" i="55"/>
  <c r="I275" i="2"/>
  <c r="D275" i="2"/>
  <c r="B275" i="2"/>
  <c r="C275" i="2"/>
  <c r="F17" i="29" l="1"/>
  <c r="B18" i="29"/>
  <c r="D18" i="49"/>
  <c r="E12" i="49" s="1"/>
  <c r="B18" i="49"/>
  <c r="C9" i="49" s="1"/>
  <c r="D14" i="4"/>
  <c r="D13" i="4"/>
  <c r="D11" i="4"/>
  <c r="D10" i="4"/>
  <c r="D9" i="4"/>
  <c r="D8" i="4"/>
  <c r="D7" i="4"/>
  <c r="D6" i="4"/>
  <c r="D5" i="4"/>
  <c r="D4" i="4"/>
  <c r="D3" i="4"/>
  <c r="C10" i="49" l="1"/>
  <c r="E9" i="49"/>
  <c r="C18" i="49"/>
  <c r="C16" i="49"/>
  <c r="C8" i="49"/>
  <c r="E11" i="49"/>
  <c r="C15" i="49"/>
  <c r="E18" i="49"/>
  <c r="E10" i="49"/>
  <c r="C14" i="49"/>
  <c r="E17" i="49"/>
  <c r="C13" i="49"/>
  <c r="E16" i="49"/>
  <c r="E8" i="49"/>
  <c r="C12" i="49"/>
  <c r="E15" i="49"/>
  <c r="E14" i="49"/>
  <c r="E13" i="49"/>
  <c r="C11" i="49"/>
  <c r="C17" i="49"/>
  <c r="E11" i="55"/>
  <c r="E10" i="55"/>
  <c r="E8" i="55"/>
  <c r="E7" i="55"/>
  <c r="E6" i="55"/>
  <c r="E5" i="55"/>
  <c r="D3" i="55"/>
  <c r="D4" i="55"/>
  <c r="D5" i="55"/>
  <c r="D6" i="55"/>
  <c r="D7" i="55"/>
  <c r="D9" i="55"/>
  <c r="D10" i="55"/>
  <c r="D11" i="55"/>
  <c r="I190" i="12"/>
  <c r="I191" i="12"/>
  <c r="I194" i="12"/>
  <c r="I197" i="12"/>
  <c r="I198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80" i="12"/>
  <c r="I81" i="12"/>
  <c r="I82" i="12"/>
  <c r="I83" i="12"/>
  <c r="I84" i="12"/>
  <c r="I86" i="12"/>
  <c r="I88" i="12"/>
  <c r="I89" i="12"/>
  <c r="I91" i="12"/>
  <c r="I92" i="12"/>
  <c r="I93" i="12"/>
  <c r="I94" i="12"/>
  <c r="I96" i="12"/>
  <c r="I97" i="12"/>
  <c r="I98" i="12"/>
  <c r="I99" i="12"/>
  <c r="I101" i="12"/>
  <c r="I102" i="12"/>
  <c r="I103" i="12"/>
  <c r="I104" i="12"/>
  <c r="I105" i="12"/>
  <c r="I106" i="12"/>
  <c r="I107" i="12"/>
  <c r="I108" i="12"/>
  <c r="I110" i="12"/>
  <c r="I111" i="12"/>
  <c r="I112" i="12"/>
  <c r="I113" i="12"/>
  <c r="I114" i="12"/>
  <c r="I115" i="12"/>
  <c r="I116" i="12"/>
  <c r="I119" i="12"/>
  <c r="I120" i="12"/>
  <c r="I121" i="12"/>
  <c r="I124" i="12"/>
  <c r="I126" i="12"/>
  <c r="I127" i="12"/>
  <c r="I128" i="12"/>
  <c r="I129" i="12"/>
  <c r="I131" i="12"/>
  <c r="I132" i="12"/>
  <c r="I133" i="12"/>
  <c r="I137" i="12"/>
  <c r="I138" i="12"/>
  <c r="I142" i="12"/>
  <c r="I143" i="12"/>
  <c r="I145" i="12"/>
  <c r="I148" i="12"/>
  <c r="I155" i="12"/>
  <c r="I159" i="12"/>
  <c r="I168" i="12"/>
  <c r="I171" i="12"/>
  <c r="I173" i="12"/>
  <c r="I177" i="12"/>
  <c r="I178" i="12"/>
  <c r="I179" i="12"/>
  <c r="I184" i="12"/>
  <c r="H185" i="12"/>
  <c r="H186" i="12"/>
  <c r="H187" i="12"/>
  <c r="H188" i="12"/>
  <c r="H192" i="12"/>
  <c r="H197" i="12"/>
  <c r="H198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80" i="12"/>
  <c r="H81" i="12"/>
  <c r="H82" i="12"/>
  <c r="H83" i="12"/>
  <c r="H84" i="12"/>
  <c r="H85" i="12"/>
  <c r="H86" i="12"/>
  <c r="H87" i="12"/>
  <c r="H88" i="12"/>
  <c r="H89" i="12"/>
  <c r="H91" i="12"/>
  <c r="H92" i="12"/>
  <c r="H93" i="12"/>
  <c r="H94" i="12"/>
  <c r="H95" i="12"/>
  <c r="H96" i="12"/>
  <c r="H97" i="12"/>
  <c r="H98" i="12"/>
  <c r="H99" i="12"/>
  <c r="H101" i="12"/>
  <c r="H102" i="12"/>
  <c r="H103" i="12"/>
  <c r="H104" i="12"/>
  <c r="H105" i="12"/>
  <c r="H106" i="12"/>
  <c r="H107" i="12"/>
  <c r="H108" i="12"/>
  <c r="H110" i="12"/>
  <c r="H111" i="12"/>
  <c r="H112" i="12"/>
  <c r="H113" i="12"/>
  <c r="H114" i="12"/>
  <c r="H115" i="12"/>
  <c r="H118" i="12"/>
  <c r="H119" i="12"/>
  <c r="H120" i="12"/>
  <c r="H121" i="12"/>
  <c r="H123" i="12"/>
  <c r="H124" i="12"/>
  <c r="H126" i="12"/>
  <c r="H127" i="12"/>
  <c r="H129" i="12"/>
  <c r="H131" i="12"/>
  <c r="H132" i="12"/>
  <c r="H133" i="12"/>
  <c r="H134" i="12"/>
  <c r="H135" i="12"/>
  <c r="H136" i="12"/>
  <c r="H137" i="12"/>
  <c r="H139" i="12"/>
  <c r="H141" i="12"/>
  <c r="H142" i="12"/>
  <c r="H143" i="12"/>
  <c r="H144" i="12"/>
  <c r="H145" i="12"/>
  <c r="H149" i="12"/>
  <c r="H150" i="12"/>
  <c r="H151" i="12"/>
  <c r="H152" i="12"/>
  <c r="H153" i="12"/>
  <c r="H156" i="12"/>
  <c r="H158" i="12"/>
  <c r="H160" i="12"/>
  <c r="H161" i="12"/>
  <c r="H162" i="12"/>
  <c r="H163" i="12"/>
  <c r="H166" i="12"/>
  <c r="H167" i="12"/>
  <c r="H171" i="12"/>
  <c r="H173" i="12"/>
  <c r="H178" i="12"/>
  <c r="H179" i="12"/>
  <c r="H180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D198" i="12"/>
  <c r="B198" i="12"/>
  <c r="I144" i="11"/>
  <c r="I147" i="11"/>
  <c r="I152" i="11"/>
  <c r="I175" i="11"/>
  <c r="I179" i="11"/>
  <c r="I181" i="11"/>
  <c r="I192" i="11"/>
  <c r="I196" i="11"/>
  <c r="I198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6" i="11"/>
  <c r="I37" i="11"/>
  <c r="I38" i="11"/>
  <c r="I39" i="11"/>
  <c r="I40" i="11"/>
  <c r="I41" i="11"/>
  <c r="I42" i="11"/>
  <c r="I43" i="11"/>
  <c r="I45" i="11"/>
  <c r="I47" i="11"/>
  <c r="I48" i="11"/>
  <c r="I49" i="11"/>
  <c r="I50" i="11"/>
  <c r="I51" i="11"/>
  <c r="I52" i="11"/>
  <c r="I53" i="11"/>
  <c r="I55" i="11"/>
  <c r="I56" i="11"/>
  <c r="I58" i="11"/>
  <c r="I59" i="11"/>
  <c r="I60" i="11"/>
  <c r="I63" i="11"/>
  <c r="I64" i="11"/>
  <c r="I65" i="11"/>
  <c r="I66" i="11"/>
  <c r="I68" i="11"/>
  <c r="I69" i="11"/>
  <c r="I70" i="11"/>
  <c r="I71" i="11"/>
  <c r="I72" i="11"/>
  <c r="I73" i="11"/>
  <c r="I75" i="11"/>
  <c r="I76" i="11"/>
  <c r="I77" i="11"/>
  <c r="I79" i="11"/>
  <c r="I80" i="11"/>
  <c r="I81" i="11"/>
  <c r="I84" i="11"/>
  <c r="I88" i="11"/>
  <c r="I89" i="11"/>
  <c r="I90" i="11"/>
  <c r="I91" i="11"/>
  <c r="I92" i="11"/>
  <c r="I94" i="11"/>
  <c r="I95" i="11"/>
  <c r="I97" i="11"/>
  <c r="I98" i="11"/>
  <c r="I99" i="11"/>
  <c r="I100" i="11"/>
  <c r="I101" i="11"/>
  <c r="I103" i="11"/>
  <c r="I105" i="11"/>
  <c r="I106" i="11"/>
  <c r="I109" i="11"/>
  <c r="I111" i="11"/>
  <c r="I134" i="11"/>
  <c r="H151" i="11"/>
  <c r="H156" i="11"/>
  <c r="H158" i="11"/>
  <c r="H160" i="11"/>
  <c r="H163" i="11"/>
  <c r="H168" i="11"/>
  <c r="H178" i="11"/>
  <c r="H179" i="11"/>
  <c r="H183" i="11"/>
  <c r="H191" i="11"/>
  <c r="H192" i="11"/>
  <c r="H198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3" i="11"/>
  <c r="H34" i="11"/>
  <c r="H36" i="11"/>
  <c r="H37" i="11"/>
  <c r="H38" i="11"/>
  <c r="H39" i="11"/>
  <c r="H40" i="11"/>
  <c r="H42" i="11"/>
  <c r="H43" i="11"/>
  <c r="H45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9" i="11"/>
  <c r="H80" i="11"/>
  <c r="H81" i="11"/>
  <c r="H84" i="11"/>
  <c r="H88" i="11"/>
  <c r="H89" i="11"/>
  <c r="H90" i="11"/>
  <c r="H91" i="11"/>
  <c r="H92" i="11"/>
  <c r="H95" i="11"/>
  <c r="H97" i="11"/>
  <c r="H99" i="11"/>
  <c r="H100" i="11"/>
  <c r="H101" i="11"/>
  <c r="H105" i="11"/>
  <c r="H109" i="11"/>
  <c r="H110" i="11"/>
  <c r="H121" i="11"/>
  <c r="H124" i="11"/>
  <c r="H126" i="11"/>
  <c r="H131" i="11"/>
  <c r="H134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4" i="11"/>
  <c r="C4" i="11"/>
  <c r="D198" i="11"/>
  <c r="B198" i="11"/>
  <c r="D253" i="54"/>
  <c r="D254" i="54"/>
  <c r="D255" i="54"/>
  <c r="D256" i="54"/>
  <c r="D257" i="54"/>
  <c r="D258" i="54"/>
  <c r="D259" i="54"/>
  <c r="D260" i="54"/>
  <c r="D261" i="54"/>
  <c r="D262" i="54"/>
  <c r="D263" i="54"/>
  <c r="D264" i="54"/>
  <c r="D265" i="54"/>
  <c r="D266" i="54"/>
  <c r="D267" i="54"/>
  <c r="D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5" i="54"/>
  <c r="D146" i="54"/>
  <c r="D147" i="54"/>
  <c r="D148" i="54"/>
  <c r="D149" i="54"/>
  <c r="D150" i="54"/>
  <c r="D151" i="54"/>
  <c r="D152" i="54"/>
  <c r="D153" i="54"/>
  <c r="D154" i="54"/>
  <c r="D155" i="54"/>
  <c r="D156" i="54"/>
  <c r="D157" i="54"/>
  <c r="D158" i="54"/>
  <c r="D159" i="54"/>
  <c r="D160" i="54"/>
  <c r="D161" i="54"/>
  <c r="D162" i="54"/>
  <c r="D163" i="54"/>
  <c r="D164" i="54"/>
  <c r="D165" i="54"/>
  <c r="D166" i="54"/>
  <c r="D167" i="54"/>
  <c r="D168" i="54"/>
  <c r="D169" i="54"/>
  <c r="D170" i="54"/>
  <c r="D171" i="54"/>
  <c r="D172" i="54"/>
  <c r="D173" i="54"/>
  <c r="D174" i="54"/>
  <c r="D175" i="54"/>
  <c r="D176" i="54"/>
  <c r="D177" i="54"/>
  <c r="D178" i="54"/>
  <c r="D179" i="54"/>
  <c r="D180" i="54"/>
  <c r="D181" i="54"/>
  <c r="D182" i="54"/>
  <c r="D183" i="54"/>
  <c r="D184" i="54"/>
  <c r="D185" i="54"/>
  <c r="D186" i="54"/>
  <c r="D187" i="54"/>
  <c r="D188" i="54"/>
  <c r="D189" i="54"/>
  <c r="D190" i="54"/>
  <c r="D191" i="54"/>
  <c r="D192" i="54"/>
  <c r="D193" i="54"/>
  <c r="D194" i="54"/>
  <c r="D195" i="54"/>
  <c r="D196" i="54"/>
  <c r="D197" i="54"/>
  <c r="D198" i="54"/>
  <c r="D199" i="54"/>
  <c r="D200" i="54"/>
  <c r="D201" i="54"/>
  <c r="D202" i="54"/>
  <c r="D203" i="54"/>
  <c r="D204" i="54"/>
  <c r="D205" i="54"/>
  <c r="D206" i="54"/>
  <c r="D207" i="54"/>
  <c r="D208" i="54"/>
  <c r="D209" i="54"/>
  <c r="D210" i="54"/>
  <c r="D211" i="54"/>
  <c r="D212" i="54"/>
  <c r="D213" i="54"/>
  <c r="D214" i="54"/>
  <c r="D215" i="54"/>
  <c r="D216" i="54"/>
  <c r="D217" i="54"/>
  <c r="D218" i="54"/>
  <c r="D219" i="54"/>
  <c r="D220" i="54"/>
  <c r="D221" i="54"/>
  <c r="D222" i="54"/>
  <c r="D223" i="54"/>
  <c r="D224" i="54"/>
  <c r="D225" i="54"/>
  <c r="D226" i="54"/>
  <c r="D227" i="54"/>
  <c r="D228" i="54"/>
  <c r="D229" i="54"/>
  <c r="D230" i="54"/>
  <c r="D231" i="54"/>
  <c r="D232" i="54"/>
  <c r="D233" i="54"/>
  <c r="D234" i="54"/>
  <c r="D235" i="54"/>
  <c r="D236" i="54"/>
  <c r="D237" i="54"/>
  <c r="D238" i="54"/>
  <c r="D239" i="54"/>
  <c r="D240" i="54"/>
  <c r="D241" i="54"/>
  <c r="D242" i="54"/>
  <c r="D243" i="54"/>
  <c r="D244" i="54"/>
  <c r="D245" i="54"/>
  <c r="D246" i="54"/>
  <c r="D247" i="54"/>
  <c r="D248" i="54"/>
  <c r="D249" i="54"/>
  <c r="D250" i="54"/>
  <c r="D251" i="54"/>
  <c r="D252" i="54"/>
  <c r="B267" i="54"/>
  <c r="E4" i="9"/>
  <c r="E5" i="9"/>
  <c r="E6" i="9"/>
  <c r="E7" i="9"/>
  <c r="E8" i="9"/>
  <c r="E9" i="9"/>
  <c r="E10" i="9"/>
  <c r="E11" i="9"/>
  <c r="E12" i="9"/>
  <c r="E13" i="9"/>
  <c r="E14" i="9"/>
  <c r="E15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G4" i="8"/>
  <c r="G5" i="8"/>
  <c r="G6" i="8"/>
  <c r="G7" i="8"/>
  <c r="G8" i="8"/>
  <c r="G9" i="8"/>
  <c r="G10" i="8"/>
  <c r="G11" i="8"/>
  <c r="G12" i="8"/>
  <c r="G13" i="8"/>
  <c r="E4" i="8"/>
  <c r="E5" i="8"/>
  <c r="E6" i="8"/>
  <c r="E7" i="8"/>
  <c r="E8" i="8"/>
  <c r="E9" i="8"/>
  <c r="E10" i="8"/>
  <c r="E11" i="8"/>
  <c r="E12" i="8"/>
  <c r="E13" i="8"/>
  <c r="C4" i="8"/>
  <c r="C5" i="8"/>
  <c r="C6" i="8"/>
  <c r="C7" i="8"/>
  <c r="C8" i="8"/>
  <c r="C9" i="8"/>
  <c r="C10" i="8"/>
  <c r="C11" i="8"/>
  <c r="C12" i="8"/>
  <c r="C13" i="8"/>
  <c r="H12" i="8"/>
  <c r="H11" i="8"/>
  <c r="H10" i="8"/>
  <c r="H9" i="8"/>
  <c r="H8" i="8"/>
  <c r="H7" i="8"/>
  <c r="H6" i="8"/>
  <c r="H5" i="8"/>
  <c r="G4" i="7"/>
  <c r="G5" i="7"/>
  <c r="G6" i="7"/>
  <c r="G7" i="7"/>
  <c r="G8" i="7"/>
  <c r="G9" i="7"/>
  <c r="G10" i="7"/>
  <c r="G11" i="7"/>
  <c r="E4" i="7"/>
  <c r="E5" i="7"/>
  <c r="E6" i="7"/>
  <c r="E7" i="7"/>
  <c r="E8" i="7"/>
  <c r="E9" i="7"/>
  <c r="E10" i="7"/>
  <c r="E11" i="7"/>
  <c r="C4" i="7"/>
  <c r="C5" i="7"/>
  <c r="C6" i="7"/>
  <c r="C7" i="7"/>
  <c r="C8" i="7"/>
  <c r="C9" i="7"/>
  <c r="C10" i="7"/>
  <c r="C11" i="7"/>
  <c r="G6" i="6"/>
  <c r="G7" i="6"/>
  <c r="G8" i="6"/>
  <c r="G9" i="6"/>
  <c r="G10" i="6"/>
  <c r="G11" i="6"/>
  <c r="E4" i="6"/>
  <c r="E5" i="6"/>
  <c r="E6" i="6"/>
  <c r="E7" i="6"/>
  <c r="E8" i="6"/>
  <c r="E9" i="6"/>
  <c r="E10" i="6"/>
  <c r="E11" i="6"/>
  <c r="C4" i="6"/>
  <c r="C5" i="6"/>
  <c r="C6" i="6"/>
  <c r="C7" i="6"/>
  <c r="C8" i="6"/>
  <c r="C9" i="6"/>
  <c r="C10" i="6"/>
  <c r="C11" i="6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11" i="2"/>
  <c r="B4" i="2"/>
  <c r="G275" i="2"/>
  <c r="B5" i="2" s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11" i="2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4" i="15"/>
  <c r="F16" i="29"/>
  <c r="F15" i="29"/>
  <c r="F14" i="29"/>
  <c r="F13" i="29"/>
  <c r="F12" i="29"/>
  <c r="F11" i="29"/>
  <c r="F10" i="29"/>
  <c r="F9" i="29"/>
  <c r="F8" i="29"/>
  <c r="F7" i="29"/>
  <c r="F6" i="29"/>
  <c r="G6" i="27"/>
  <c r="G4" i="27"/>
  <c r="G5" i="27"/>
  <c r="G7" i="27"/>
  <c r="G8" i="27"/>
  <c r="G9" i="27"/>
  <c r="G10" i="27"/>
  <c r="E4" i="27"/>
  <c r="E5" i="27"/>
  <c r="E6" i="27"/>
  <c r="E7" i="27"/>
  <c r="E8" i="27"/>
  <c r="E9" i="27"/>
  <c r="E10" i="27"/>
  <c r="C4" i="27"/>
  <c r="C5" i="27"/>
  <c r="C6" i="27"/>
  <c r="C7" i="27"/>
  <c r="C8" i="27"/>
  <c r="C9" i="27"/>
  <c r="C10" i="27"/>
  <c r="E5" i="26"/>
  <c r="E10" i="26" s="1"/>
  <c r="E6" i="26"/>
  <c r="E7" i="26"/>
  <c r="E8" i="26"/>
  <c r="E9" i="26"/>
  <c r="G8" i="26"/>
  <c r="G9" i="26"/>
  <c r="G5" i="26"/>
  <c r="G6" i="26"/>
  <c r="G7" i="26"/>
  <c r="G4" i="26"/>
  <c r="E4" i="26"/>
  <c r="C8" i="26"/>
  <c r="C9" i="26"/>
  <c r="C5" i="26"/>
  <c r="C6" i="26"/>
  <c r="C7" i="26"/>
  <c r="C4" i="26"/>
  <c r="G5" i="25"/>
  <c r="G6" i="25"/>
  <c r="G7" i="25"/>
  <c r="G8" i="25"/>
  <c r="G9" i="25"/>
  <c r="G10" i="25"/>
  <c r="G11" i="25"/>
  <c r="G12" i="25"/>
  <c r="G13" i="25"/>
  <c r="G4" i="25"/>
  <c r="E12" i="25"/>
  <c r="E5" i="25"/>
  <c r="E6" i="25"/>
  <c r="E7" i="25"/>
  <c r="E8" i="25"/>
  <c r="E9" i="25"/>
  <c r="E10" i="25"/>
  <c r="E11" i="25"/>
  <c r="E4" i="25"/>
  <c r="C12" i="25"/>
  <c r="C5" i="25"/>
  <c r="C6" i="25"/>
  <c r="C7" i="25"/>
  <c r="C8" i="25"/>
  <c r="C9" i="25"/>
  <c r="C10" i="25"/>
  <c r="C11" i="25"/>
  <c r="C4" i="25"/>
  <c r="C5" i="24"/>
  <c r="C6" i="24"/>
  <c r="C7" i="24"/>
  <c r="C8" i="24"/>
  <c r="C9" i="24"/>
  <c r="C10" i="24"/>
  <c r="C11" i="24"/>
  <c r="C12" i="24"/>
  <c r="E5" i="24"/>
  <c r="E6" i="24"/>
  <c r="E7" i="24"/>
  <c r="E8" i="24"/>
  <c r="E9" i="24"/>
  <c r="E10" i="24"/>
  <c r="E11" i="24"/>
  <c r="E12" i="24"/>
  <c r="G5" i="24"/>
  <c r="G6" i="24"/>
  <c r="G7" i="24"/>
  <c r="G8" i="24"/>
  <c r="G9" i="24"/>
  <c r="G10" i="24"/>
  <c r="G11" i="24"/>
  <c r="G12" i="24"/>
  <c r="E4" i="24"/>
  <c r="C4" i="24"/>
  <c r="I241" i="14"/>
  <c r="I240" i="14"/>
  <c r="H240" i="14"/>
  <c r="I239" i="14"/>
  <c r="H237" i="14"/>
  <c r="I236" i="14"/>
  <c r="H235" i="14"/>
  <c r="H234" i="14"/>
  <c r="I231" i="14"/>
  <c r="I230" i="14"/>
  <c r="H230" i="14"/>
  <c r="I229" i="14"/>
  <c r="H229" i="14"/>
  <c r="I228" i="14"/>
  <c r="H228" i="14"/>
  <c r="I227" i="14"/>
  <c r="H227" i="14"/>
  <c r="I226" i="14"/>
  <c r="H226" i="14"/>
  <c r="I225" i="14"/>
  <c r="H225" i="14"/>
  <c r="I224" i="14"/>
  <c r="H224" i="14"/>
  <c r="H223" i="14"/>
  <c r="H220" i="14"/>
  <c r="I219" i="14"/>
  <c r="H219" i="14"/>
  <c r="I218" i="14"/>
  <c r="H218" i="14"/>
  <c r="I217" i="14"/>
  <c r="H217" i="14"/>
  <c r="I216" i="14"/>
  <c r="H216" i="14"/>
  <c r="I215" i="14"/>
  <c r="H215" i="14"/>
  <c r="I214" i="14"/>
  <c r="H214" i="14"/>
  <c r="I213" i="14"/>
  <c r="H213" i="14"/>
  <c r="I212" i="14"/>
  <c r="H212" i="14"/>
  <c r="H211" i="14"/>
  <c r="I210" i="14"/>
  <c r="H210" i="14"/>
  <c r="I209" i="14"/>
  <c r="H209" i="14"/>
  <c r="I208" i="14"/>
  <c r="H208" i="14"/>
  <c r="I207" i="14"/>
  <c r="H207" i="14"/>
  <c r="I206" i="14"/>
  <c r="H206" i="14"/>
  <c r="I205" i="14"/>
  <c r="H205" i="14"/>
  <c r="I204" i="14"/>
  <c r="H204" i="14"/>
  <c r="I203" i="14"/>
  <c r="H203" i="14"/>
  <c r="I202" i="14"/>
  <c r="H202" i="14"/>
  <c r="I201" i="14"/>
  <c r="H201" i="14"/>
  <c r="I200" i="14"/>
  <c r="H200" i="14"/>
  <c r="I199" i="14"/>
  <c r="H199" i="14"/>
  <c r="I198" i="14"/>
  <c r="H198" i="14"/>
  <c r="I197" i="14"/>
  <c r="H197" i="14"/>
  <c r="I196" i="14"/>
  <c r="H196" i="14"/>
  <c r="I195" i="14"/>
  <c r="H195" i="14"/>
  <c r="I194" i="14"/>
  <c r="H194" i="14"/>
  <c r="I193" i="14"/>
  <c r="H193" i="14"/>
  <c r="I192" i="14"/>
  <c r="H192" i="14"/>
  <c r="I191" i="14"/>
  <c r="H191" i="14"/>
  <c r="I190" i="14"/>
  <c r="H190" i="14"/>
  <c r="I189" i="14"/>
  <c r="H189" i="14"/>
  <c r="I188" i="14"/>
  <c r="H188" i="14"/>
  <c r="I187" i="14"/>
  <c r="H187" i="14"/>
  <c r="I186" i="14"/>
  <c r="H186" i="14"/>
  <c r="I185" i="14"/>
  <c r="H185" i="14"/>
  <c r="I184" i="14"/>
  <c r="H184" i="14"/>
  <c r="I183" i="14"/>
  <c r="I182" i="14"/>
  <c r="H182" i="14"/>
  <c r="I181" i="14"/>
  <c r="H181" i="14"/>
  <c r="I180" i="14"/>
  <c r="H180" i="14"/>
  <c r="I179" i="14"/>
  <c r="H179" i="14"/>
  <c r="I178" i="14"/>
  <c r="H178" i="14"/>
  <c r="I177" i="14"/>
  <c r="H177" i="14"/>
  <c r="I176" i="14"/>
  <c r="H176" i="14"/>
  <c r="H175" i="14"/>
  <c r="I174" i="14"/>
  <c r="H174" i="14"/>
  <c r="I173" i="14"/>
  <c r="H173" i="14"/>
  <c r="I172" i="14"/>
  <c r="H172" i="14"/>
  <c r="I171" i="14"/>
  <c r="H171" i="14"/>
  <c r="I170" i="14"/>
  <c r="H170" i="14"/>
  <c r="I169" i="14"/>
  <c r="H169" i="14"/>
  <c r="I168" i="14"/>
  <c r="H168" i="14"/>
  <c r="I167" i="14"/>
  <c r="H167" i="14"/>
  <c r="I166" i="14"/>
  <c r="H166" i="14"/>
  <c r="I165" i="14"/>
  <c r="H165" i="14"/>
  <c r="I164" i="14"/>
  <c r="H164" i="14"/>
  <c r="I163" i="14"/>
  <c r="H163" i="14"/>
  <c r="I162" i="14"/>
  <c r="H162" i="14"/>
  <c r="I161" i="14"/>
  <c r="H161" i="14"/>
  <c r="I160" i="14"/>
  <c r="H160" i="14"/>
  <c r="I159" i="14"/>
  <c r="H159" i="14"/>
  <c r="I158" i="14"/>
  <c r="H158" i="14"/>
  <c r="I157" i="14"/>
  <c r="H157" i="14"/>
  <c r="I156" i="14"/>
  <c r="H156" i="14"/>
  <c r="I155" i="14"/>
  <c r="H155" i="14"/>
  <c r="I154" i="14"/>
  <c r="H154" i="14"/>
  <c r="I153" i="14"/>
  <c r="H153" i="14"/>
  <c r="I152" i="14"/>
  <c r="H152" i="14"/>
  <c r="I151" i="14"/>
  <c r="H151" i="14"/>
  <c r="I150" i="14"/>
  <c r="H150" i="14"/>
  <c r="I149" i="14"/>
  <c r="H149" i="14"/>
  <c r="I148" i="14"/>
  <c r="H148" i="14"/>
  <c r="I147" i="14"/>
  <c r="H147" i="14"/>
  <c r="I146" i="14"/>
  <c r="H146" i="14"/>
  <c r="I145" i="14"/>
  <c r="H145" i="14"/>
  <c r="I144" i="14"/>
  <c r="H144" i="14"/>
  <c r="I143" i="14"/>
  <c r="H143" i="14"/>
  <c r="I142" i="14"/>
  <c r="H142" i="14"/>
  <c r="I141" i="14"/>
  <c r="H141" i="14"/>
  <c r="I140" i="14"/>
  <c r="H140" i="14"/>
  <c r="I139" i="14"/>
  <c r="H139" i="14"/>
  <c r="I138" i="14"/>
  <c r="H138" i="14"/>
  <c r="I137" i="14"/>
  <c r="H137" i="14"/>
  <c r="I136" i="14"/>
  <c r="H136" i="14"/>
  <c r="I135" i="14"/>
  <c r="H135" i="14"/>
  <c r="I134" i="14"/>
  <c r="H134" i="14"/>
  <c r="I133" i="14"/>
  <c r="H133" i="14"/>
  <c r="I132" i="14"/>
  <c r="H132" i="14"/>
  <c r="I131" i="14"/>
  <c r="H131" i="14"/>
  <c r="I130" i="14"/>
  <c r="H130" i="14"/>
  <c r="I129" i="14"/>
  <c r="H129" i="14"/>
  <c r="I128" i="14"/>
  <c r="H128" i="14"/>
  <c r="I127" i="14"/>
  <c r="H127" i="14"/>
  <c r="I126" i="14"/>
  <c r="H126" i="14"/>
  <c r="I125" i="14"/>
  <c r="H125" i="14"/>
  <c r="I124" i="14"/>
  <c r="H124" i="14"/>
  <c r="I123" i="14"/>
  <c r="H123" i="14"/>
  <c r="I122" i="14"/>
  <c r="H122" i="14"/>
  <c r="I121" i="14"/>
  <c r="H121" i="14"/>
  <c r="I120" i="14"/>
  <c r="H120" i="14"/>
  <c r="I119" i="14"/>
  <c r="H119" i="14"/>
  <c r="I118" i="14"/>
  <c r="H118" i="14"/>
  <c r="I117" i="14"/>
  <c r="H117" i="14"/>
  <c r="I116" i="14"/>
  <c r="H116" i="14"/>
  <c r="I115" i="14"/>
  <c r="H115" i="14"/>
  <c r="I114" i="14"/>
  <c r="H114" i="14"/>
  <c r="I113" i="14"/>
  <c r="H113" i="14"/>
  <c r="I112" i="14"/>
  <c r="H112" i="14"/>
  <c r="I111" i="14"/>
  <c r="H111" i="14"/>
  <c r="I110" i="14"/>
  <c r="H110" i="14"/>
  <c r="I109" i="14"/>
  <c r="H109" i="14"/>
  <c r="I108" i="14"/>
  <c r="H108" i="14"/>
  <c r="I107" i="14"/>
  <c r="H107" i="14"/>
  <c r="I106" i="14"/>
  <c r="H106" i="14"/>
  <c r="I105" i="14"/>
  <c r="H105" i="14"/>
  <c r="I104" i="14"/>
  <c r="H104" i="14"/>
  <c r="I103" i="14"/>
  <c r="H103" i="14"/>
  <c r="I102" i="14"/>
  <c r="H102" i="14"/>
  <c r="I101" i="14"/>
  <c r="H101" i="14"/>
  <c r="I100" i="14"/>
  <c r="H100" i="14"/>
  <c r="I99" i="14"/>
  <c r="H99" i="14"/>
  <c r="I98" i="14"/>
  <c r="H98" i="14"/>
  <c r="I97" i="14"/>
  <c r="H97" i="14"/>
  <c r="I96" i="14"/>
  <c r="H96" i="14"/>
  <c r="I95" i="14"/>
  <c r="H95" i="14"/>
  <c r="I93" i="14"/>
  <c r="H93" i="14"/>
  <c r="I92" i="14"/>
  <c r="H92" i="14"/>
  <c r="I91" i="14"/>
  <c r="H91" i="14"/>
  <c r="I90" i="14"/>
  <c r="H90" i="14"/>
  <c r="I89" i="14"/>
  <c r="H89" i="14"/>
  <c r="I88" i="14"/>
  <c r="H88" i="14"/>
  <c r="I87" i="14"/>
  <c r="H87" i="14"/>
  <c r="I86" i="14"/>
  <c r="H86" i="14"/>
  <c r="I85" i="14"/>
  <c r="H85" i="14"/>
  <c r="I84" i="14"/>
  <c r="H84" i="14"/>
  <c r="I83" i="14"/>
  <c r="H83" i="14"/>
  <c r="I82" i="14"/>
  <c r="H82" i="14"/>
  <c r="I81" i="14"/>
  <c r="H81" i="14"/>
  <c r="I80" i="14"/>
  <c r="H80" i="14"/>
  <c r="I79" i="14"/>
  <c r="H79" i="14"/>
  <c r="I78" i="14"/>
  <c r="H78" i="14"/>
  <c r="I77" i="14"/>
  <c r="H77" i="14"/>
  <c r="I76" i="14"/>
  <c r="H76" i="14"/>
  <c r="I75" i="14"/>
  <c r="H75" i="14"/>
  <c r="I74" i="14"/>
  <c r="H74" i="14"/>
  <c r="I73" i="14"/>
  <c r="H73" i="14"/>
  <c r="I72" i="14"/>
  <c r="H72" i="14"/>
  <c r="I71" i="14"/>
  <c r="H71" i="14"/>
  <c r="I70" i="14"/>
  <c r="H70" i="14"/>
  <c r="I69" i="14"/>
  <c r="H69" i="14"/>
  <c r="I68" i="14"/>
  <c r="H68" i="14"/>
  <c r="I67" i="14"/>
  <c r="H67" i="14"/>
  <c r="I66" i="14"/>
  <c r="H66" i="14"/>
  <c r="I65" i="14"/>
  <c r="H65" i="14"/>
  <c r="I64" i="14"/>
  <c r="H64" i="14"/>
  <c r="I63" i="14"/>
  <c r="H63" i="14"/>
  <c r="I62" i="14"/>
  <c r="H62" i="14"/>
  <c r="I61" i="14"/>
  <c r="H61" i="14"/>
  <c r="I60" i="14"/>
  <c r="H60" i="14"/>
  <c r="I59" i="14"/>
  <c r="H59" i="14"/>
  <c r="I58" i="14"/>
  <c r="H58" i="14"/>
  <c r="I57" i="14"/>
  <c r="H57" i="14"/>
  <c r="I56" i="14"/>
  <c r="H56" i="14"/>
  <c r="I55" i="14"/>
  <c r="H55" i="14"/>
  <c r="I54" i="14"/>
  <c r="H54" i="14"/>
  <c r="I53" i="14"/>
  <c r="H53" i="14"/>
  <c r="I52" i="14"/>
  <c r="H52" i="14"/>
  <c r="I51" i="14"/>
  <c r="H51" i="14"/>
  <c r="I50" i="14"/>
  <c r="H50" i="14"/>
  <c r="I49" i="14"/>
  <c r="H49" i="14"/>
  <c r="I48" i="14"/>
  <c r="H48" i="14"/>
  <c r="I47" i="14"/>
  <c r="H47" i="14"/>
  <c r="I46" i="14"/>
  <c r="H46" i="14"/>
  <c r="I45" i="14"/>
  <c r="H45" i="14"/>
  <c r="I44" i="14"/>
  <c r="H44" i="14"/>
  <c r="I43" i="14"/>
  <c r="H43" i="14"/>
  <c r="I42" i="14"/>
  <c r="H42" i="14"/>
  <c r="I41" i="14"/>
  <c r="H41" i="14"/>
  <c r="I40" i="14"/>
  <c r="H40" i="14"/>
  <c r="I39" i="14"/>
  <c r="H39" i="14"/>
  <c r="I38" i="14"/>
  <c r="H38" i="14"/>
  <c r="I37" i="14"/>
  <c r="H37" i="14"/>
  <c r="I36" i="14"/>
  <c r="H36" i="14"/>
  <c r="I35" i="14"/>
  <c r="H35" i="14"/>
  <c r="I34" i="14"/>
  <c r="H34" i="14"/>
  <c r="I33" i="14"/>
  <c r="H33" i="14"/>
  <c r="I32" i="14"/>
  <c r="H32" i="14"/>
  <c r="I31" i="14"/>
  <c r="H31" i="14"/>
  <c r="I30" i="14"/>
  <c r="H30" i="14"/>
  <c r="I29" i="14"/>
  <c r="H29" i="14"/>
  <c r="I28" i="14"/>
  <c r="H28" i="14"/>
  <c r="I27" i="14"/>
  <c r="H27" i="14"/>
  <c r="I26" i="14"/>
  <c r="H26" i="14"/>
  <c r="I25" i="14"/>
  <c r="H25" i="14"/>
  <c r="I24" i="14"/>
  <c r="H24" i="14"/>
  <c r="I23" i="14"/>
  <c r="H23" i="14"/>
  <c r="I22" i="14"/>
  <c r="H22" i="14"/>
  <c r="I21" i="14"/>
  <c r="H21" i="14"/>
  <c r="H20" i="14"/>
  <c r="I19" i="14"/>
  <c r="H19" i="14"/>
  <c r="I18" i="14"/>
  <c r="H18" i="14"/>
  <c r="I17" i="14"/>
  <c r="H17" i="14"/>
  <c r="I16" i="14"/>
  <c r="H16" i="14"/>
  <c r="I15" i="14"/>
  <c r="H15" i="14"/>
  <c r="H14" i="14"/>
  <c r="H13" i="14"/>
  <c r="I12" i="14"/>
  <c r="H12" i="14"/>
  <c r="I11" i="14"/>
  <c r="H11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I216" i="15"/>
  <c r="H212" i="15"/>
  <c r="H211" i="15"/>
  <c r="I210" i="15"/>
  <c r="I206" i="15"/>
  <c r="I205" i="15"/>
  <c r="I204" i="15"/>
  <c r="I202" i="15"/>
  <c r="I201" i="15"/>
  <c r="H201" i="15"/>
  <c r="I200" i="15"/>
  <c r="I199" i="15"/>
  <c r="I194" i="15"/>
  <c r="H193" i="15"/>
  <c r="I191" i="15"/>
  <c r="H191" i="15"/>
  <c r="I190" i="15"/>
  <c r="I188" i="15"/>
  <c r="H187" i="15"/>
  <c r="I186" i="15"/>
  <c r="I185" i="15"/>
  <c r="H185" i="15"/>
  <c r="H182" i="15"/>
  <c r="H180" i="15"/>
  <c r="H178" i="15"/>
  <c r="H177" i="15"/>
  <c r="I176" i="15"/>
  <c r="I173" i="15"/>
  <c r="H173" i="15"/>
  <c r="I172" i="15"/>
  <c r="H172" i="15"/>
  <c r="I171" i="15"/>
  <c r="H170" i="15"/>
  <c r="H169" i="15"/>
  <c r="H166" i="15"/>
  <c r="I164" i="15"/>
  <c r="H164" i="15"/>
  <c r="I161" i="15"/>
  <c r="I159" i="15"/>
  <c r="H159" i="15"/>
  <c r="I158" i="15"/>
  <c r="I157" i="15"/>
  <c r="I156" i="15"/>
  <c r="H156" i="15"/>
  <c r="I155" i="15"/>
  <c r="I154" i="15"/>
  <c r="H154" i="15"/>
  <c r="I153" i="15"/>
  <c r="H153" i="15"/>
  <c r="I152" i="15"/>
  <c r="H152" i="15"/>
  <c r="I151" i="15"/>
  <c r="H151" i="15"/>
  <c r="I150" i="15"/>
  <c r="H150" i="15"/>
  <c r="I149" i="15"/>
  <c r="H149" i="15"/>
  <c r="H148" i="15"/>
  <c r="I147" i="15"/>
  <c r="H147" i="15"/>
  <c r="I146" i="15"/>
  <c r="H146" i="15"/>
  <c r="I145" i="15"/>
  <c r="H145" i="15"/>
  <c r="I144" i="15"/>
  <c r="H144" i="15"/>
  <c r="I143" i="15"/>
  <c r="H143" i="15"/>
  <c r="I142" i="15"/>
  <c r="H142" i="15"/>
  <c r="I141" i="15"/>
  <c r="H141" i="15"/>
  <c r="I140" i="15"/>
  <c r="H140" i="15"/>
  <c r="I139" i="15"/>
  <c r="I138" i="15"/>
  <c r="H138" i="15"/>
  <c r="H137" i="15"/>
  <c r="H136" i="15"/>
  <c r="I135" i="15"/>
  <c r="H135" i="15"/>
  <c r="I134" i="15"/>
  <c r="H134" i="15"/>
  <c r="I132" i="15"/>
  <c r="H132" i="15"/>
  <c r="I131" i="15"/>
  <c r="I130" i="15"/>
  <c r="H130" i="15"/>
  <c r="I129" i="15"/>
  <c r="H129" i="15"/>
  <c r="I128" i="15"/>
  <c r="H128" i="15"/>
  <c r="I127" i="15"/>
  <c r="H127" i="15"/>
  <c r="I126" i="15"/>
  <c r="I125" i="15"/>
  <c r="H125" i="15"/>
  <c r="I124" i="15"/>
  <c r="H124" i="15"/>
  <c r="H123" i="15"/>
  <c r="I122" i="15"/>
  <c r="H122" i="15"/>
  <c r="I121" i="15"/>
  <c r="I120" i="15"/>
  <c r="H120" i="15"/>
  <c r="I119" i="15"/>
  <c r="H119" i="15"/>
  <c r="H118" i="15"/>
  <c r="I117" i="15"/>
  <c r="H117" i="15"/>
  <c r="I116" i="15"/>
  <c r="H116" i="15"/>
  <c r="I115" i="15"/>
  <c r="H115" i="15"/>
  <c r="I114" i="15"/>
  <c r="H114" i="15"/>
  <c r="I113" i="15"/>
  <c r="I112" i="15"/>
  <c r="H112" i="15"/>
  <c r="I111" i="15"/>
  <c r="H111" i="15"/>
  <c r="I110" i="15"/>
  <c r="H110" i="15"/>
  <c r="I108" i="15"/>
  <c r="H108" i="15"/>
  <c r="I107" i="15"/>
  <c r="H107" i="15"/>
  <c r="I106" i="15"/>
  <c r="H106" i="15"/>
  <c r="I105" i="15"/>
  <c r="H105" i="15"/>
  <c r="I104" i="15"/>
  <c r="I103" i="15"/>
  <c r="H103" i="15"/>
  <c r="I102" i="15"/>
  <c r="H102" i="15"/>
  <c r="I101" i="15"/>
  <c r="H101" i="15"/>
  <c r="I100" i="15"/>
  <c r="I98" i="15"/>
  <c r="H98" i="15"/>
  <c r="I97" i="15"/>
  <c r="H97" i="15"/>
  <c r="I96" i="15"/>
  <c r="I95" i="15"/>
  <c r="H95" i="15"/>
  <c r="I94" i="15"/>
  <c r="H94" i="15"/>
  <c r="I93" i="15"/>
  <c r="H93" i="15"/>
  <c r="I92" i="15"/>
  <c r="I91" i="15"/>
  <c r="H91" i="15"/>
  <c r="I90" i="15"/>
  <c r="H90" i="15"/>
  <c r="I89" i="15"/>
  <c r="H89" i="15"/>
  <c r="I88" i="15"/>
  <c r="H88" i="15"/>
  <c r="I87" i="15"/>
  <c r="H87" i="15"/>
  <c r="I86" i="15"/>
  <c r="H86" i="15"/>
  <c r="I85" i="15"/>
  <c r="H85" i="15"/>
  <c r="I84" i="15"/>
  <c r="H84" i="15"/>
  <c r="I83" i="15"/>
  <c r="H83" i="15"/>
  <c r="I82" i="15"/>
  <c r="H82" i="15"/>
  <c r="I81" i="15"/>
  <c r="I80" i="15"/>
  <c r="H80" i="15"/>
  <c r="I79" i="15"/>
  <c r="H79" i="15"/>
  <c r="I78" i="15"/>
  <c r="H78" i="15"/>
  <c r="I77" i="15"/>
  <c r="H77" i="15"/>
  <c r="I76" i="15"/>
  <c r="H76" i="15"/>
  <c r="I75" i="15"/>
  <c r="H75" i="15"/>
  <c r="I74" i="15"/>
  <c r="H74" i="15"/>
  <c r="H73" i="15"/>
  <c r="I72" i="15"/>
  <c r="H72" i="15"/>
  <c r="I71" i="15"/>
  <c r="H71" i="15"/>
  <c r="I70" i="15"/>
  <c r="H70" i="15"/>
  <c r="I69" i="15"/>
  <c r="H69" i="15"/>
  <c r="I67" i="15"/>
  <c r="H67" i="15"/>
  <c r="I66" i="15"/>
  <c r="H66" i="15"/>
  <c r="I65" i="15"/>
  <c r="H65" i="15"/>
  <c r="I64" i="15"/>
  <c r="H64" i="15"/>
  <c r="I63" i="15"/>
  <c r="I62" i="15"/>
  <c r="H62" i="15"/>
  <c r="I61" i="15"/>
  <c r="H61" i="15"/>
  <c r="I60" i="15"/>
  <c r="I59" i="15"/>
  <c r="H59" i="15"/>
  <c r="I58" i="15"/>
  <c r="H57" i="15"/>
  <c r="I56" i="15"/>
  <c r="H56" i="15"/>
  <c r="I55" i="15"/>
  <c r="H55" i="15"/>
  <c r="I54" i="15"/>
  <c r="H54" i="15"/>
  <c r="I53" i="15"/>
  <c r="H53" i="15"/>
  <c r="I52" i="15"/>
  <c r="H52" i="15"/>
  <c r="I51" i="15"/>
  <c r="H51" i="15"/>
  <c r="I50" i="15"/>
  <c r="H50" i="15"/>
  <c r="I49" i="15"/>
  <c r="H49" i="15"/>
  <c r="I48" i="15"/>
  <c r="H48" i="15"/>
  <c r="I47" i="15"/>
  <c r="I46" i="15"/>
  <c r="H46" i="15"/>
  <c r="I45" i="15"/>
  <c r="H45" i="15"/>
  <c r="I44" i="15"/>
  <c r="H44" i="15"/>
  <c r="I43" i="15"/>
  <c r="H43" i="15"/>
  <c r="I41" i="15"/>
  <c r="H41" i="15"/>
  <c r="I40" i="15"/>
  <c r="H40" i="15"/>
  <c r="I39" i="15"/>
  <c r="H39" i="15"/>
  <c r="I38" i="15"/>
  <c r="H38" i="15"/>
  <c r="I37" i="15"/>
  <c r="H37" i="15"/>
  <c r="I36" i="15"/>
  <c r="H36" i="15"/>
  <c r="I35" i="15"/>
  <c r="H35" i="15"/>
  <c r="I34" i="15"/>
  <c r="I33" i="15"/>
  <c r="H33" i="15"/>
  <c r="I32" i="15"/>
  <c r="H32" i="15"/>
  <c r="I31" i="15"/>
  <c r="H31" i="15"/>
  <c r="I30" i="15"/>
  <c r="H30" i="15"/>
  <c r="H29" i="15"/>
  <c r="I28" i="15"/>
  <c r="H28" i="15"/>
  <c r="I27" i="15"/>
  <c r="H27" i="15"/>
  <c r="H25" i="15"/>
  <c r="I24" i="15"/>
  <c r="I23" i="15"/>
  <c r="H23" i="15"/>
  <c r="I22" i="15"/>
  <c r="H22" i="15"/>
  <c r="I21" i="15"/>
  <c r="H21" i="15"/>
  <c r="I20" i="15"/>
  <c r="H20" i="15"/>
  <c r="I19" i="15"/>
  <c r="H19" i="15"/>
  <c r="I18" i="15"/>
  <c r="H18" i="15"/>
  <c r="I17" i="15"/>
  <c r="H17" i="15"/>
  <c r="I16" i="15"/>
  <c r="H16" i="15"/>
  <c r="I15" i="15"/>
  <c r="H15" i="15"/>
  <c r="I14" i="15"/>
  <c r="H14" i="15"/>
  <c r="I13" i="15"/>
  <c r="H13" i="15"/>
  <c r="I12" i="15"/>
  <c r="H12" i="15"/>
  <c r="I11" i="15"/>
  <c r="H11" i="15"/>
  <c r="I10" i="15"/>
  <c r="H10" i="15"/>
  <c r="I9" i="15"/>
  <c r="H9" i="15"/>
  <c r="I8" i="15"/>
  <c r="H8" i="15"/>
  <c r="I7" i="15"/>
  <c r="H7" i="15"/>
  <c r="I6" i="15"/>
  <c r="H6" i="15"/>
  <c r="H5" i="15"/>
  <c r="I4" i="15"/>
  <c r="H4" i="15"/>
  <c r="I267" i="13"/>
  <c r="J266" i="13"/>
  <c r="J265" i="13"/>
  <c r="J263" i="13"/>
  <c r="J262" i="13"/>
  <c r="I261" i="13"/>
  <c r="E260" i="13"/>
  <c r="J258" i="13"/>
  <c r="I257" i="13"/>
  <c r="E257" i="13"/>
  <c r="E256" i="13"/>
  <c r="I253" i="13"/>
  <c r="I252" i="13"/>
  <c r="I250" i="13"/>
  <c r="E247" i="13"/>
  <c r="I245" i="13"/>
  <c r="J241" i="13"/>
  <c r="I241" i="13"/>
  <c r="J239" i="13"/>
  <c r="J237" i="13"/>
  <c r="I237" i="13"/>
  <c r="I235" i="13"/>
  <c r="I233" i="13"/>
  <c r="J232" i="13"/>
  <c r="I231" i="13"/>
  <c r="K229" i="13"/>
  <c r="J229" i="13"/>
  <c r="I229" i="13"/>
  <c r="K227" i="13"/>
  <c r="I226" i="13"/>
  <c r="E226" i="13"/>
  <c r="E224" i="13"/>
  <c r="K222" i="13"/>
  <c r="J222" i="13"/>
  <c r="I222" i="13"/>
  <c r="J221" i="13"/>
  <c r="I220" i="13"/>
  <c r="L219" i="13"/>
  <c r="I218" i="13"/>
  <c r="I216" i="13"/>
  <c r="L215" i="13"/>
  <c r="K215" i="13"/>
  <c r="I215" i="13"/>
  <c r="K214" i="13"/>
  <c r="L213" i="13"/>
  <c r="K213" i="13"/>
  <c r="E212" i="13"/>
  <c r="K211" i="13"/>
  <c r="J210" i="13"/>
  <c r="I210" i="13"/>
  <c r="J208" i="13"/>
  <c r="L207" i="13"/>
  <c r="K207" i="13"/>
  <c r="I207" i="13"/>
  <c r="K206" i="13"/>
  <c r="I206" i="13"/>
  <c r="L204" i="13"/>
  <c r="K204" i="13"/>
  <c r="K203" i="13"/>
  <c r="L202" i="13"/>
  <c r="K202" i="13"/>
  <c r="J202" i="13"/>
  <c r="I202" i="13"/>
  <c r="L199" i="13"/>
  <c r="L198" i="13"/>
  <c r="L197" i="13"/>
  <c r="K197" i="13"/>
  <c r="I197" i="13"/>
  <c r="L196" i="13"/>
  <c r="K196" i="13"/>
  <c r="L195" i="13"/>
  <c r="I195" i="13"/>
  <c r="I194" i="13"/>
  <c r="E194" i="13"/>
  <c r="L193" i="13"/>
  <c r="K193" i="13"/>
  <c r="J192" i="13"/>
  <c r="L191" i="13"/>
  <c r="I191" i="13"/>
  <c r="L190" i="13"/>
  <c r="K190" i="13"/>
  <c r="L189" i="13"/>
  <c r="J189" i="13"/>
  <c r="E189" i="13"/>
  <c r="L187" i="13"/>
  <c r="K187" i="13"/>
  <c r="L186" i="13"/>
  <c r="K186" i="13"/>
  <c r="K185" i="13"/>
  <c r="L184" i="13"/>
  <c r="K184" i="13"/>
  <c r="L183" i="13"/>
  <c r="K183" i="13"/>
  <c r="L182" i="13"/>
  <c r="K182" i="13"/>
  <c r="J182" i="13"/>
  <c r="I182" i="13"/>
  <c r="L181" i="13"/>
  <c r="K181" i="13"/>
  <c r="J181" i="13"/>
  <c r="I180" i="13"/>
  <c r="I179" i="13"/>
  <c r="L178" i="13"/>
  <c r="K178" i="13"/>
  <c r="I177" i="13"/>
  <c r="E176" i="13"/>
  <c r="L175" i="13"/>
  <c r="K175" i="13"/>
  <c r="I175" i="13"/>
  <c r="I173" i="13"/>
  <c r="L172" i="13"/>
  <c r="K172" i="13"/>
  <c r="J172" i="13"/>
  <c r="L170" i="13"/>
  <c r="K170" i="13"/>
  <c r="I170" i="13"/>
  <c r="L169" i="13"/>
  <c r="K169" i="13"/>
  <c r="J169" i="13"/>
  <c r="L168" i="13"/>
  <c r="K168" i="13"/>
  <c r="J168" i="13"/>
  <c r="I168" i="13"/>
  <c r="L167" i="13"/>
  <c r="K167" i="13"/>
  <c r="L166" i="13"/>
  <c r="J166" i="13"/>
  <c r="L165" i="13"/>
  <c r="I165" i="13"/>
  <c r="E165" i="13"/>
  <c r="L164" i="13"/>
  <c r="K164" i="13"/>
  <c r="L163" i="13"/>
  <c r="J163" i="13"/>
  <c r="E163" i="13"/>
  <c r="L162" i="13"/>
  <c r="K162" i="13"/>
  <c r="E162" i="13"/>
  <c r="L161" i="13"/>
  <c r="K161" i="13"/>
  <c r="I161" i="13"/>
  <c r="E161" i="13"/>
  <c r="L160" i="13"/>
  <c r="K160" i="13"/>
  <c r="J160" i="13"/>
  <c r="L159" i="13"/>
  <c r="K159" i="13"/>
  <c r="J159" i="13"/>
  <c r="E159" i="13"/>
  <c r="I158" i="13"/>
  <c r="L157" i="13"/>
  <c r="K157" i="13"/>
  <c r="L156" i="13"/>
  <c r="K156" i="13"/>
  <c r="E156" i="13"/>
  <c r="J154" i="13"/>
  <c r="I153" i="13"/>
  <c r="L152" i="13"/>
  <c r="K152" i="13"/>
  <c r="J152" i="13"/>
  <c r="L151" i="13"/>
  <c r="K151" i="13"/>
  <c r="L150" i="13"/>
  <c r="J150" i="13"/>
  <c r="I150" i="13"/>
  <c r="L149" i="13"/>
  <c r="K149" i="13"/>
  <c r="E149" i="13"/>
  <c r="L148" i="13"/>
  <c r="K148" i="13"/>
  <c r="I148" i="13"/>
  <c r="L147" i="13"/>
  <c r="K147" i="13"/>
  <c r="I147" i="13"/>
  <c r="J145" i="13"/>
  <c r="I145" i="13"/>
  <c r="K144" i="13"/>
  <c r="L143" i="13"/>
  <c r="K143" i="13"/>
  <c r="J143" i="13"/>
  <c r="I142" i="13"/>
  <c r="L141" i="13"/>
  <c r="L140" i="13"/>
  <c r="K140" i="13"/>
  <c r="L139" i="13"/>
  <c r="K139" i="13"/>
  <c r="J139" i="13"/>
  <c r="I139" i="13"/>
  <c r="L138" i="13"/>
  <c r="K138" i="13"/>
  <c r="I138" i="13"/>
  <c r="L137" i="13"/>
  <c r="E137" i="13"/>
  <c r="L136" i="13"/>
  <c r="K136" i="13"/>
  <c r="L135" i="13"/>
  <c r="K135" i="13"/>
  <c r="J135" i="13"/>
  <c r="I135" i="13"/>
  <c r="L134" i="13"/>
  <c r="K134" i="13"/>
  <c r="E134" i="13"/>
  <c r="L133" i="13"/>
  <c r="L132" i="13"/>
  <c r="K132" i="13"/>
  <c r="L131" i="13"/>
  <c r="J131" i="13"/>
  <c r="I131" i="13"/>
  <c r="L130" i="13"/>
  <c r="K130" i="13"/>
  <c r="E130" i="13"/>
  <c r="L129" i="13"/>
  <c r="I128" i="13"/>
  <c r="L127" i="13"/>
  <c r="K127" i="13"/>
  <c r="L126" i="13"/>
  <c r="K126" i="13"/>
  <c r="J126" i="13"/>
  <c r="I126" i="13"/>
  <c r="J125" i="13"/>
  <c r="I124" i="13"/>
  <c r="L123" i="13"/>
  <c r="J123" i="13"/>
  <c r="L121" i="13"/>
  <c r="K121" i="13"/>
  <c r="J121" i="13"/>
  <c r="L120" i="13"/>
  <c r="K120" i="13"/>
  <c r="J120" i="13"/>
  <c r="L119" i="13"/>
  <c r="I119" i="13"/>
  <c r="I118" i="13"/>
  <c r="K117" i="13"/>
  <c r="E117" i="13"/>
  <c r="I116" i="13"/>
  <c r="L115" i="13"/>
  <c r="K115" i="13"/>
  <c r="J115" i="13"/>
  <c r="L114" i="13"/>
  <c r="K114" i="13"/>
  <c r="J114" i="13"/>
  <c r="L113" i="13"/>
  <c r="K113" i="13"/>
  <c r="J113" i="13"/>
  <c r="I113" i="13"/>
  <c r="E113" i="13"/>
  <c r="L112" i="13"/>
  <c r="K112" i="13"/>
  <c r="L111" i="13"/>
  <c r="K111" i="13"/>
  <c r="J111" i="13"/>
  <c r="I111" i="13"/>
  <c r="L110" i="13"/>
  <c r="J110" i="13"/>
  <c r="J109" i="13"/>
  <c r="L108" i="13"/>
  <c r="K108" i="13"/>
  <c r="I108" i="13"/>
  <c r="L107" i="13"/>
  <c r="K107" i="13"/>
  <c r="J107" i="13"/>
  <c r="K106" i="13"/>
  <c r="I106" i="13"/>
  <c r="L105" i="13"/>
  <c r="K105" i="13"/>
  <c r="J105" i="13"/>
  <c r="J104" i="13"/>
  <c r="J103" i="13"/>
  <c r="I103" i="13"/>
  <c r="L102" i="13"/>
  <c r="K102" i="13"/>
  <c r="J102" i="13"/>
  <c r="I102" i="13"/>
  <c r="L101" i="13"/>
  <c r="K101" i="13"/>
  <c r="J101" i="13"/>
  <c r="L100" i="13"/>
  <c r="K100" i="13"/>
  <c r="J100" i="13"/>
  <c r="E100" i="13"/>
  <c r="L99" i="13"/>
  <c r="K99" i="13"/>
  <c r="I99" i="13"/>
  <c r="E99" i="13"/>
  <c r="L98" i="13"/>
  <c r="K98" i="13"/>
  <c r="J98" i="13"/>
  <c r="E98" i="13"/>
  <c r="L97" i="13"/>
  <c r="K97" i="13"/>
  <c r="J97" i="13"/>
  <c r="E97" i="13"/>
  <c r="L96" i="13"/>
  <c r="K96" i="13"/>
  <c r="E96" i="13"/>
  <c r="L95" i="13"/>
  <c r="K95" i="13"/>
  <c r="J95" i="13"/>
  <c r="I95" i="13"/>
  <c r="L94" i="13"/>
  <c r="K94" i="13"/>
  <c r="J94" i="13"/>
  <c r="I94" i="13"/>
  <c r="L93" i="13"/>
  <c r="K93" i="13"/>
  <c r="J93" i="13"/>
  <c r="K92" i="13"/>
  <c r="J92" i="13"/>
  <c r="I92" i="13"/>
  <c r="L91" i="13"/>
  <c r="K91" i="13"/>
  <c r="I91" i="13"/>
  <c r="E91" i="13"/>
  <c r="L90" i="13"/>
  <c r="K90" i="13"/>
  <c r="E90" i="13"/>
  <c r="L89" i="13"/>
  <c r="K89" i="13"/>
  <c r="I89" i="13"/>
  <c r="J88" i="13"/>
  <c r="E88" i="13"/>
  <c r="L87" i="13"/>
  <c r="K87" i="13"/>
  <c r="I87" i="13"/>
  <c r="E87" i="13"/>
  <c r="K86" i="13"/>
  <c r="J86" i="13"/>
  <c r="L85" i="13"/>
  <c r="K85" i="13"/>
  <c r="J85" i="13"/>
  <c r="I85" i="13"/>
  <c r="E85" i="13"/>
  <c r="L84" i="13"/>
  <c r="K84" i="13"/>
  <c r="I84" i="13"/>
  <c r="E84" i="13"/>
  <c r="J83" i="13"/>
  <c r="E83" i="13"/>
  <c r="L82" i="13"/>
  <c r="K82" i="13"/>
  <c r="I82" i="13"/>
  <c r="L81" i="13"/>
  <c r="K81" i="13"/>
  <c r="J81" i="13"/>
  <c r="E81" i="13"/>
  <c r="L80" i="13"/>
  <c r="K80" i="13"/>
  <c r="J80" i="13"/>
  <c r="I79" i="13"/>
  <c r="L78" i="13"/>
  <c r="K78" i="13"/>
  <c r="J78" i="13"/>
  <c r="I78" i="13"/>
  <c r="E78" i="13"/>
  <c r="L77" i="13"/>
  <c r="K77" i="13"/>
  <c r="J77" i="13"/>
  <c r="E77" i="13"/>
  <c r="K76" i="13"/>
  <c r="J76" i="13"/>
  <c r="L75" i="13"/>
  <c r="K75" i="13"/>
  <c r="J75" i="13"/>
  <c r="I75" i="13"/>
  <c r="E75" i="13"/>
  <c r="K74" i="13"/>
  <c r="J74" i="13"/>
  <c r="J73" i="13"/>
  <c r="I73" i="13"/>
  <c r="E73" i="13"/>
  <c r="J72" i="13"/>
  <c r="L71" i="13"/>
  <c r="K71" i="13"/>
  <c r="J71" i="13"/>
  <c r="E71" i="13"/>
  <c r="J70" i="13"/>
  <c r="I70" i="13"/>
  <c r="E69" i="13"/>
  <c r="L68" i="13"/>
  <c r="K68" i="13"/>
  <c r="J68" i="13"/>
  <c r="I68" i="13"/>
  <c r="L67" i="13"/>
  <c r="K67" i="13"/>
  <c r="J67" i="13"/>
  <c r="I67" i="13"/>
  <c r="E67" i="13"/>
  <c r="L66" i="13"/>
  <c r="K66" i="13"/>
  <c r="J66" i="13"/>
  <c r="L65" i="13"/>
  <c r="K65" i="13"/>
  <c r="J65" i="13"/>
  <c r="E65" i="13"/>
  <c r="I64" i="13"/>
  <c r="L63" i="13"/>
  <c r="I63" i="13"/>
  <c r="L62" i="13"/>
  <c r="K62" i="13"/>
  <c r="J62" i="13"/>
  <c r="L61" i="13"/>
  <c r="K61" i="13"/>
  <c r="J61" i="13"/>
  <c r="I61" i="13"/>
  <c r="L60" i="13"/>
  <c r="K60" i="13"/>
  <c r="I60" i="13"/>
  <c r="E60" i="13"/>
  <c r="L59" i="13"/>
  <c r="K59" i="13"/>
  <c r="I59" i="13"/>
  <c r="L58" i="13"/>
  <c r="K58" i="13"/>
  <c r="J58" i="13"/>
  <c r="I58" i="13"/>
  <c r="L57" i="13"/>
  <c r="J57" i="13"/>
  <c r="E57" i="13"/>
  <c r="I56" i="13"/>
  <c r="I55" i="13"/>
  <c r="I54" i="13"/>
  <c r="L53" i="13"/>
  <c r="K53" i="13"/>
  <c r="I53" i="13"/>
  <c r="L52" i="13"/>
  <c r="K52" i="13"/>
  <c r="J52" i="13"/>
  <c r="I52" i="13"/>
  <c r="E52" i="13"/>
  <c r="I51" i="13"/>
  <c r="J50" i="13"/>
  <c r="I50" i="13"/>
  <c r="E50" i="13"/>
  <c r="K49" i="13"/>
  <c r="E49" i="13"/>
  <c r="L48" i="13"/>
  <c r="K48" i="13"/>
  <c r="J48" i="13"/>
  <c r="K47" i="13"/>
  <c r="I47" i="13"/>
  <c r="I46" i="13"/>
  <c r="L45" i="13"/>
  <c r="K45" i="13"/>
  <c r="I45" i="13"/>
  <c r="L44" i="13"/>
  <c r="K44" i="13"/>
  <c r="J44" i="13"/>
  <c r="I44" i="13"/>
  <c r="E44" i="13"/>
  <c r="L43" i="13"/>
  <c r="K43" i="13"/>
  <c r="I43" i="13"/>
  <c r="E43" i="13"/>
  <c r="J42" i="13"/>
  <c r="I42" i="13"/>
  <c r="L41" i="13"/>
  <c r="K41" i="13"/>
  <c r="J41" i="13"/>
  <c r="I41" i="13"/>
  <c r="E41" i="13"/>
  <c r="I40" i="13"/>
  <c r="L39" i="13"/>
  <c r="K39" i="13"/>
  <c r="J39" i="13"/>
  <c r="I39" i="13"/>
  <c r="L38" i="13"/>
  <c r="I38" i="13"/>
  <c r="L37" i="13"/>
  <c r="K37" i="13"/>
  <c r="J37" i="13"/>
  <c r="I37" i="13"/>
  <c r="L36" i="13"/>
  <c r="K36" i="13"/>
  <c r="J36" i="13"/>
  <c r="I36" i="13"/>
  <c r="E36" i="13"/>
  <c r="L35" i="13"/>
  <c r="K35" i="13"/>
  <c r="I35" i="13"/>
  <c r="E35" i="13"/>
  <c r="L34" i="13"/>
  <c r="K34" i="13"/>
  <c r="I34" i="13"/>
  <c r="L33" i="13"/>
  <c r="K33" i="13"/>
  <c r="J33" i="13"/>
  <c r="I33" i="13"/>
  <c r="K32" i="13"/>
  <c r="J32" i="13"/>
  <c r="I32" i="13"/>
  <c r="E32" i="13"/>
  <c r="L31" i="13"/>
  <c r="K31" i="13"/>
  <c r="J31" i="13"/>
  <c r="E31" i="13"/>
  <c r="L30" i="13"/>
  <c r="K30" i="13"/>
  <c r="J30" i="13"/>
  <c r="E30" i="13"/>
  <c r="L29" i="13"/>
  <c r="K29" i="13"/>
  <c r="J29" i="13"/>
  <c r="I29" i="13"/>
  <c r="L28" i="13"/>
  <c r="K28" i="13"/>
  <c r="J28" i="13"/>
  <c r="I28" i="13"/>
  <c r="E28" i="13"/>
  <c r="L27" i="13"/>
  <c r="K27" i="13"/>
  <c r="J27" i="13"/>
  <c r="L26" i="13"/>
  <c r="K26" i="13"/>
  <c r="J26" i="13"/>
  <c r="E26" i="13"/>
  <c r="L25" i="13"/>
  <c r="K25" i="13"/>
  <c r="J25" i="13"/>
  <c r="I25" i="13"/>
  <c r="E25" i="13"/>
  <c r="L24" i="13"/>
  <c r="I24" i="13"/>
  <c r="E24" i="13"/>
  <c r="K23" i="13"/>
  <c r="J23" i="13"/>
  <c r="E23" i="13"/>
  <c r="L22" i="13"/>
  <c r="K22" i="13"/>
  <c r="J22" i="13"/>
  <c r="I22" i="13"/>
  <c r="L21" i="13"/>
  <c r="K21" i="13"/>
  <c r="J21" i="13"/>
  <c r="I21" i="13"/>
  <c r="E21" i="13"/>
  <c r="K20" i="13"/>
  <c r="I20" i="13"/>
  <c r="L19" i="13"/>
  <c r="K19" i="13"/>
  <c r="J19" i="13"/>
  <c r="I19" i="13"/>
  <c r="L18" i="13"/>
  <c r="K18" i="13"/>
  <c r="J18" i="13"/>
  <c r="I18" i="13"/>
  <c r="E18" i="13"/>
  <c r="L17" i="13"/>
  <c r="K17" i="13"/>
  <c r="I17" i="13"/>
  <c r="J16" i="13"/>
  <c r="I16" i="13"/>
  <c r="L15" i="13"/>
  <c r="K15" i="13"/>
  <c r="J15" i="13"/>
  <c r="I15" i="13"/>
  <c r="E15" i="13"/>
  <c r="L14" i="13"/>
  <c r="K14" i="13"/>
  <c r="I14" i="13"/>
  <c r="E14" i="13"/>
  <c r="K13" i="13"/>
  <c r="J13" i="13"/>
  <c r="L12" i="13"/>
  <c r="K12" i="13"/>
  <c r="J12" i="13"/>
  <c r="I12" i="13"/>
  <c r="E12" i="13"/>
  <c r="L11" i="13"/>
  <c r="K11" i="13"/>
  <c r="J11" i="13"/>
  <c r="I11" i="13"/>
  <c r="E11" i="13"/>
  <c r="L10" i="13"/>
  <c r="K10" i="13"/>
  <c r="J10" i="13"/>
  <c r="E10" i="13"/>
  <c r="K9" i="13"/>
  <c r="J9" i="13"/>
  <c r="L8" i="13"/>
  <c r="K8" i="13"/>
  <c r="J8" i="13"/>
  <c r="I8" i="13"/>
  <c r="E8" i="13"/>
  <c r="I7" i="13"/>
  <c r="L6" i="13"/>
  <c r="K6" i="13"/>
  <c r="L5" i="13"/>
  <c r="K5" i="13"/>
  <c r="L4" i="13"/>
  <c r="K4" i="13"/>
  <c r="E4" i="13"/>
  <c r="B268" i="13"/>
  <c r="C248" i="13" s="1"/>
  <c r="D268" i="13"/>
  <c r="E253" i="13" s="1"/>
  <c r="F268" i="13"/>
  <c r="G268" i="13"/>
  <c r="K268" i="13"/>
  <c r="E26" i="53"/>
  <c r="D28" i="29"/>
  <c r="B9" i="44"/>
  <c r="D9" i="44"/>
  <c r="C9" i="44"/>
  <c r="F10" i="27"/>
  <c r="D10" i="27"/>
  <c r="B10" i="27"/>
  <c r="I8" i="27"/>
  <c r="H8" i="27"/>
  <c r="I7" i="27"/>
  <c r="I6" i="27"/>
  <c r="H6" i="27"/>
  <c r="I5" i="27"/>
  <c r="H5" i="27"/>
  <c r="I4" i="27"/>
  <c r="H4" i="27"/>
  <c r="F10" i="26"/>
  <c r="D10" i="26"/>
  <c r="B10" i="26"/>
  <c r="I6" i="26"/>
  <c r="H6" i="26"/>
  <c r="I5" i="26"/>
  <c r="I4" i="26"/>
  <c r="B6" i="2" l="1"/>
  <c r="C28" i="29"/>
  <c r="E28" i="29"/>
  <c r="G28" i="29"/>
  <c r="G10" i="26"/>
  <c r="C57" i="13"/>
  <c r="C135" i="13"/>
  <c r="C46" i="13"/>
  <c r="C111" i="13"/>
  <c r="C181" i="13"/>
  <c r="C251" i="13"/>
  <c r="C18" i="13"/>
  <c r="C38" i="13"/>
  <c r="C63" i="13"/>
  <c r="C70" i="13"/>
  <c r="C124" i="13"/>
  <c r="C138" i="13"/>
  <c r="C153" i="13"/>
  <c r="C161" i="13"/>
  <c r="C176" i="13"/>
  <c r="C6" i="13"/>
  <c r="C27" i="13"/>
  <c r="C47" i="13"/>
  <c r="C55" i="13"/>
  <c r="C66" i="13"/>
  <c r="C92" i="13"/>
  <c r="C94" i="13"/>
  <c r="C106" i="13"/>
  <c r="C119" i="13"/>
  <c r="C144" i="13"/>
  <c r="C199" i="13"/>
  <c r="C217" i="13"/>
  <c r="C10" i="13"/>
  <c r="E13" i="13"/>
  <c r="C15" i="13"/>
  <c r="E27" i="13"/>
  <c r="C32" i="13"/>
  <c r="C41" i="13"/>
  <c r="C43" i="13"/>
  <c r="C50" i="13"/>
  <c r="C58" i="13"/>
  <c r="C60" i="13"/>
  <c r="C84" i="13"/>
  <c r="E94" i="13"/>
  <c r="E116" i="13"/>
  <c r="E128" i="13"/>
  <c r="C134" i="13"/>
  <c r="C141" i="13"/>
  <c r="C167" i="13"/>
  <c r="C188" i="13"/>
  <c r="E199" i="13"/>
  <c r="C246" i="13"/>
  <c r="C101" i="13"/>
  <c r="C19" i="13"/>
  <c r="C28" i="13"/>
  <c r="C97" i="13"/>
  <c r="C115" i="13"/>
  <c r="C33" i="13"/>
  <c r="C54" i="13"/>
  <c r="C75" i="13"/>
  <c r="C187" i="13"/>
  <c r="C8" i="13"/>
  <c r="C77" i="13"/>
  <c r="C171" i="13"/>
  <c r="C5" i="13"/>
  <c r="C17" i="13"/>
  <c r="C20" i="13"/>
  <c r="C37" i="13"/>
  <c r="C39" i="13"/>
  <c r="C56" i="13"/>
  <c r="C64" i="13"/>
  <c r="C80" i="13"/>
  <c r="C102" i="13"/>
  <c r="C104" i="13"/>
  <c r="C109" i="13"/>
  <c r="C145" i="13"/>
  <c r="C185" i="13"/>
  <c r="C214" i="13"/>
  <c r="C238" i="13"/>
  <c r="E229" i="13"/>
  <c r="E218" i="13"/>
  <c r="E216" i="13"/>
  <c r="E192" i="13"/>
  <c r="E182" i="13"/>
  <c r="E177" i="13"/>
  <c r="E172" i="13"/>
  <c r="E169" i="13"/>
  <c r="E147" i="13"/>
  <c r="E145" i="13"/>
  <c r="E139" i="13"/>
  <c r="E135" i="13"/>
  <c r="E110" i="13"/>
  <c r="E107" i="13"/>
  <c r="E252" i="13"/>
  <c r="E250" i="13"/>
  <c r="E211" i="13"/>
  <c r="E206" i="13"/>
  <c r="E195" i="13"/>
  <c r="E183" i="13"/>
  <c r="E180" i="13"/>
  <c r="E175" i="13"/>
  <c r="E173" i="13"/>
  <c r="E170" i="13"/>
  <c r="E148" i="13"/>
  <c r="E140" i="13"/>
  <c r="E136" i="13"/>
  <c r="E132" i="13"/>
  <c r="E265" i="13"/>
  <c r="E263" i="13"/>
  <c r="E248" i="13"/>
  <c r="E246" i="13"/>
  <c r="E244" i="13"/>
  <c r="E242" i="13"/>
  <c r="E240" i="13"/>
  <c r="E238" i="13"/>
  <c r="E236" i="13"/>
  <c r="E234" i="13"/>
  <c r="E232" i="13"/>
  <c r="E230" i="13"/>
  <c r="E221" i="13"/>
  <c r="E214" i="13"/>
  <c r="E209" i="13"/>
  <c r="E201" i="13"/>
  <c r="E187" i="13"/>
  <c r="E160" i="13"/>
  <c r="E157" i="13"/>
  <c r="E152" i="13"/>
  <c r="E143" i="13"/>
  <c r="E129" i="13"/>
  <c r="E126" i="13"/>
  <c r="E124" i="13"/>
  <c r="E121" i="13"/>
  <c r="E115" i="13"/>
  <c r="E111" i="13"/>
  <c r="E105" i="13"/>
  <c r="E262" i="13"/>
  <c r="E237" i="13"/>
  <c r="E222" i="13"/>
  <c r="E205" i="13"/>
  <c r="E203" i="13"/>
  <c r="E198" i="13"/>
  <c r="E190" i="13"/>
  <c r="E168" i="13"/>
  <c r="E166" i="13"/>
  <c r="E164" i="13"/>
  <c r="E158" i="13"/>
  <c r="E153" i="13"/>
  <c r="E133" i="13"/>
  <c r="E131" i="13"/>
  <c r="E127" i="13"/>
  <c r="E123" i="13"/>
  <c r="E92" i="13"/>
  <c r="E76" i="13"/>
  <c r="E62" i="13"/>
  <c r="E58" i="13"/>
  <c r="E53" i="13"/>
  <c r="E45" i="13"/>
  <c r="E42" i="13"/>
  <c r="E264" i="13"/>
  <c r="E261" i="13"/>
  <c r="E258" i="13"/>
  <c r="E249" i="13"/>
  <c r="E233" i="13"/>
  <c r="E227" i="13"/>
  <c r="E207" i="13"/>
  <c r="E200" i="13"/>
  <c r="E179" i="13"/>
  <c r="E174" i="13"/>
  <c r="E171" i="13"/>
  <c r="E144" i="13"/>
  <c r="E142" i="13"/>
  <c r="E138" i="13"/>
  <c r="E119" i="13"/>
  <c r="E108" i="13"/>
  <c r="E106" i="13"/>
  <c r="E89" i="13"/>
  <c r="E63" i="13"/>
  <c r="E59" i="13"/>
  <c r="E56" i="13"/>
  <c r="E54" i="13"/>
  <c r="E51" i="13"/>
  <c r="E46" i="13"/>
  <c r="E40" i="13"/>
  <c r="E259" i="13"/>
  <c r="E251" i="13"/>
  <c r="E243" i="13"/>
  <c r="E223" i="13"/>
  <c r="E217" i="13"/>
  <c r="E208" i="13"/>
  <c r="E185" i="13"/>
  <c r="E245" i="13"/>
  <c r="E241" i="13"/>
  <c r="E219" i="13"/>
  <c r="E204" i="13"/>
  <c r="E202" i="13"/>
  <c r="E196" i="13"/>
  <c r="E193" i="13"/>
  <c r="E191" i="13"/>
  <c r="E184" i="13"/>
  <c r="E155" i="13"/>
  <c r="E150" i="13"/>
  <c r="E228" i="13"/>
  <c r="E225" i="13"/>
  <c r="E213" i="13"/>
  <c r="E188" i="13"/>
  <c r="E186" i="13"/>
  <c r="E167" i="13"/>
  <c r="E141" i="13"/>
  <c r="E118" i="13"/>
  <c r="E114" i="13"/>
  <c r="E112" i="13"/>
  <c r="E103" i="13"/>
  <c r="E95" i="13"/>
  <c r="E72" i="13"/>
  <c r="E70" i="13"/>
  <c r="E68" i="13"/>
  <c r="E61" i="13"/>
  <c r="E37" i="13"/>
  <c r="E33" i="13"/>
  <c r="E19" i="13"/>
  <c r="E16" i="13"/>
  <c r="E9" i="13"/>
  <c r="E6" i="13"/>
  <c r="E255" i="13"/>
  <c r="E239" i="13"/>
  <c r="E235" i="13"/>
  <c r="E231" i="13"/>
  <c r="E215" i="13"/>
  <c r="E178" i="13"/>
  <c r="E154" i="13"/>
  <c r="E146" i="13"/>
  <c r="E125" i="13"/>
  <c r="E120" i="13"/>
  <c r="E109" i="13"/>
  <c r="E101" i="13"/>
  <c r="E93" i="13"/>
  <c r="E86" i="13"/>
  <c r="E79" i="13"/>
  <c r="E74" i="13"/>
  <c r="E66" i="13"/>
  <c r="E64" i="13"/>
  <c r="E55" i="13"/>
  <c r="E47" i="13"/>
  <c r="E38" i="13"/>
  <c r="E34" i="13"/>
  <c r="E20" i="13"/>
  <c r="E7" i="13"/>
  <c r="E181" i="13"/>
  <c r="E151" i="13"/>
  <c r="E5" i="13"/>
  <c r="E17" i="13"/>
  <c r="E22" i="13"/>
  <c r="C24" i="13"/>
  <c r="E29" i="13"/>
  <c r="C34" i="13"/>
  <c r="E39" i="13"/>
  <c r="E48" i="13"/>
  <c r="C62" i="13"/>
  <c r="C74" i="13"/>
  <c r="E80" i="13"/>
  <c r="E82" i="13"/>
  <c r="C91" i="13"/>
  <c r="E102" i="13"/>
  <c r="E104" i="13"/>
  <c r="C107" i="13"/>
  <c r="C120" i="13"/>
  <c r="E122" i="13"/>
  <c r="C129" i="13"/>
  <c r="E197" i="13"/>
  <c r="C201" i="13"/>
  <c r="C205" i="13"/>
  <c r="E210" i="13"/>
  <c r="E220" i="13"/>
  <c r="C226" i="13"/>
  <c r="E254" i="13"/>
  <c r="C264" i="13"/>
  <c r="C249" i="13"/>
  <c r="C247" i="13"/>
  <c r="C245" i="13"/>
  <c r="C243" i="13"/>
  <c r="C241" i="13"/>
  <c r="C239" i="13"/>
  <c r="C237" i="13"/>
  <c r="C235" i="13"/>
  <c r="C233" i="13"/>
  <c r="C231" i="13"/>
  <c r="C220" i="13"/>
  <c r="C208" i="13"/>
  <c r="C202" i="13"/>
  <c r="C200" i="13"/>
  <c r="C197" i="13"/>
  <c r="C162" i="13"/>
  <c r="C142" i="13"/>
  <c r="C131" i="13"/>
  <c r="C128" i="13"/>
  <c r="C125" i="13"/>
  <c r="C117" i="13"/>
  <c r="C113" i="13"/>
  <c r="C262" i="13"/>
  <c r="C260" i="13"/>
  <c r="C258" i="13"/>
  <c r="C256" i="13"/>
  <c r="C254" i="13"/>
  <c r="C227" i="13"/>
  <c r="C225" i="13"/>
  <c r="C223" i="13"/>
  <c r="C213" i="13"/>
  <c r="C203" i="13"/>
  <c r="C198" i="13"/>
  <c r="C189" i="13"/>
  <c r="C186" i="13"/>
  <c r="C166" i="13"/>
  <c r="C163" i="13"/>
  <c r="C159" i="13"/>
  <c r="C156" i="13"/>
  <c r="C154" i="13"/>
  <c r="C151" i="13"/>
  <c r="C252" i="13"/>
  <c r="C250" i="13"/>
  <c r="C211" i="13"/>
  <c r="C206" i="13"/>
  <c r="C195" i="13"/>
  <c r="C183" i="13"/>
  <c r="C180" i="13"/>
  <c r="C175" i="13"/>
  <c r="C173" i="13"/>
  <c r="C170" i="13"/>
  <c r="C148" i="13"/>
  <c r="C140" i="13"/>
  <c r="C136" i="13"/>
  <c r="C132" i="13"/>
  <c r="C118" i="13"/>
  <c r="C108" i="13"/>
  <c r="C259" i="13"/>
  <c r="C240" i="13"/>
  <c r="C215" i="13"/>
  <c r="C210" i="13"/>
  <c r="C194" i="13"/>
  <c r="C184" i="13"/>
  <c r="C182" i="13"/>
  <c r="C114" i="13"/>
  <c r="C105" i="13"/>
  <c r="C103" i="13"/>
  <c r="C99" i="13"/>
  <c r="C95" i="13"/>
  <c r="C85" i="13"/>
  <c r="C82" i="13"/>
  <c r="C79" i="13"/>
  <c r="C73" i="13"/>
  <c r="C68" i="13"/>
  <c r="C255" i="13"/>
  <c r="C236" i="13"/>
  <c r="C224" i="13"/>
  <c r="C219" i="13"/>
  <c r="C216" i="13"/>
  <c r="C212" i="13"/>
  <c r="C196" i="13"/>
  <c r="C177" i="13"/>
  <c r="C160" i="13"/>
  <c r="C149" i="13"/>
  <c r="C147" i="13"/>
  <c r="C112" i="13"/>
  <c r="C100" i="13"/>
  <c r="C96" i="13"/>
  <c r="C86" i="13"/>
  <c r="C83" i="13"/>
  <c r="C71" i="13"/>
  <c r="C69" i="13"/>
  <c r="C65" i="13"/>
  <c r="C48" i="13"/>
  <c r="C230" i="13"/>
  <c r="C192" i="13"/>
  <c r="C190" i="13"/>
  <c r="C178" i="13"/>
  <c r="C174" i="13"/>
  <c r="C265" i="13"/>
  <c r="C261" i="13"/>
  <c r="C257" i="13"/>
  <c r="C253" i="13"/>
  <c r="C232" i="13"/>
  <c r="C229" i="13"/>
  <c r="C222" i="13"/>
  <c r="C207" i="13"/>
  <c r="C179" i="13"/>
  <c r="C165" i="13"/>
  <c r="C158" i="13"/>
  <c r="C209" i="13"/>
  <c r="C204" i="13"/>
  <c r="C193" i="13"/>
  <c r="C191" i="13"/>
  <c r="C172" i="13"/>
  <c r="C169" i="13"/>
  <c r="C155" i="13"/>
  <c r="C152" i="13"/>
  <c r="C150" i="13"/>
  <c r="C139" i="13"/>
  <c r="C137" i="13"/>
  <c r="C126" i="13"/>
  <c r="C123" i="13"/>
  <c r="C116" i="13"/>
  <c r="C110" i="13"/>
  <c r="C78" i="13"/>
  <c r="C52" i="13"/>
  <c r="C44" i="13"/>
  <c r="C42" i="13"/>
  <c r="C40" i="13"/>
  <c r="C29" i="13"/>
  <c r="C25" i="13"/>
  <c r="C22" i="13"/>
  <c r="C12" i="13"/>
  <c r="C263" i="13"/>
  <c r="C221" i="13"/>
  <c r="C218" i="13"/>
  <c r="C164" i="13"/>
  <c r="C130" i="13"/>
  <c r="C122" i="13"/>
  <c r="C98" i="13"/>
  <c r="C90" i="13"/>
  <c r="C88" i="13"/>
  <c r="C81" i="13"/>
  <c r="C59" i="13"/>
  <c r="C53" i="13"/>
  <c r="C51" i="13"/>
  <c r="C49" i="13"/>
  <c r="C45" i="13"/>
  <c r="C30" i="13"/>
  <c r="C26" i="13"/>
  <c r="C23" i="13"/>
  <c r="C13" i="13"/>
  <c r="C157" i="13"/>
  <c r="C14" i="13"/>
  <c r="C31" i="13"/>
  <c r="C36" i="13"/>
  <c r="C67" i="13"/>
  <c r="C76" i="13"/>
  <c r="C89" i="13"/>
  <c r="C93" i="13"/>
  <c r="C143" i="13"/>
  <c r="C168" i="13"/>
  <c r="C9" i="13"/>
  <c r="C21" i="13"/>
  <c r="C87" i="13"/>
  <c r="C146" i="13"/>
  <c r="C127" i="13"/>
  <c r="C4" i="13"/>
  <c r="C11" i="13"/>
  <c r="C72" i="13"/>
  <c r="C242" i="13"/>
  <c r="C228" i="13"/>
  <c r="C244" i="13"/>
  <c r="C7" i="13"/>
  <c r="C61" i="13"/>
  <c r="C133" i="13"/>
  <c r="C234" i="13"/>
  <c r="C16" i="13"/>
  <c r="C35" i="13"/>
  <c r="C121" i="13"/>
  <c r="I266" i="13"/>
  <c r="I262" i="13"/>
  <c r="I260" i="13"/>
  <c r="I258" i="13"/>
  <c r="I256" i="13"/>
  <c r="I254" i="13"/>
  <c r="J252" i="13"/>
  <c r="J250" i="13"/>
  <c r="I227" i="13"/>
  <c r="I225" i="13"/>
  <c r="I223" i="13"/>
  <c r="I213" i="13"/>
  <c r="J211" i="13"/>
  <c r="J206" i="13"/>
  <c r="I203" i="13"/>
  <c r="I198" i="13"/>
  <c r="J195" i="13"/>
  <c r="I189" i="13"/>
  <c r="I186" i="13"/>
  <c r="J183" i="13"/>
  <c r="J180" i="13"/>
  <c r="J175" i="13"/>
  <c r="J173" i="13"/>
  <c r="J170" i="13"/>
  <c r="I166" i="13"/>
  <c r="I163" i="13"/>
  <c r="I159" i="13"/>
  <c r="I156" i="13"/>
  <c r="I154" i="13"/>
  <c r="I151" i="13"/>
  <c r="J148" i="13"/>
  <c r="J140" i="13"/>
  <c r="J136" i="13"/>
  <c r="J132" i="13"/>
  <c r="I123" i="13"/>
  <c r="I120" i="13"/>
  <c r="J118" i="13"/>
  <c r="I114" i="13"/>
  <c r="J108" i="13"/>
  <c r="I265" i="13"/>
  <c r="I263" i="13"/>
  <c r="I248" i="13"/>
  <c r="I246" i="13"/>
  <c r="I244" i="13"/>
  <c r="I242" i="13"/>
  <c r="I240" i="13"/>
  <c r="I238" i="13"/>
  <c r="I236" i="13"/>
  <c r="I234" i="13"/>
  <c r="I232" i="13"/>
  <c r="I230" i="13"/>
  <c r="J228" i="13"/>
  <c r="I221" i="13"/>
  <c r="J219" i="13"/>
  <c r="J217" i="13"/>
  <c r="I214" i="13"/>
  <c r="I209" i="13"/>
  <c r="J204" i="13"/>
  <c r="I201" i="13"/>
  <c r="J199" i="13"/>
  <c r="J193" i="13"/>
  <c r="J190" i="13"/>
  <c r="I187" i="13"/>
  <c r="J184" i="13"/>
  <c r="J178" i="13"/>
  <c r="J176" i="13"/>
  <c r="J171" i="13"/>
  <c r="J167" i="13"/>
  <c r="J164" i="13"/>
  <c r="I160" i="13"/>
  <c r="I157" i="13"/>
  <c r="I152" i="13"/>
  <c r="J149" i="13"/>
  <c r="J146" i="13"/>
  <c r="I143" i="13"/>
  <c r="J141" i="13"/>
  <c r="J137" i="13"/>
  <c r="J133" i="13"/>
  <c r="I129" i="13"/>
  <c r="J261" i="13"/>
  <c r="J259" i="13"/>
  <c r="J257" i="13"/>
  <c r="J255" i="13"/>
  <c r="J253" i="13"/>
  <c r="I228" i="13"/>
  <c r="J226" i="13"/>
  <c r="J224" i="13"/>
  <c r="I219" i="13"/>
  <c r="I217" i="13"/>
  <c r="J212" i="13"/>
  <c r="J207" i="13"/>
  <c r="I204" i="13"/>
  <c r="I199" i="13"/>
  <c r="J196" i="13"/>
  <c r="I193" i="13"/>
  <c r="I190" i="13"/>
  <c r="J188" i="13"/>
  <c r="I184" i="13"/>
  <c r="I178" i="13"/>
  <c r="I176" i="13"/>
  <c r="I171" i="13"/>
  <c r="I167" i="13"/>
  <c r="I164" i="13"/>
  <c r="J161" i="13"/>
  <c r="J158" i="13"/>
  <c r="J155" i="13"/>
  <c r="J153" i="13"/>
  <c r="I149" i="13"/>
  <c r="I146" i="13"/>
  <c r="J144" i="13"/>
  <c r="I141" i="13"/>
  <c r="I137" i="13"/>
  <c r="I133" i="13"/>
  <c r="J130" i="13"/>
  <c r="J127" i="13"/>
  <c r="J122" i="13"/>
  <c r="J116" i="13"/>
  <c r="J112" i="13"/>
  <c r="I109" i="13"/>
  <c r="J106" i="13"/>
  <c r="J264" i="13"/>
  <c r="I255" i="13"/>
  <c r="J249" i="13"/>
  <c r="J246" i="13"/>
  <c r="I243" i="13"/>
  <c r="J233" i="13"/>
  <c r="J230" i="13"/>
  <c r="I224" i="13"/>
  <c r="J216" i="13"/>
  <c r="I212" i="13"/>
  <c r="J200" i="13"/>
  <c r="I196" i="13"/>
  <c r="J179" i="13"/>
  <c r="J177" i="13"/>
  <c r="J174" i="13"/>
  <c r="I172" i="13"/>
  <c r="I162" i="13"/>
  <c r="J156" i="13"/>
  <c r="J151" i="13"/>
  <c r="J147" i="13"/>
  <c r="J142" i="13"/>
  <c r="I140" i="13"/>
  <c r="J138" i="13"/>
  <c r="J129" i="13"/>
  <c r="I125" i="13"/>
  <c r="I121" i="13"/>
  <c r="J119" i="13"/>
  <c r="I117" i="13"/>
  <c r="I112" i="13"/>
  <c r="I100" i="13"/>
  <c r="I96" i="13"/>
  <c r="J89" i="13"/>
  <c r="I86" i="13"/>
  <c r="I83" i="13"/>
  <c r="I71" i="13"/>
  <c r="I69" i="13"/>
  <c r="I65" i="13"/>
  <c r="J63" i="13"/>
  <c r="J59" i="13"/>
  <c r="J56" i="13"/>
  <c r="J54" i="13"/>
  <c r="J51" i="13"/>
  <c r="I48" i="13"/>
  <c r="J46" i="13"/>
  <c r="J40" i="13"/>
  <c r="J251" i="13"/>
  <c r="J245" i="13"/>
  <c r="J242" i="13"/>
  <c r="I239" i="13"/>
  <c r="J214" i="13"/>
  <c r="J209" i="13"/>
  <c r="J191" i="13"/>
  <c r="J187" i="13"/>
  <c r="I185" i="13"/>
  <c r="I169" i="13"/>
  <c r="J165" i="13"/>
  <c r="I155" i="13"/>
  <c r="I136" i="13"/>
  <c r="J134" i="13"/>
  <c r="J128" i="13"/>
  <c r="J124" i="13"/>
  <c r="I122" i="13"/>
  <c r="I115" i="13"/>
  <c r="I110" i="13"/>
  <c r="I104" i="13"/>
  <c r="I101" i="13"/>
  <c r="I97" i="13"/>
  <c r="I93" i="13"/>
  <c r="J90" i="13"/>
  <c r="J87" i="13"/>
  <c r="I80" i="13"/>
  <c r="I77" i="13"/>
  <c r="I74" i="13"/>
  <c r="I72" i="13"/>
  <c r="I66" i="13"/>
  <c r="J60" i="13"/>
  <c r="I49" i="13"/>
  <c r="J43" i="13"/>
  <c r="J4" i="13"/>
  <c r="I10" i="13"/>
  <c r="J14" i="13"/>
  <c r="J17" i="13"/>
  <c r="J24" i="13"/>
  <c r="I27" i="13"/>
  <c r="I31" i="13"/>
  <c r="J35" i="13"/>
  <c r="I57" i="13"/>
  <c r="I62" i="13"/>
  <c r="J69" i="13"/>
  <c r="J82" i="13"/>
  <c r="J84" i="13"/>
  <c r="J91" i="13"/>
  <c r="J96" i="13"/>
  <c r="J99" i="13"/>
  <c r="I105" i="13"/>
  <c r="I107" i="13"/>
  <c r="J117" i="13"/>
  <c r="I127" i="13"/>
  <c r="I132" i="13"/>
  <c r="I134" i="13"/>
  <c r="J157" i="13"/>
  <c r="I174" i="13"/>
  <c r="I181" i="13"/>
  <c r="I183" i="13"/>
  <c r="J185" i="13"/>
  <c r="I192" i="13"/>
  <c r="J194" i="13"/>
  <c r="J197" i="13"/>
  <c r="I200" i="13"/>
  <c r="J203" i="13"/>
  <c r="J205" i="13"/>
  <c r="I208" i="13"/>
  <c r="J223" i="13"/>
  <c r="J243" i="13"/>
  <c r="J247" i="13"/>
  <c r="I251" i="13"/>
  <c r="I259" i="13"/>
  <c r="I13" i="13"/>
  <c r="J20" i="13"/>
  <c r="I23" i="13"/>
  <c r="I26" i="13"/>
  <c r="I30" i="13"/>
  <c r="J34" i="13"/>
  <c r="J38" i="13"/>
  <c r="J45" i="13"/>
  <c r="J47" i="13"/>
  <c r="J49" i="13"/>
  <c r="J53" i="13"/>
  <c r="J55" i="13"/>
  <c r="J64" i="13"/>
  <c r="I76" i="13"/>
  <c r="J79" i="13"/>
  <c r="I81" i="13"/>
  <c r="I88" i="13"/>
  <c r="I90" i="13"/>
  <c r="I98" i="13"/>
  <c r="I130" i="13"/>
  <c r="I144" i="13"/>
  <c r="J162" i="13"/>
  <c r="J201" i="13"/>
  <c r="J215" i="13"/>
  <c r="J218" i="13"/>
  <c r="J231" i="13"/>
  <c r="J235" i="13"/>
  <c r="J240" i="13"/>
  <c r="J244" i="13"/>
  <c r="J248" i="13"/>
  <c r="J256" i="13"/>
  <c r="J260" i="13"/>
  <c r="I264" i="13"/>
  <c r="J186" i="13"/>
  <c r="I188" i="13"/>
  <c r="J198" i="13"/>
  <c r="J213" i="13"/>
  <c r="J225" i="13"/>
  <c r="J236" i="13"/>
  <c r="I249" i="13"/>
  <c r="I205" i="13"/>
  <c r="I211" i="13"/>
  <c r="J220" i="13"/>
  <c r="J227" i="13"/>
  <c r="J234" i="13"/>
  <c r="J238" i="13"/>
  <c r="I247" i="13"/>
  <c r="J254" i="13"/>
  <c r="J267" i="13"/>
  <c r="L268" i="13"/>
  <c r="I10" i="27"/>
  <c r="H10" i="27"/>
  <c r="H10" i="26"/>
  <c r="C10" i="26"/>
  <c r="C229" i="46"/>
  <c r="D229" i="46"/>
  <c r="E229" i="46"/>
  <c r="F229" i="46"/>
  <c r="G229" i="46"/>
  <c r="H229" i="46"/>
  <c r="I229" i="46"/>
  <c r="J229" i="46"/>
  <c r="B229" i="46"/>
  <c r="C253" i="45"/>
  <c r="D253" i="45"/>
  <c r="E253" i="45"/>
  <c r="F253" i="45"/>
  <c r="G253" i="45"/>
  <c r="H253" i="45"/>
  <c r="I253" i="45"/>
  <c r="J253" i="45"/>
  <c r="B253" i="45"/>
  <c r="I13" i="25"/>
  <c r="H13" i="25"/>
  <c r="I12" i="25"/>
  <c r="H12" i="25"/>
  <c r="I11" i="25"/>
  <c r="H11" i="25"/>
  <c r="I10" i="25"/>
  <c r="H10" i="25"/>
  <c r="I9" i="25"/>
  <c r="H9" i="25"/>
  <c r="I8" i="25"/>
  <c r="H8" i="25"/>
  <c r="I7" i="25"/>
  <c r="H7" i="25"/>
  <c r="I6" i="25"/>
  <c r="H6" i="25"/>
  <c r="I5" i="25"/>
  <c r="H5" i="25"/>
  <c r="I4" i="25"/>
  <c r="H4" i="25"/>
  <c r="I13" i="24"/>
  <c r="H13" i="24"/>
  <c r="I12" i="24"/>
  <c r="H12" i="24"/>
  <c r="I11" i="24"/>
  <c r="H11" i="24"/>
  <c r="I10" i="24"/>
  <c r="H10" i="24"/>
  <c r="I9" i="24"/>
  <c r="H9" i="24"/>
  <c r="I8" i="24"/>
  <c r="H8" i="24"/>
  <c r="I7" i="24"/>
  <c r="H7" i="24"/>
  <c r="I6" i="24"/>
  <c r="H6" i="24"/>
  <c r="I5" i="24"/>
  <c r="H5" i="24"/>
  <c r="I4" i="24"/>
  <c r="H4" i="24"/>
  <c r="D268" i="14"/>
  <c r="B268" i="14"/>
  <c r="B218" i="15"/>
  <c r="D218" i="15"/>
  <c r="F218" i="15"/>
  <c r="I4" i="12"/>
  <c r="H4" i="12"/>
  <c r="H4" i="11"/>
  <c r="I4" i="11"/>
  <c r="D3" i="54"/>
  <c r="D162" i="52"/>
  <c r="D161" i="52"/>
  <c r="D160" i="52"/>
  <c r="D159" i="52"/>
  <c r="D158" i="52"/>
  <c r="D157" i="52"/>
  <c r="D156" i="52"/>
  <c r="D155" i="52"/>
  <c r="D154" i="52"/>
  <c r="D153" i="52"/>
  <c r="D152" i="52"/>
  <c r="D151" i="52"/>
  <c r="D150" i="52"/>
  <c r="D149" i="52"/>
  <c r="D148" i="52"/>
  <c r="D147" i="52"/>
  <c r="D146" i="52"/>
  <c r="D145" i="52"/>
  <c r="D144" i="52"/>
  <c r="D143" i="52"/>
  <c r="D142" i="52"/>
  <c r="D141" i="52"/>
  <c r="D140" i="52"/>
  <c r="D139" i="52"/>
  <c r="D138" i="52"/>
  <c r="D137" i="52"/>
  <c r="D136" i="52"/>
  <c r="D135" i="52"/>
  <c r="D134" i="52"/>
  <c r="D133" i="52"/>
  <c r="D132" i="52"/>
  <c r="D131" i="52"/>
  <c r="D130" i="52"/>
  <c r="D129" i="52"/>
  <c r="D128" i="52"/>
  <c r="D127" i="52"/>
  <c r="D126" i="52"/>
  <c r="D125" i="52"/>
  <c r="D124" i="52"/>
  <c r="D123" i="52"/>
  <c r="D122" i="52"/>
  <c r="D121" i="52"/>
  <c r="D120" i="52"/>
  <c r="D119" i="52"/>
  <c r="D118" i="52"/>
  <c r="D117" i="52"/>
  <c r="D116" i="52"/>
  <c r="D115" i="52"/>
  <c r="D114" i="52"/>
  <c r="D113" i="52"/>
  <c r="D112" i="52"/>
  <c r="D111" i="52"/>
  <c r="D110" i="52"/>
  <c r="D109" i="52"/>
  <c r="D108" i="52"/>
  <c r="D107" i="52"/>
  <c r="D106" i="52"/>
  <c r="D105" i="52"/>
  <c r="D104" i="52"/>
  <c r="D103" i="52"/>
  <c r="D102" i="52"/>
  <c r="D101" i="52"/>
  <c r="D100" i="52"/>
  <c r="D99" i="52"/>
  <c r="D9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75" i="52"/>
  <c r="D74" i="52"/>
  <c r="D73" i="52"/>
  <c r="D72" i="52"/>
  <c r="D71" i="52"/>
  <c r="D70" i="52"/>
  <c r="D69" i="52"/>
  <c r="D68" i="52"/>
  <c r="D67" i="52"/>
  <c r="D6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D4" i="52"/>
  <c r="D3" i="52"/>
  <c r="B12" i="6"/>
  <c r="H10" i="6"/>
  <c r="H9" i="6"/>
  <c r="H8" i="6"/>
  <c r="H7" i="6"/>
  <c r="H6" i="6"/>
  <c r="E3" i="55"/>
  <c r="E14" i="4"/>
  <c r="E13" i="4"/>
  <c r="E12" i="4"/>
  <c r="E11" i="4"/>
  <c r="E10" i="4"/>
  <c r="E9" i="4"/>
  <c r="E8" i="4"/>
  <c r="E7" i="4"/>
  <c r="E6" i="4"/>
  <c r="E5" i="4"/>
  <c r="E4" i="4"/>
  <c r="E3" i="4"/>
  <c r="H275" i="2"/>
  <c r="C5" i="2" s="1"/>
  <c r="C4" i="2"/>
  <c r="E4" i="2" l="1"/>
  <c r="C6" i="2"/>
  <c r="D4" i="2"/>
  <c r="I268" i="14"/>
  <c r="C263" i="14"/>
  <c r="C255" i="14"/>
  <c r="C247" i="14"/>
  <c r="C232" i="14"/>
  <c r="C227" i="14"/>
  <c r="C218" i="14"/>
  <c r="C205" i="14"/>
  <c r="C197" i="14"/>
  <c r="C189" i="14"/>
  <c r="C176" i="14"/>
  <c r="C171" i="14"/>
  <c r="C163" i="14"/>
  <c r="C155" i="14"/>
  <c r="C147" i="14"/>
  <c r="C139" i="14"/>
  <c r="C131" i="14"/>
  <c r="C123" i="14"/>
  <c r="C115" i="14"/>
  <c r="C107" i="14"/>
  <c r="C99" i="14"/>
  <c r="C89" i="14"/>
  <c r="C81" i="14"/>
  <c r="C73" i="14"/>
  <c r="C65" i="14"/>
  <c r="C57" i="14"/>
  <c r="C49" i="14"/>
  <c r="C260" i="14"/>
  <c r="C252" i="14"/>
  <c r="C244" i="14"/>
  <c r="C242" i="14"/>
  <c r="C238" i="14"/>
  <c r="C236" i="14"/>
  <c r="C234" i="14"/>
  <c r="C230" i="14"/>
  <c r="C221" i="14"/>
  <c r="C213" i="14"/>
  <c r="C208" i="14"/>
  <c r="C200" i="14"/>
  <c r="C192" i="14"/>
  <c r="C184" i="14"/>
  <c r="C179" i="14"/>
  <c r="C174" i="14"/>
  <c r="C166" i="14"/>
  <c r="C158" i="14"/>
  <c r="C150" i="14"/>
  <c r="C142" i="14"/>
  <c r="C134" i="14"/>
  <c r="C126" i="14"/>
  <c r="C118" i="14"/>
  <c r="C110" i="14"/>
  <c r="C102" i="14"/>
  <c r="C92" i="14"/>
  <c r="C84" i="14"/>
  <c r="C76" i="14"/>
  <c r="C68" i="14"/>
  <c r="C60" i="14"/>
  <c r="C265" i="14"/>
  <c r="C257" i="14"/>
  <c r="C249" i="14"/>
  <c r="C240" i="14"/>
  <c r="C225" i="14"/>
  <c r="C216" i="14"/>
  <c r="C211" i="14"/>
  <c r="C203" i="14"/>
  <c r="C195" i="14"/>
  <c r="C187" i="14"/>
  <c r="C182" i="14"/>
  <c r="C169" i="14"/>
  <c r="C161" i="14"/>
  <c r="C153" i="14"/>
  <c r="C145" i="14"/>
  <c r="C137" i="14"/>
  <c r="C129" i="14"/>
  <c r="C121" i="14"/>
  <c r="C113" i="14"/>
  <c r="C105" i="14"/>
  <c r="C97" i="14"/>
  <c r="C87" i="14"/>
  <c r="C79" i="14"/>
  <c r="C71" i="14"/>
  <c r="C63" i="14"/>
  <c r="C262" i="14"/>
  <c r="C254" i="14"/>
  <c r="C246" i="14"/>
  <c r="C228" i="14"/>
  <c r="C223" i="14"/>
  <c r="C219" i="14"/>
  <c r="C206" i="14"/>
  <c r="C198" i="14"/>
  <c r="C190" i="14"/>
  <c r="C177" i="14"/>
  <c r="C172" i="14"/>
  <c r="C164" i="14"/>
  <c r="C156" i="14"/>
  <c r="C148" i="14"/>
  <c r="C140" i="14"/>
  <c r="C132" i="14"/>
  <c r="C124" i="14"/>
  <c r="C116" i="14"/>
  <c r="C108" i="14"/>
  <c r="C100" i="14"/>
  <c r="C90" i="14"/>
  <c r="C82" i="14"/>
  <c r="C74" i="14"/>
  <c r="C66" i="14"/>
  <c r="C259" i="14"/>
  <c r="C251" i="14"/>
  <c r="C231" i="14"/>
  <c r="C214" i="14"/>
  <c r="C209" i="14"/>
  <c r="C201" i="14"/>
  <c r="C193" i="14"/>
  <c r="C185" i="14"/>
  <c r="C180" i="14"/>
  <c r="C175" i="14"/>
  <c r="C167" i="14"/>
  <c r="C159" i="14"/>
  <c r="C151" i="14"/>
  <c r="C143" i="14"/>
  <c r="C135" i="14"/>
  <c r="C127" i="14"/>
  <c r="C119" i="14"/>
  <c r="C111" i="14"/>
  <c r="C103" i="14"/>
  <c r="C95" i="14"/>
  <c r="C93" i="14"/>
  <c r="C85" i="14"/>
  <c r="C77" i="14"/>
  <c r="C69" i="14"/>
  <c r="C61" i="14"/>
  <c r="C264" i="14"/>
  <c r="C256" i="14"/>
  <c r="C248" i="14"/>
  <c r="C243" i="14"/>
  <c r="C241" i="14"/>
  <c r="C237" i="14"/>
  <c r="C235" i="14"/>
  <c r="C233" i="14"/>
  <c r="C226" i="14"/>
  <c r="C217" i="14"/>
  <c r="C204" i="14"/>
  <c r="C196" i="14"/>
  <c r="C188" i="14"/>
  <c r="C183" i="14"/>
  <c r="C170" i="14"/>
  <c r="C162" i="14"/>
  <c r="C154" i="14"/>
  <c r="C146" i="14"/>
  <c r="C138" i="14"/>
  <c r="C130" i="14"/>
  <c r="C122" i="14"/>
  <c r="C114" i="14"/>
  <c r="C106" i="14"/>
  <c r="C98" i="14"/>
  <c r="C88" i="14"/>
  <c r="C80" i="14"/>
  <c r="C72" i="14"/>
  <c r="C64" i="14"/>
  <c r="C56" i="14"/>
  <c r="C48" i="14"/>
  <c r="C261" i="14"/>
  <c r="C253" i="14"/>
  <c r="C245" i="14"/>
  <c r="C239" i="14"/>
  <c r="C229" i="14"/>
  <c r="C222" i="14"/>
  <c r="C220" i="14"/>
  <c r="C212" i="14"/>
  <c r="C207" i="14"/>
  <c r="C199" i="14"/>
  <c r="C191" i="14"/>
  <c r="C178" i="14"/>
  <c r="C173" i="14"/>
  <c r="C165" i="14"/>
  <c r="C157" i="14"/>
  <c r="C149" i="14"/>
  <c r="C141" i="14"/>
  <c r="C133" i="14"/>
  <c r="C125" i="14"/>
  <c r="C117" i="14"/>
  <c r="C109" i="14"/>
  <c r="C101" i="14"/>
  <c r="C91" i="14"/>
  <c r="C83" i="14"/>
  <c r="C75" i="14"/>
  <c r="C181" i="14"/>
  <c r="C120" i="14"/>
  <c r="C45" i="14"/>
  <c r="C43" i="14"/>
  <c r="C35" i="14"/>
  <c r="C27" i="14"/>
  <c r="C12" i="14"/>
  <c r="C4" i="14"/>
  <c r="C59" i="14"/>
  <c r="C224" i="14"/>
  <c r="C215" i="14"/>
  <c r="C160" i="14"/>
  <c r="C96" i="14"/>
  <c r="C58" i="14"/>
  <c r="C54" i="14"/>
  <c r="C38" i="14"/>
  <c r="C30" i="14"/>
  <c r="C22" i="14"/>
  <c r="C17" i="14"/>
  <c r="C7" i="14"/>
  <c r="C258" i="14"/>
  <c r="C194" i="14"/>
  <c r="C136" i="14"/>
  <c r="C78" i="14"/>
  <c r="C52" i="14"/>
  <c r="C41" i="14"/>
  <c r="C33" i="14"/>
  <c r="C25" i="14"/>
  <c r="C20" i="14"/>
  <c r="C10" i="14"/>
  <c r="C128" i="14"/>
  <c r="C55" i="14"/>
  <c r="C112" i="14"/>
  <c r="C50" i="14"/>
  <c r="C46" i="14"/>
  <c r="C36" i="14"/>
  <c r="C28" i="14"/>
  <c r="C15" i="14"/>
  <c r="C13" i="14"/>
  <c r="C5" i="14"/>
  <c r="C34" i="14"/>
  <c r="C26" i="14"/>
  <c r="C11" i="14"/>
  <c r="C210" i="14"/>
  <c r="C152" i="14"/>
  <c r="C94" i="14"/>
  <c r="C44" i="14"/>
  <c r="C39" i="14"/>
  <c r="C31" i="14"/>
  <c r="C23" i="14"/>
  <c r="C18" i="14"/>
  <c r="C8" i="14"/>
  <c r="C250" i="14"/>
  <c r="C186" i="14"/>
  <c r="C62" i="14"/>
  <c r="C42" i="14"/>
  <c r="C168" i="14"/>
  <c r="C104" i="14"/>
  <c r="C53" i="14"/>
  <c r="C51" i="14"/>
  <c r="C37" i="14"/>
  <c r="C29" i="14"/>
  <c r="C21" i="14"/>
  <c r="C16" i="14"/>
  <c r="C6" i="14"/>
  <c r="C202" i="14"/>
  <c r="C144" i="14"/>
  <c r="C86" i="14"/>
  <c r="C70" i="14"/>
  <c r="C67" i="14"/>
  <c r="C47" i="14"/>
  <c r="C40" i="14"/>
  <c r="C32" i="14"/>
  <c r="C24" i="14"/>
  <c r="C19" i="14"/>
  <c r="C14" i="14"/>
  <c r="C9" i="14"/>
  <c r="G265" i="14"/>
  <c r="G257" i="14"/>
  <c r="G249" i="14"/>
  <c r="G240" i="14"/>
  <c r="G225" i="14"/>
  <c r="G216" i="14"/>
  <c r="G211" i="14"/>
  <c r="G203" i="14"/>
  <c r="G195" i="14"/>
  <c r="G187" i="14"/>
  <c r="G182" i="14"/>
  <c r="G169" i="14"/>
  <c r="G161" i="14"/>
  <c r="G153" i="14"/>
  <c r="G145" i="14"/>
  <c r="G137" i="14"/>
  <c r="G129" i="14"/>
  <c r="G121" i="14"/>
  <c r="G113" i="14"/>
  <c r="G105" i="14"/>
  <c r="G97" i="14"/>
  <c r="G87" i="14"/>
  <c r="G79" i="14"/>
  <c r="G71" i="14"/>
  <c r="G63" i="14"/>
  <c r="G55" i="14"/>
  <c r="G47" i="14"/>
  <c r="G262" i="14"/>
  <c r="G254" i="14"/>
  <c r="G246" i="14"/>
  <c r="G228" i="14"/>
  <c r="G223" i="14"/>
  <c r="G219" i="14"/>
  <c r="G206" i="14"/>
  <c r="G198" i="14"/>
  <c r="G190" i="14"/>
  <c r="G177" i="14"/>
  <c r="G172" i="14"/>
  <c r="G164" i="14"/>
  <c r="G156" i="14"/>
  <c r="G148" i="14"/>
  <c r="G140" i="14"/>
  <c r="G132" i="14"/>
  <c r="G124" i="14"/>
  <c r="G116" i="14"/>
  <c r="G108" i="14"/>
  <c r="G100" i="14"/>
  <c r="G90" i="14"/>
  <c r="G82" i="14"/>
  <c r="G74" i="14"/>
  <c r="G66" i="14"/>
  <c r="G58" i="14"/>
  <c r="G259" i="14"/>
  <c r="G251" i="14"/>
  <c r="G231" i="14"/>
  <c r="G214" i="14"/>
  <c r="G209" i="14"/>
  <c r="G201" i="14"/>
  <c r="G193" i="14"/>
  <c r="G185" i="14"/>
  <c r="G180" i="14"/>
  <c r="G175" i="14"/>
  <c r="G167" i="14"/>
  <c r="G159" i="14"/>
  <c r="G151" i="14"/>
  <c r="G143" i="14"/>
  <c r="G135" i="14"/>
  <c r="G127" i="14"/>
  <c r="G119" i="14"/>
  <c r="G111" i="14"/>
  <c r="G103" i="14"/>
  <c r="G95" i="14"/>
  <c r="G93" i="14"/>
  <c r="G85" i="14"/>
  <c r="G77" i="14"/>
  <c r="G69" i="14"/>
  <c r="G61" i="14"/>
  <c r="G264" i="14"/>
  <c r="G256" i="14"/>
  <c r="G248" i="14"/>
  <c r="G243" i="14"/>
  <c r="G241" i="14"/>
  <c r="G237" i="14"/>
  <c r="G235" i="14"/>
  <c r="G233" i="14"/>
  <c r="G226" i="14"/>
  <c r="G217" i="14"/>
  <c r="G204" i="14"/>
  <c r="G196" i="14"/>
  <c r="G188" i="14"/>
  <c r="G183" i="14"/>
  <c r="G170" i="14"/>
  <c r="G162" i="14"/>
  <c r="G154" i="14"/>
  <c r="G146" i="14"/>
  <c r="G138" i="14"/>
  <c r="G130" i="14"/>
  <c r="G122" i="14"/>
  <c r="G114" i="14"/>
  <c r="G106" i="14"/>
  <c r="G98" i="14"/>
  <c r="G88" i="14"/>
  <c r="G80" i="14"/>
  <c r="G72" i="14"/>
  <c r="G64" i="14"/>
  <c r="G261" i="14"/>
  <c r="G253" i="14"/>
  <c r="G245" i="14"/>
  <c r="G239" i="14"/>
  <c r="G229" i="14"/>
  <c r="G222" i="14"/>
  <c r="G220" i="14"/>
  <c r="G212" i="14"/>
  <c r="G207" i="14"/>
  <c r="G199" i="14"/>
  <c r="G191" i="14"/>
  <c r="G178" i="14"/>
  <c r="G173" i="14"/>
  <c r="G165" i="14"/>
  <c r="G157" i="14"/>
  <c r="G149" i="14"/>
  <c r="G141" i="14"/>
  <c r="G133" i="14"/>
  <c r="G125" i="14"/>
  <c r="G117" i="14"/>
  <c r="G109" i="14"/>
  <c r="G101" i="14"/>
  <c r="G91" i="14"/>
  <c r="G83" i="14"/>
  <c r="G75" i="14"/>
  <c r="G67" i="14"/>
  <c r="G59" i="14"/>
  <c r="G258" i="14"/>
  <c r="G250" i="14"/>
  <c r="G224" i="14"/>
  <c r="G215" i="14"/>
  <c r="G210" i="14"/>
  <c r="G202" i="14"/>
  <c r="G194" i="14"/>
  <c r="G186" i="14"/>
  <c r="G181" i="14"/>
  <c r="G168" i="14"/>
  <c r="G160" i="14"/>
  <c r="G152" i="14"/>
  <c r="G144" i="14"/>
  <c r="G136" i="14"/>
  <c r="G128" i="14"/>
  <c r="G120" i="14"/>
  <c r="G112" i="14"/>
  <c r="G104" i="14"/>
  <c r="G96" i="14"/>
  <c r="G94" i="14"/>
  <c r="G86" i="14"/>
  <c r="G78" i="14"/>
  <c r="G70" i="14"/>
  <c r="G62" i="14"/>
  <c r="G54" i="14"/>
  <c r="G46" i="14"/>
  <c r="G263" i="14"/>
  <c r="G255" i="14"/>
  <c r="G247" i="14"/>
  <c r="G232" i="14"/>
  <c r="G227" i="14"/>
  <c r="G218" i="14"/>
  <c r="G205" i="14"/>
  <c r="G197" i="14"/>
  <c r="G189" i="14"/>
  <c r="G176" i="14"/>
  <c r="G171" i="14"/>
  <c r="G163" i="14"/>
  <c r="G155" i="14"/>
  <c r="G147" i="14"/>
  <c r="G139" i="14"/>
  <c r="G131" i="14"/>
  <c r="G123" i="14"/>
  <c r="G115" i="14"/>
  <c r="G107" i="14"/>
  <c r="G99" i="14"/>
  <c r="G89" i="14"/>
  <c r="G81" i="14"/>
  <c r="G174" i="14"/>
  <c r="G110" i="14"/>
  <c r="G56" i="14"/>
  <c r="G41" i="14"/>
  <c r="G33" i="14"/>
  <c r="G25" i="14"/>
  <c r="G20" i="14"/>
  <c r="G10" i="14"/>
  <c r="G51" i="14"/>
  <c r="G260" i="14"/>
  <c r="G208" i="14"/>
  <c r="G150" i="14"/>
  <c r="G92" i="14"/>
  <c r="G52" i="14"/>
  <c r="G50" i="14"/>
  <c r="G36" i="14"/>
  <c r="G28" i="14"/>
  <c r="G15" i="14"/>
  <c r="G13" i="14"/>
  <c r="G5" i="14"/>
  <c r="G234" i="14"/>
  <c r="G40" i="14"/>
  <c r="G19" i="14"/>
  <c r="G9" i="14"/>
  <c r="G242" i="14"/>
  <c r="G236" i="14"/>
  <c r="G184" i="14"/>
  <c r="G126" i="14"/>
  <c r="G60" i="14"/>
  <c r="G48" i="14"/>
  <c r="G39" i="14"/>
  <c r="G31" i="14"/>
  <c r="G23" i="14"/>
  <c r="G18" i="14"/>
  <c r="G8" i="14"/>
  <c r="G14" i="14"/>
  <c r="G230" i="14"/>
  <c r="G221" i="14"/>
  <c r="G166" i="14"/>
  <c r="G102" i="14"/>
  <c r="G44" i="14"/>
  <c r="G42" i="14"/>
  <c r="G34" i="14"/>
  <c r="G26" i="14"/>
  <c r="G11" i="14"/>
  <c r="G179" i="14"/>
  <c r="G118" i="14"/>
  <c r="G252" i="14"/>
  <c r="G200" i="14"/>
  <c r="G142" i="14"/>
  <c r="G84" i="14"/>
  <c r="G68" i="14"/>
  <c r="G65" i="14"/>
  <c r="G57" i="14"/>
  <c r="G53" i="14"/>
  <c r="G37" i="14"/>
  <c r="G29" i="14"/>
  <c r="G21" i="14"/>
  <c r="G16" i="14"/>
  <c r="G6" i="14"/>
  <c r="G32" i="14"/>
  <c r="G24" i="14"/>
  <c r="G213" i="14"/>
  <c r="G158" i="14"/>
  <c r="G73" i="14"/>
  <c r="G49" i="14"/>
  <c r="G45" i="14"/>
  <c r="G35" i="14"/>
  <c r="G27" i="14"/>
  <c r="G12" i="14"/>
  <c r="G4" i="14"/>
  <c r="G244" i="14"/>
  <c r="G238" i="14"/>
  <c r="G192" i="14"/>
  <c r="G134" i="14"/>
  <c r="G76" i="14"/>
  <c r="G43" i="14"/>
  <c r="G38" i="14"/>
  <c r="G30" i="14"/>
  <c r="G22" i="14"/>
  <c r="G17" i="14"/>
  <c r="G7" i="14"/>
  <c r="E260" i="14"/>
  <c r="E252" i="14"/>
  <c r="E244" i="14"/>
  <c r="E242" i="14"/>
  <c r="E238" i="14"/>
  <c r="E236" i="14"/>
  <c r="E234" i="14"/>
  <c r="E230" i="14"/>
  <c r="E221" i="14"/>
  <c r="E213" i="14"/>
  <c r="E208" i="14"/>
  <c r="E200" i="14"/>
  <c r="E192" i="14"/>
  <c r="E184" i="14"/>
  <c r="E179" i="14"/>
  <c r="E174" i="14"/>
  <c r="E166" i="14"/>
  <c r="E158" i="14"/>
  <c r="E150" i="14"/>
  <c r="E142" i="14"/>
  <c r="E134" i="14"/>
  <c r="E126" i="14"/>
  <c r="E118" i="14"/>
  <c r="E110" i="14"/>
  <c r="E102" i="14"/>
  <c r="E92" i="14"/>
  <c r="E84" i="14"/>
  <c r="E76" i="14"/>
  <c r="E68" i="14"/>
  <c r="E60" i="14"/>
  <c r="E52" i="14"/>
  <c r="E44" i="14"/>
  <c r="E265" i="14"/>
  <c r="E257" i="14"/>
  <c r="E249" i="14"/>
  <c r="E240" i="14"/>
  <c r="E225" i="14"/>
  <c r="E216" i="14"/>
  <c r="E211" i="14"/>
  <c r="E203" i="14"/>
  <c r="E195" i="14"/>
  <c r="E187" i="14"/>
  <c r="E182" i="14"/>
  <c r="E169" i="14"/>
  <c r="E161" i="14"/>
  <c r="E153" i="14"/>
  <c r="E145" i="14"/>
  <c r="E137" i="14"/>
  <c r="E129" i="14"/>
  <c r="E121" i="14"/>
  <c r="E113" i="14"/>
  <c r="E105" i="14"/>
  <c r="E97" i="14"/>
  <c r="E87" i="14"/>
  <c r="E79" i="14"/>
  <c r="E71" i="14"/>
  <c r="E63" i="14"/>
  <c r="E262" i="14"/>
  <c r="E254" i="14"/>
  <c r="E246" i="14"/>
  <c r="E228" i="14"/>
  <c r="E223" i="14"/>
  <c r="E219" i="14"/>
  <c r="E206" i="14"/>
  <c r="E198" i="14"/>
  <c r="E190" i="14"/>
  <c r="E177" i="14"/>
  <c r="E172" i="14"/>
  <c r="E164" i="14"/>
  <c r="E156" i="14"/>
  <c r="E148" i="14"/>
  <c r="E140" i="14"/>
  <c r="E132" i="14"/>
  <c r="E124" i="14"/>
  <c r="E116" i="14"/>
  <c r="E108" i="14"/>
  <c r="E100" i="14"/>
  <c r="E90" i="14"/>
  <c r="E82" i="14"/>
  <c r="E74" i="14"/>
  <c r="E66" i="14"/>
  <c r="E259" i="14"/>
  <c r="E251" i="14"/>
  <c r="E231" i="14"/>
  <c r="E214" i="14"/>
  <c r="E209" i="14"/>
  <c r="E201" i="14"/>
  <c r="E193" i="14"/>
  <c r="E185" i="14"/>
  <c r="E180" i="14"/>
  <c r="E175" i="14"/>
  <c r="E167" i="14"/>
  <c r="E159" i="14"/>
  <c r="E151" i="14"/>
  <c r="E143" i="14"/>
  <c r="E135" i="14"/>
  <c r="E127" i="14"/>
  <c r="E119" i="14"/>
  <c r="E111" i="14"/>
  <c r="E103" i="14"/>
  <c r="E95" i="14"/>
  <c r="E93" i="14"/>
  <c r="E85" i="14"/>
  <c r="E77" i="14"/>
  <c r="E69" i="14"/>
  <c r="E61" i="14"/>
  <c r="E264" i="14"/>
  <c r="E256" i="14"/>
  <c r="E248" i="14"/>
  <c r="E243" i="14"/>
  <c r="E241" i="14"/>
  <c r="E237" i="14"/>
  <c r="E235" i="14"/>
  <c r="E233" i="14"/>
  <c r="E226" i="14"/>
  <c r="E217" i="14"/>
  <c r="E204" i="14"/>
  <c r="E196" i="14"/>
  <c r="E188" i="14"/>
  <c r="E183" i="14"/>
  <c r="E170" i="14"/>
  <c r="E162" i="14"/>
  <c r="E154" i="14"/>
  <c r="E146" i="14"/>
  <c r="E138" i="14"/>
  <c r="E130" i="14"/>
  <c r="E122" i="14"/>
  <c r="E114" i="14"/>
  <c r="E106" i="14"/>
  <c r="E98" i="14"/>
  <c r="E88" i="14"/>
  <c r="E80" i="14"/>
  <c r="E72" i="14"/>
  <c r="E64" i="14"/>
  <c r="E261" i="14"/>
  <c r="E253" i="14"/>
  <c r="E245" i="14"/>
  <c r="E239" i="14"/>
  <c r="E229" i="14"/>
  <c r="E222" i="14"/>
  <c r="E220" i="14"/>
  <c r="E212" i="14"/>
  <c r="E207" i="14"/>
  <c r="E199" i="14"/>
  <c r="E191" i="14"/>
  <c r="E178" i="14"/>
  <c r="E173" i="14"/>
  <c r="E165" i="14"/>
  <c r="E157" i="14"/>
  <c r="E149" i="14"/>
  <c r="E141" i="14"/>
  <c r="E133" i="14"/>
  <c r="E125" i="14"/>
  <c r="E117" i="14"/>
  <c r="E109" i="14"/>
  <c r="E101" i="14"/>
  <c r="E91" i="14"/>
  <c r="E83" i="14"/>
  <c r="E75" i="14"/>
  <c r="E67" i="14"/>
  <c r="E59" i="14"/>
  <c r="E51" i="14"/>
  <c r="E43" i="14"/>
  <c r="E258" i="14"/>
  <c r="E250" i="14"/>
  <c r="E224" i="14"/>
  <c r="E215" i="14"/>
  <c r="E210" i="14"/>
  <c r="E202" i="14"/>
  <c r="E194" i="14"/>
  <c r="E186" i="14"/>
  <c r="E181" i="14"/>
  <c r="E168" i="14"/>
  <c r="E160" i="14"/>
  <c r="E152" i="14"/>
  <c r="E144" i="14"/>
  <c r="E136" i="14"/>
  <c r="E128" i="14"/>
  <c r="E120" i="14"/>
  <c r="E112" i="14"/>
  <c r="E104" i="14"/>
  <c r="E96" i="14"/>
  <c r="E94" i="14"/>
  <c r="E86" i="14"/>
  <c r="E78" i="14"/>
  <c r="E263" i="14"/>
  <c r="E205" i="14"/>
  <c r="E147" i="14"/>
  <c r="E89" i="14"/>
  <c r="E58" i="14"/>
  <c r="E54" i="14"/>
  <c r="E38" i="14"/>
  <c r="E30" i="14"/>
  <c r="E22" i="14"/>
  <c r="E17" i="14"/>
  <c r="E7" i="14"/>
  <c r="E155" i="14"/>
  <c r="E29" i="14"/>
  <c r="E123" i="14"/>
  <c r="E56" i="14"/>
  <c r="E41" i="14"/>
  <c r="E33" i="14"/>
  <c r="E25" i="14"/>
  <c r="E20" i="14"/>
  <c r="E10" i="14"/>
  <c r="E227" i="14"/>
  <c r="E218" i="14"/>
  <c r="E163" i="14"/>
  <c r="E99" i="14"/>
  <c r="E50" i="14"/>
  <c r="E46" i="14"/>
  <c r="E36" i="14"/>
  <c r="E28" i="14"/>
  <c r="E15" i="14"/>
  <c r="E13" i="14"/>
  <c r="E5" i="14"/>
  <c r="E65" i="14"/>
  <c r="E255" i="14"/>
  <c r="E197" i="14"/>
  <c r="E139" i="14"/>
  <c r="E81" i="14"/>
  <c r="E48" i="14"/>
  <c r="E39" i="14"/>
  <c r="E31" i="14"/>
  <c r="E23" i="14"/>
  <c r="E18" i="14"/>
  <c r="E8" i="14"/>
  <c r="E57" i="14"/>
  <c r="E21" i="14"/>
  <c r="E16" i="14"/>
  <c r="E6" i="14"/>
  <c r="E176" i="14"/>
  <c r="E115" i="14"/>
  <c r="E62" i="14"/>
  <c r="E55" i="14"/>
  <c r="E42" i="14"/>
  <c r="E34" i="14"/>
  <c r="E26" i="14"/>
  <c r="E11" i="14"/>
  <c r="E53" i="14"/>
  <c r="E37" i="14"/>
  <c r="E247" i="14"/>
  <c r="E189" i="14"/>
  <c r="E131" i="14"/>
  <c r="E70" i="14"/>
  <c r="E47" i="14"/>
  <c r="E40" i="14"/>
  <c r="E32" i="14"/>
  <c r="E24" i="14"/>
  <c r="E19" i="14"/>
  <c r="E14" i="14"/>
  <c r="E9" i="14"/>
  <c r="E232" i="14"/>
  <c r="E171" i="14"/>
  <c r="E107" i="14"/>
  <c r="E73" i="14"/>
  <c r="E49" i="14"/>
  <c r="E45" i="14"/>
  <c r="E35" i="14"/>
  <c r="E27" i="14"/>
  <c r="E12" i="14"/>
  <c r="E4" i="14"/>
  <c r="J268" i="13"/>
  <c r="D164" i="52"/>
  <c r="H268" i="14"/>
  <c r="D12" i="7" l="1"/>
  <c r="B12" i="7"/>
  <c r="B9" i="43"/>
  <c r="C9" i="43"/>
  <c r="D9" i="43"/>
  <c r="F14" i="8" l="1"/>
  <c r="C18" i="29" l="1"/>
  <c r="D12" i="6" l="1"/>
  <c r="H12" i="6" l="1"/>
  <c r="D14" i="8" l="1"/>
  <c r="B14" i="8"/>
  <c r="H14" i="8" l="1"/>
  <c r="C23" i="11" l="1"/>
  <c r="C158" i="11"/>
  <c r="C14" i="11"/>
  <c r="C179" i="11"/>
  <c r="C103" i="11"/>
  <c r="C166" i="11"/>
  <c r="C71" i="11"/>
  <c r="C153" i="11"/>
  <c r="C78" i="11"/>
  <c r="C151" i="11"/>
  <c r="C129" i="11"/>
  <c r="C94" i="11"/>
  <c r="C174" i="11"/>
  <c r="C130" i="11"/>
  <c r="C26" i="11"/>
  <c r="C147" i="11"/>
  <c r="C176" i="11"/>
  <c r="C160" i="11"/>
  <c r="C18" i="11"/>
  <c r="C38" i="11"/>
  <c r="C155" i="11"/>
  <c r="C79" i="11"/>
  <c r="C115" i="11"/>
  <c r="C52" i="11"/>
  <c r="C138" i="11"/>
  <c r="C126" i="11"/>
  <c r="C8" i="11"/>
  <c r="C66" i="11"/>
  <c r="C112" i="11"/>
  <c r="C141" i="11"/>
  <c r="C159" i="11"/>
  <c r="C125" i="11"/>
  <c r="C21" i="11"/>
  <c r="C134" i="11"/>
  <c r="C34" i="11"/>
  <c r="C92" i="11"/>
  <c r="C145" i="11"/>
  <c r="C127" i="11"/>
  <c r="C135" i="11"/>
  <c r="C110" i="11"/>
  <c r="C107" i="11"/>
  <c r="C32" i="11"/>
  <c r="C53" i="11"/>
  <c r="C170" i="11"/>
  <c r="C156" i="11"/>
  <c r="C10" i="11"/>
  <c r="C111" i="11"/>
  <c r="C175" i="11"/>
  <c r="C24" i="11"/>
  <c r="C7" i="11"/>
  <c r="C57" i="11"/>
  <c r="C154" i="11"/>
  <c r="C187" i="11"/>
  <c r="C152" i="11"/>
  <c r="C89" i="11"/>
  <c r="C72" i="11"/>
  <c r="C96" i="11"/>
  <c r="C73" i="11"/>
  <c r="C69" i="11"/>
  <c r="C122" i="11"/>
  <c r="C148" i="11"/>
  <c r="C169" i="11"/>
  <c r="C108" i="11"/>
  <c r="C121" i="11"/>
  <c r="C91" i="11"/>
  <c r="C118" i="11"/>
  <c r="C5" i="11"/>
  <c r="C177" i="11"/>
  <c r="C193" i="11"/>
  <c r="C109" i="11"/>
  <c r="C29" i="11"/>
  <c r="C146" i="11"/>
  <c r="C163" i="11"/>
  <c r="C142" i="11"/>
  <c r="C25" i="11"/>
  <c r="C101" i="11"/>
  <c r="C189" i="11"/>
  <c r="C51" i="11"/>
  <c r="C173" i="11"/>
  <c r="C99" i="11"/>
  <c r="C84" i="11"/>
  <c r="C50" i="11"/>
  <c r="C131" i="11"/>
  <c r="C190" i="11"/>
  <c r="C64" i="11"/>
  <c r="C55" i="11"/>
  <c r="C9" i="11"/>
  <c r="C168" i="11"/>
  <c r="C144" i="11"/>
  <c r="C181" i="11"/>
  <c r="C95" i="11"/>
  <c r="C183" i="11"/>
  <c r="C86" i="11"/>
  <c r="C68" i="11"/>
  <c r="C106" i="11"/>
  <c r="C17" i="11"/>
  <c r="C12" i="11"/>
  <c r="C70" i="11"/>
  <c r="C48" i="11"/>
  <c r="C105" i="11"/>
  <c r="C165" i="11"/>
  <c r="C43" i="11"/>
  <c r="C120" i="11"/>
  <c r="C117" i="11"/>
  <c r="C102" i="11"/>
  <c r="C65" i="11"/>
  <c r="C54" i="11"/>
  <c r="C164" i="11"/>
  <c r="C27" i="11"/>
  <c r="C28" i="11"/>
  <c r="C30" i="11"/>
  <c r="C195" i="11"/>
  <c r="C41" i="11"/>
  <c r="C46" i="11"/>
  <c r="C192" i="11"/>
  <c r="C167" i="11"/>
  <c r="C82" i="11"/>
  <c r="C81" i="11"/>
  <c r="C19" i="11"/>
  <c r="C90" i="11"/>
  <c r="C100" i="11"/>
  <c r="C104" i="11"/>
  <c r="C133" i="11"/>
  <c r="C184" i="11"/>
  <c r="C33" i="11"/>
  <c r="C42" i="11"/>
  <c r="C172" i="11"/>
  <c r="C185" i="11"/>
  <c r="C37" i="11"/>
  <c r="C63" i="11"/>
  <c r="C132" i="11"/>
  <c r="C60" i="11"/>
  <c r="C83" i="11"/>
  <c r="C49" i="11"/>
  <c r="C77" i="11"/>
  <c r="C161" i="11"/>
  <c r="C191" i="11"/>
  <c r="C6" i="11"/>
  <c r="C80" i="11"/>
  <c r="C15" i="11"/>
  <c r="C93" i="11"/>
  <c r="C61" i="11"/>
  <c r="C98" i="11"/>
  <c r="C128" i="11"/>
  <c r="C178" i="11"/>
  <c r="C139" i="11"/>
  <c r="C44" i="11"/>
  <c r="C97" i="11"/>
  <c r="C67" i="11"/>
  <c r="C186" i="11"/>
  <c r="C149" i="11"/>
  <c r="C197" i="11"/>
  <c r="C124" i="11"/>
  <c r="C35" i="11"/>
  <c r="C87" i="11"/>
  <c r="C16" i="11"/>
  <c r="C137" i="11"/>
  <c r="C113" i="11"/>
  <c r="C119" i="11"/>
  <c r="C182" i="11"/>
  <c r="C171" i="11"/>
  <c r="C75" i="11"/>
  <c r="C150" i="11"/>
  <c r="C31" i="11"/>
  <c r="C180" i="11"/>
  <c r="C20" i="11"/>
  <c r="C194" i="11"/>
  <c r="C88" i="11"/>
  <c r="C196" i="11"/>
  <c r="C59" i="11"/>
  <c r="C47" i="11"/>
  <c r="C76" i="11"/>
  <c r="C36" i="11"/>
  <c r="C123" i="11"/>
  <c r="C157" i="11"/>
  <c r="C116" i="11"/>
  <c r="C136" i="11"/>
  <c r="C40" i="11"/>
  <c r="C162" i="11"/>
  <c r="C140" i="11"/>
  <c r="C143" i="11"/>
  <c r="C188" i="11"/>
  <c r="C11" i="11"/>
  <c r="C85" i="11"/>
  <c r="C58" i="11"/>
  <c r="C39" i="11"/>
  <c r="C22" i="11"/>
  <c r="C13" i="11"/>
  <c r="C62" i="11"/>
  <c r="C45" i="11"/>
  <c r="C74" i="11"/>
  <c r="C56" i="11"/>
  <c r="C114" i="11"/>
</calcChain>
</file>

<file path=xl/sharedStrings.xml><?xml version="1.0" encoding="utf-8"?>
<sst xmlns="http://schemas.openxmlformats.org/spreadsheetml/2006/main" count="5525" uniqueCount="676">
  <si>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</si>
  <si>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</si>
  <si>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</si>
  <si>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</si>
  <si>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</si>
  <si>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</si>
  <si>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</si>
  <si>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</si>
  <si>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</si>
  <si>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</si>
  <si>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</si>
  <si>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</si>
  <si>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</si>
  <si>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</si>
  <si>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</si>
  <si>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</si>
  <si>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</si>
  <si>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</si>
  <si>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</si>
  <si>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</si>
  <si>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</si>
  <si>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</si>
  <si>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</si>
  <si>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</si>
  <si>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</si>
  <si>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</si>
  <si>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</si>
  <si>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</si>
  <si>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</si>
  <si>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</si>
  <si>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</si>
  <si>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</si>
  <si>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</si>
  <si>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</si>
  <si>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</si>
  <si>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</si>
  <si>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</si>
  <si>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</si>
  <si>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</si>
  <si>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</si>
  <si>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</si>
  <si>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</si>
  <si>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</si>
  <si>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</si>
  <si>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</si>
  <si>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</si>
  <si>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</si>
  <si>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</si>
  <si>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</si>
  <si>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</si>
  <si>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</si>
  <si>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</si>
  <si>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</si>
  <si>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</si>
  <si>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</si>
  <si>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</si>
  <si>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</si>
  <si>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</si>
  <si>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</si>
  <si>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</si>
  <si>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</si>
  <si>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</si>
  <si>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</si>
  <si>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</si>
  <si>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</si>
  <si>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</si>
  <si>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</si>
  <si>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</si>
  <si>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</si>
  <si>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</si>
  <si>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</si>
  <si>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</si>
  <si>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</si>
  <si>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</si>
  <si>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</si>
  <si>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</si>
  <si>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</si>
  <si>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</si>
  <si>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</si>
  <si>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</si>
  <si>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</si>
  <si>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</si>
  <si>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</si>
  <si>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</si>
  <si>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</si>
  <si>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</si>
  <si>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</si>
  <si>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</si>
  <si>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</si>
  <si>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</si>
  <si>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</si>
  <si>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</si>
  <si>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</si>
  <si>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</si>
  <si>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</si>
  <si>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</si>
  <si>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</si>
  <si>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</si>
  <si>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</si>
  <si>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</si>
  <si>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</si>
  <si>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</si>
  <si>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</si>
  <si>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</si>
  <si>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</si>
  <si>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</si>
  <si>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</si>
  <si>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</si>
  <si>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</si>
  <si>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</si>
  <si>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</si>
  <si>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</si>
  <si>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</si>
  <si>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</si>
  <si>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</si>
  <si>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</si>
  <si>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</si>
  <si>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</si>
  <si>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</si>
  <si>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</si>
  <si>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</si>
  <si>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</si>
  <si>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</si>
  <si>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</si>
  <si>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</si>
  <si>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</si>
  <si>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</si>
  <si>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</si>
  <si>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</si>
  <si>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</si>
  <si>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</si>
  <si>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</si>
  <si>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</si>
  <si>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</si>
  <si>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</si>
  <si>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</si>
  <si>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</si>
  <si>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</si>
  <si>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</si>
  <si>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</si>
  <si>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</si>
  <si>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</si>
  <si>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</si>
  <si>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</si>
  <si>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</si>
  <si>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</si>
  <si>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</si>
  <si>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</si>
  <si>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</si>
  <si>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</si>
  <si>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</si>
  <si>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</si>
  <si>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</si>
  <si>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</si>
  <si>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</si>
  <si>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</si>
  <si>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</si>
  <si>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</si>
  <si>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</si>
  <si>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</si>
  <si>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</si>
  <si>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</si>
  <si>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</si>
  <si>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</si>
  <si>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</si>
  <si>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</si>
  <si>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</si>
  <si>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</si>
  <si>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</si>
  <si>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</si>
  <si>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</si>
  <si>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</si>
  <si>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</si>
  <si>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</si>
  <si>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</si>
  <si>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</si>
  <si>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</si>
  <si>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</si>
  <si>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</si>
  <si>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</si>
  <si>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</si>
  <si>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</si>
  <si>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</si>
  <si>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</si>
  <si>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</si>
  <si>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</si>
  <si>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</si>
  <si>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</si>
  <si>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</si>
  <si>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</si>
  <si>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</si>
  <si>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</si>
  <si>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</si>
  <si>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</si>
  <si>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</si>
  <si>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</si>
  <si>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</si>
  <si>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</si>
  <si>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</si>
  <si>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</si>
  <si>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</si>
  <si>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</si>
  <si>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</si>
  <si>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</si>
  <si>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</si>
  <si>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</si>
  <si>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</si>
  <si>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</si>
  <si>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</si>
  <si>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</si>
  <si>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</si>
  <si>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</si>
  <si>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</si>
  <si>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</si>
  <si>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</si>
  <si>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</si>
  <si>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</si>
  <si>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</si>
  <si>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</si>
  <si>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</si>
  <si>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</si>
  <si>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</si>
  <si>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</si>
  <si>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</si>
  <si>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</si>
  <si>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</si>
  <si>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</si>
  <si>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</si>
  <si>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</si>
  <si>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</si>
  <si>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</si>
  <si>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</si>
  <si>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</si>
  <si>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</si>
  <si>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</si>
  <si>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</si>
  <si>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</si>
  <si>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</si>
  <si>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</si>
  <si>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</si>
  <si>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</si>
  <si>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</si>
  <si>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</si>
  <si>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</si>
  <si>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</si>
  <si>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</si>
  <si>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</si>
  <si>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</si>
  <si>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</si>
  <si>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</si>
  <si>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</si>
  <si>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</si>
  <si>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</si>
  <si>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</si>
  <si>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</si>
  <si>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</si>
  <si>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</si>
  <si>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</si>
  <si>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</si>
  <si>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</si>
  <si>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</si>
  <si>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</si>
  <si>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</si>
  <si>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</si>
  <si>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</si>
  <si>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</si>
  <si>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</si>
  <si>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</si>
  <si>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</si>
  <si>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</si>
  <si>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</si>
  <si>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</si>
  <si>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</si>
  <si>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</si>
  <si>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</si>
  <si>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</si>
  <si>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</si>
  <si>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</si>
  <si>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</si>
  <si>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</si>
  <si>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</si>
  <si>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</si>
  <si>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</si>
  <si>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</si>
  <si>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</si>
  <si>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</si>
  <si>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</si>
  <si>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</si>
  <si>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</si>
  <si>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</si>
  <si>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</si>
  <si>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</si>
  <si>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</si>
  <si>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</si>
  <si>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</si>
  <si>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</si>
  <si>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</si>
  <si>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</si>
  <si>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</si>
  <si>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</si>
  <si>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</si>
  <si>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</si>
  <si>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</si>
  <si>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</si>
  <si>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</si>
  <si>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</si>
  <si>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</si>
  <si>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</si>
  <si>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</si>
  <si>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</si>
  <si>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</si>
  <si>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</si>
  <si>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</si>
  <si>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</si>
  <si>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</si>
  <si>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</si>
  <si>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COMESA</t>
  </si>
  <si>
    <t>EU</t>
  </si>
  <si>
    <t>BRIC</t>
  </si>
  <si>
    <t>SACU</t>
  </si>
  <si>
    <t>SITC \ Partner</t>
  </si>
  <si>
    <t>Regional Grouping</t>
  </si>
  <si>
    <t>Mode of Transport</t>
  </si>
  <si>
    <t>∆y/y</t>
  </si>
  <si>
    <t>∆m/m</t>
  </si>
  <si>
    <t>average</t>
  </si>
  <si>
    <t>Months</t>
  </si>
  <si>
    <t>TABLE OF CONTENT</t>
  </si>
  <si>
    <t>2015</t>
  </si>
  <si>
    <t>2016</t>
  </si>
  <si>
    <t>2017</t>
  </si>
  <si>
    <t>2018</t>
  </si>
  <si>
    <t>2019</t>
  </si>
  <si>
    <t>2020</t>
  </si>
  <si>
    <t>2021</t>
  </si>
  <si>
    <t>2022</t>
  </si>
  <si>
    <t>Total Exports</t>
  </si>
  <si>
    <t>% Share</t>
  </si>
  <si>
    <t>Partner \ SITC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</si>
  <si>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</si>
  <si>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</si>
  <si>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</si>
  <si>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</si>
  <si>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</si>
  <si>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</si>
  <si>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</si>
  <si>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</si>
  <si>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</si>
  <si>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</si>
  <si>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</si>
  <si>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</si>
  <si>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</si>
  <si>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</si>
  <si>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</si>
  <si>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</si>
  <si>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</si>
  <si>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</si>
  <si>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</si>
  <si>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</si>
  <si>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</si>
  <si>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</si>
  <si>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</si>
  <si>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</si>
  <si>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</si>
  <si>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</si>
  <si>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</si>
  <si>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</si>
  <si>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</si>
  <si>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</si>
  <si>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</si>
  <si>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</si>
  <si>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</si>
  <si>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</si>
  <si>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</si>
  <si>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</si>
  <si>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</si>
  <si>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</si>
  <si>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</si>
  <si>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</si>
  <si>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</si>
  <si>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</si>
  <si>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</si>
  <si>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</si>
  <si>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</si>
  <si>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</si>
  <si>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</si>
  <si>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</si>
  <si>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</si>
  <si>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</si>
  <si>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</si>
  <si>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</si>
  <si>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</si>
  <si>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</si>
  <si>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</si>
  <si>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</si>
  <si>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</si>
  <si>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</si>
  <si>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</si>
  <si>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</si>
  <si>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</si>
  <si>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</si>
  <si>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</si>
  <si>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</si>
  <si>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</si>
  <si>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</si>
  <si>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</si>
  <si>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</si>
  <si>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</si>
  <si>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</si>
  <si>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</si>
  <si>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</si>
  <si>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</si>
  <si>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</si>
  <si>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</si>
  <si>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</si>
  <si>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</si>
  <si>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</si>
  <si>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</si>
  <si>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</si>
  <si>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</si>
  <si>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</si>
  <si>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</si>
  <si>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</si>
  <si>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</si>
  <si>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</si>
  <si>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</si>
  <si>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</si>
  <si>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</si>
  <si>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</si>
  <si>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</si>
  <si>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</si>
  <si>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</si>
  <si>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</si>
  <si>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</si>
  <si>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</si>
  <si>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</si>
  <si>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</si>
  <si>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</si>
  <si>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</si>
  <si>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</si>
  <si>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</si>
  <si>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</si>
  <si>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</si>
  <si>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</si>
  <si>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</si>
  <si>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</si>
  <si>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</si>
  <si>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</si>
  <si>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</si>
  <si>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</si>
  <si>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</si>
  <si>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</si>
  <si>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</si>
  <si>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</si>
  <si>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</si>
  <si>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</si>
  <si>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</si>
  <si>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</si>
  <si>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</si>
  <si>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</si>
  <si>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</si>
  <si>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</si>
  <si>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</si>
  <si>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</si>
  <si>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</si>
  <si>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Imports</t>
  </si>
  <si>
    <t>Exports</t>
  </si>
  <si>
    <t xml:space="preserve"> </t>
  </si>
  <si>
    <t>Katwitwi</t>
  </si>
  <si>
    <t>Oshakati</t>
  </si>
  <si>
    <t>Table 14: Imports by Products</t>
  </si>
  <si>
    <t>Table 13: Re-exports by Product</t>
  </si>
  <si>
    <t>Table 12: Exports by Product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</si>
  <si>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</si>
  <si>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</si>
  <si>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</si>
  <si>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</si>
  <si>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</si>
  <si>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</si>
  <si>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</si>
  <si>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</si>
  <si>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</si>
  <si>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</si>
  <si>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</si>
  <si>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</si>
  <si>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</si>
  <si>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</si>
  <si>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</si>
  <si>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</si>
  <si>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</si>
  <si>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</si>
  <si>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</si>
  <si>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</si>
  <si>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</si>
  <si>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</si>
  <si>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</si>
  <si>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</si>
  <si>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</si>
  <si>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</si>
  <si>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</si>
  <si>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Bermuda</t>
  </si>
  <si>
    <t>Reunion</t>
  </si>
  <si>
    <t>Marshall Islands</t>
  </si>
  <si>
    <t>Bahamas</t>
  </si>
  <si>
    <t>Liberia</t>
  </si>
  <si>
    <t>St.Vincent And The Grenadines</t>
  </si>
  <si>
    <t>Guinea</t>
  </si>
  <si>
    <t>SITC/COMMODITY DESCRIPTION</t>
  </si>
  <si>
    <t>Nicaragua</t>
  </si>
  <si>
    <t>Imports (-)</t>
  </si>
  <si>
    <t>Table 11: Imports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</si>
  <si>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</si>
  <si>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</si>
  <si>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</si>
  <si>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</si>
  <si>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</si>
  <si>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Table 29: AfCFTA</t>
  </si>
  <si>
    <t>Brunei Darassalam</t>
  </si>
  <si>
    <t>Algeria</t>
  </si>
  <si>
    <t>El Salvador</t>
  </si>
  <si>
    <t>667:Precious stones (diamonds)</t>
  </si>
  <si>
    <t>Belize</t>
  </si>
  <si>
    <t>Table 2: Cumulative Trade Value(N$ m) - 2022</t>
  </si>
  <si>
    <t>Christmas Island</t>
  </si>
  <si>
    <t>Albania</t>
  </si>
  <si>
    <t>Bhutan</t>
  </si>
  <si>
    <t>Monaco</t>
  </si>
  <si>
    <t>Somalia</t>
  </si>
  <si>
    <t>Guatemala</t>
  </si>
  <si>
    <t>Palau</t>
  </si>
  <si>
    <t xml:space="preserve">Partner </t>
  </si>
  <si>
    <t>Electricity, gas, steam and air conditioning supply</t>
  </si>
  <si>
    <t>Benin</t>
  </si>
  <si>
    <t>Walvis Bay</t>
  </si>
  <si>
    <t>Ariamsvlei</t>
  </si>
  <si>
    <t>Noordoewer</t>
  </si>
  <si>
    <t>Oranjemund</t>
  </si>
  <si>
    <t>Wenela</t>
  </si>
  <si>
    <t>Ngoma</t>
  </si>
  <si>
    <t>Oshikango</t>
  </si>
  <si>
    <t>Luderitz</t>
  </si>
  <si>
    <t>Mohembo</t>
  </si>
  <si>
    <t>International Airport-Walvis Bay</t>
  </si>
  <si>
    <t>Impalila Island</t>
  </si>
  <si>
    <t>Omahenene</t>
  </si>
  <si>
    <t>Katima Mulilo</t>
  </si>
  <si>
    <t>Table 2 Cumulative Trade Value - 2022</t>
  </si>
  <si>
    <t>Table 3: Cumulative Trade value - 2023</t>
  </si>
  <si>
    <t>2023</t>
  </si>
  <si>
    <t>Africa</t>
  </si>
  <si>
    <t xml:space="preserve">Table 10: Exports by partner </t>
  </si>
  <si>
    <t>Table 15:  Top five export products by Partner (N$ m)</t>
  </si>
  <si>
    <t>Table 16: Top five re-export products by Partner (N$ m)</t>
  </si>
  <si>
    <t>Table 17: Top five import products by Partner (N$ m)</t>
  </si>
  <si>
    <t>Value(N$ m)</t>
  </si>
  <si>
    <t>Table 23: Exported commodities by mode of transport (N$ m)</t>
  </si>
  <si>
    <t>Table 25: Imported commodities by mode of transport (N$ m)</t>
  </si>
  <si>
    <t>Imports(N$ m)</t>
  </si>
  <si>
    <t>St.Helena</t>
  </si>
  <si>
    <t>Barbados</t>
  </si>
  <si>
    <t>Djibouti</t>
  </si>
  <si>
    <t>Equatorial Guinea</t>
  </si>
  <si>
    <t>Bolivia</t>
  </si>
  <si>
    <t>Office</t>
  </si>
  <si>
    <t>Road</t>
  </si>
  <si>
    <t>Cumulative imports 2022</t>
  </si>
  <si>
    <t>Cumulative exports 2022</t>
  </si>
  <si>
    <t>Cumulative exports 2023</t>
  </si>
  <si>
    <t>Cumulative imports 2023</t>
  </si>
  <si>
    <t>Re-export % Share</t>
  </si>
  <si>
    <t>Domestic exports %Share</t>
  </si>
  <si>
    <t>Re-exports(N$ m)</t>
  </si>
  <si>
    <t>Domestic exports(N$ m)</t>
  </si>
  <si>
    <t>% Δ-IM</t>
  </si>
  <si>
    <t>Domestic Exports(N$ m)</t>
  </si>
  <si>
    <t>Exports(N$ m)</t>
  </si>
  <si>
    <t>Imports(N$)</t>
  </si>
  <si>
    <t>682:Copper and articles of copper</t>
  </si>
  <si>
    <t xml:space="preserve">Table 20: Imports by economic regions, Percent  </t>
  </si>
  <si>
    <t>Table 3: Cumulative Trade Value (N$ m) - 2023</t>
  </si>
  <si>
    <t>Table 18: Export by economic regions, Percent</t>
  </si>
  <si>
    <t>sul:</t>
  </si>
  <si>
    <t>Human health and social work activities</t>
  </si>
  <si>
    <t>Professional, scientific and technical activities</t>
  </si>
  <si>
    <t>Libyan Arab Jamahiriya</t>
  </si>
  <si>
    <t>Saint Kitts And Nevis</t>
  </si>
  <si>
    <t>Syrian Arab Republic</t>
  </si>
  <si>
    <t>Paraguay</t>
  </si>
  <si>
    <t>MERCOSUR</t>
  </si>
  <si>
    <t>Sarusungu Border Post</t>
  </si>
  <si>
    <t>Keetmanshoop</t>
  </si>
  <si>
    <t>Burkinafaso</t>
  </si>
  <si>
    <t>Belarus</t>
  </si>
  <si>
    <t>Various Countries</t>
  </si>
  <si>
    <r>
      <t>%</t>
    </r>
    <r>
      <rPr>
        <b/>
        <sz val="9"/>
        <color indexed="8"/>
        <rFont val="Arial"/>
        <family val="2"/>
      </rPr>
      <t>∆y/y</t>
    </r>
  </si>
  <si>
    <t>Total Exports(N$ m)</t>
  </si>
  <si>
    <t>Exports(N$)</t>
  </si>
  <si>
    <t>Commodity</t>
  </si>
  <si>
    <t>Azerbaijan</t>
  </si>
  <si>
    <t>Venezuela</t>
  </si>
  <si>
    <t>Sudan</t>
  </si>
  <si>
    <t>Iraq</t>
  </si>
  <si>
    <t>034:Fish</t>
  </si>
  <si>
    <t>334:Petroleum oils</t>
  </si>
  <si>
    <t>% Share2</t>
  </si>
  <si>
    <t>OECD</t>
  </si>
  <si>
    <t>m-m</t>
  </si>
  <si>
    <t>Anguilla</t>
  </si>
  <si>
    <t>Armenia</t>
  </si>
  <si>
    <t>Burundi</t>
  </si>
  <si>
    <t>Eritria</t>
  </si>
  <si>
    <t>Liechtenstein</t>
  </si>
  <si>
    <t>Montserrat</t>
  </si>
  <si>
    <t>Solomon Islands</t>
  </si>
  <si>
    <t>Chad</t>
  </si>
  <si>
    <t>Tavulu</t>
  </si>
  <si>
    <t>Wallis And Futuna</t>
  </si>
  <si>
    <t>EXPORTS</t>
  </si>
  <si>
    <t>IMPORTS</t>
  </si>
  <si>
    <t>∆m-m</t>
  </si>
  <si>
    <t>Netherlands Antilles</t>
  </si>
  <si>
    <t>Guam</t>
  </si>
  <si>
    <t>Turkmenistan</t>
  </si>
  <si>
    <t>Trinadad &amp; Tobago</t>
  </si>
  <si>
    <t>SADC excl. SACU</t>
  </si>
  <si>
    <t>COMESA excl. SADC</t>
  </si>
  <si>
    <t>TOTAL</t>
  </si>
  <si>
    <t>Air</t>
  </si>
  <si>
    <t>Sea</t>
  </si>
  <si>
    <t>Rail</t>
  </si>
  <si>
    <t>Multimodal</t>
  </si>
  <si>
    <t>Inland waterways</t>
  </si>
  <si>
    <t>286:Uranium</t>
  </si>
  <si>
    <t>971:Non-monetary gold</t>
  </si>
  <si>
    <t xml:space="preserve">Inland waterways </t>
  </si>
  <si>
    <t xml:space="preserve">Malaysia </t>
  </si>
  <si>
    <t>625:Rubber tyres</t>
  </si>
  <si>
    <t>776:Thermionic, cold cathode or photo-cathode valves and tubes</t>
  </si>
  <si>
    <t>As reported in Sep_2023 Bulletin (N$ m)</t>
  </si>
  <si>
    <t>As reported in Oct_2023  (N$ m)</t>
  </si>
  <si>
    <t>011:Meat of bovine animals</t>
  </si>
  <si>
    <t>012:Other meat and edible meat offal</t>
  </si>
  <si>
    <t>786:Trailers and semi-trailers</t>
  </si>
  <si>
    <t>764:Telecommunications equipment</t>
  </si>
  <si>
    <t>723:Civil engineering and contractors equipment</t>
  </si>
  <si>
    <t>Table 1: September 2023 Revisions by Value (N$ m)</t>
  </si>
  <si>
    <r>
      <t>Table 7: Import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>/Exports/Trade bal (N$ m) Oct 2022 to Oct 2023</t>
    </r>
  </si>
  <si>
    <t>Imported From Various Countries</t>
  </si>
  <si>
    <t>Guadeloupe</t>
  </si>
  <si>
    <t>Antarctica</t>
  </si>
  <si>
    <t>Palestinian Territory</t>
  </si>
  <si>
    <t>British Virgin Islands</t>
  </si>
  <si>
    <t>Gibraltar</t>
  </si>
  <si>
    <t>Fiji</t>
  </si>
  <si>
    <t>American Samoa</t>
  </si>
  <si>
    <t>Grenada</t>
  </si>
  <si>
    <t>Table 9: Trade balance by Product (N$ m), Oct 2023</t>
  </si>
  <si>
    <t>Table 8: Trade balance by Partner (N$ m), Oct 2023</t>
  </si>
  <si>
    <t>Kashamane Border Post</t>
  </si>
  <si>
    <t>Other Windhoek Office</t>
  </si>
  <si>
    <t>Gobabis</t>
  </si>
  <si>
    <t>Windhoek Regional Office</t>
  </si>
  <si>
    <t>Rundu</t>
  </si>
  <si>
    <t>Time series-Wenela</t>
  </si>
  <si>
    <t xml:space="preserve">Table 29: Africa Continental Free Trade Area (N$ m) - Lesotho </t>
  </si>
  <si>
    <t>September 2023 Revisions</t>
  </si>
  <si>
    <t>Table 28: Trade by border post/office (N$ m), Oct 2023</t>
  </si>
  <si>
    <t>682:Copper &amp; articles of copper</t>
  </si>
  <si>
    <t>Table 22: Exports by Mode of Transport (October 2023), Perecent</t>
  </si>
  <si>
    <t>Table 24: Imports by mode of Transport (October 2023), Percent</t>
  </si>
  <si>
    <t xml:space="preserve">Oct  </t>
  </si>
  <si>
    <t xml:space="preserve">Oct   </t>
  </si>
  <si>
    <t>Table 30: Commodity of the month - Fresh or chilled potatoes</t>
  </si>
  <si>
    <t>Trade in  Fresh or chilled potatoes  (Oct 2022 - Oct 2023)</t>
  </si>
  <si>
    <r>
      <t>Country of Destination and Origin for Fresh or chilled potatoes</t>
    </r>
    <r>
      <rPr>
        <b/>
        <sz val="9"/>
        <rFont val="Arial"/>
        <family val="2"/>
      </rPr>
      <t xml:space="preserve"> - October 2023</t>
    </r>
  </si>
  <si>
    <t>Table 30: Commodity of the Month-Fresh or chilled Potatoes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</si>
</sst>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[$-409]mmm\-yy;@"/>
    <numFmt numFmtId="172" formatCode="0.00000000000000%"/>
    <numFmt numFmtId="173" formatCode="0.0000"/>
    <numFmt numFmtId="174" formatCode="0.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u/>
      <sz val="9"/>
      <color theme="1"/>
      <name val="Arial"/>
      <family val="2"/>
    </font>
    <font>
      <b/>
      <sz val="9"/>
      <color rgb="FF92D05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u/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</borders>
  <cellStyleXfs count="2801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10">
    <xf numFmtId="0" fontId="0" fillId="0" borderId="0" xfId="0"/>
    <xf numFmtId="0" fontId="7" fillId="3" borderId="0" xfId="0" applyFont="1" applyFill="1"/>
    <xf numFmtId="0" fontId="8" fillId="3" borderId="0" xfId="0" applyFont="1" applyFill="1"/>
    <xf numFmtId="0" fontId="5" fillId="3" borderId="0" xfId="0" applyFont="1" applyFill="1"/>
    <xf numFmtId="0" fontId="6" fillId="3" borderId="0" xfId="282" applyFont="1" applyFill="1"/>
    <xf numFmtId="0" fontId="6" fillId="3" borderId="0" xfId="282" quotePrefix="1" applyFont="1" applyFill="1"/>
    <xf numFmtId="0" fontId="10" fillId="0" borderId="0" xfId="0" applyFont="1"/>
    <xf numFmtId="167" fontId="10" fillId="0" borderId="0" xfId="280" applyNumberFormat="1" applyFont="1"/>
    <xf numFmtId="166" fontId="10" fillId="0" borderId="0" xfId="0" applyNumberFormat="1" applyFont="1"/>
    <xf numFmtId="0" fontId="9" fillId="0" borderId="0" xfId="0" applyFont="1"/>
    <xf numFmtId="165" fontId="10" fillId="0" borderId="0" xfId="0" applyNumberFormat="1" applyFont="1"/>
    <xf numFmtId="0" fontId="11" fillId="0" borderId="0" xfId="282" applyFont="1"/>
    <xf numFmtId="164" fontId="10" fillId="0" borderId="0" xfId="0" applyNumberFormat="1" applyFont="1"/>
    <xf numFmtId="169" fontId="10" fillId="0" borderId="0" xfId="0" applyNumberFormat="1" applyFont="1"/>
    <xf numFmtId="0" fontId="10" fillId="0" borderId="2" xfId="0" applyFont="1" applyBorder="1"/>
    <xf numFmtId="0" fontId="10" fillId="0" borderId="4" xfId="0" applyFont="1" applyBorder="1"/>
    <xf numFmtId="165" fontId="9" fillId="0" borderId="0" xfId="0" applyNumberFormat="1" applyFont="1"/>
    <xf numFmtId="0" fontId="9" fillId="4" borderId="2" xfId="0" applyFont="1" applyFill="1" applyBorder="1" applyAlignment="1">
      <alignment horizontal="center" vertical="center"/>
    </xf>
    <xf numFmtId="0" fontId="9" fillId="4" borderId="1" xfId="0" applyFont="1" applyFill="1" applyBorder="1"/>
    <xf numFmtId="0" fontId="9" fillId="0" borderId="0" xfId="0" applyFont="1" applyAlignment="1">
      <alignment horizontal="center" vertical="center"/>
    </xf>
    <xf numFmtId="0" fontId="10" fillId="0" borderId="17" xfId="0" applyFont="1" applyBorder="1"/>
    <xf numFmtId="165" fontId="9" fillId="0" borderId="0" xfId="1" applyNumberFormat="1" applyFont="1" applyBorder="1"/>
    <xf numFmtId="165" fontId="9" fillId="0" borderId="4" xfId="1" applyNumberFormat="1" applyFont="1" applyBorder="1"/>
    <xf numFmtId="0" fontId="9" fillId="4" borderId="1" xfId="0" applyFont="1" applyFill="1" applyBorder="1" applyAlignment="1">
      <alignment horizontal="center" vertical="center"/>
    </xf>
    <xf numFmtId="0" fontId="9" fillId="4" borderId="2" xfId="0" applyFont="1" applyFill="1" applyBorder="1"/>
    <xf numFmtId="0" fontId="9" fillId="4" borderId="2" xfId="0" applyFont="1" applyFill="1" applyBorder="1" applyAlignment="1">
      <alignment vertical="center"/>
    </xf>
    <xf numFmtId="169" fontId="10" fillId="0" borderId="4" xfId="1" applyNumberFormat="1" applyFont="1" applyBorder="1"/>
    <xf numFmtId="169" fontId="10" fillId="0" borderId="15" xfId="1" applyNumberFormat="1" applyFont="1" applyBorder="1"/>
    <xf numFmtId="0" fontId="9" fillId="0" borderId="17" xfId="0" applyFont="1" applyBorder="1"/>
    <xf numFmtId="165" fontId="10" fillId="0" borderId="0" xfId="1" applyNumberFormat="1" applyFont="1"/>
    <xf numFmtId="0" fontId="14" fillId="4" borderId="0" xfId="0" applyFont="1" applyFill="1"/>
    <xf numFmtId="0" fontId="14" fillId="0" borderId="0" xfId="0" applyFont="1"/>
    <xf numFmtId="3" fontId="10" fillId="0" borderId="0" xfId="0" applyNumberFormat="1" applyFont="1"/>
    <xf numFmtId="17" fontId="10" fillId="0" borderId="0" xfId="0" applyNumberFormat="1" applyFont="1"/>
    <xf numFmtId="167" fontId="10" fillId="0" borderId="0" xfId="280" applyNumberFormat="1" applyFont="1" applyBorder="1"/>
    <xf numFmtId="165" fontId="9" fillId="0" borderId="3" xfId="1" applyNumberFormat="1" applyFont="1" applyBorder="1"/>
    <xf numFmtId="0" fontId="9" fillId="0" borderId="0" xfId="0" applyFont="1" applyAlignment="1">
      <alignment vertical="top"/>
    </xf>
    <xf numFmtId="166" fontId="10" fillId="0" borderId="0" xfId="1" applyNumberFormat="1" applyFont="1"/>
    <xf numFmtId="0" fontId="11" fillId="0" borderId="0" xfId="282" applyFont="1" applyFill="1" applyBorder="1" applyAlignment="1"/>
    <xf numFmtId="165" fontId="9" fillId="4" borderId="2" xfId="1" applyNumberFormat="1" applyFont="1" applyFill="1" applyBorder="1"/>
    <xf numFmtId="169" fontId="9" fillId="4" borderId="2" xfId="1" applyNumberFormat="1" applyFont="1" applyFill="1" applyBorder="1"/>
    <xf numFmtId="169" fontId="10" fillId="0" borderId="4" xfId="1" applyNumberFormat="1" applyFont="1" applyBorder="1" applyAlignment="1">
      <alignment horizontal="right"/>
    </xf>
    <xf numFmtId="169" fontId="10" fillId="0" borderId="15" xfId="1" applyNumberFormat="1" applyFont="1" applyBorder="1" applyAlignment="1">
      <alignment horizontal="right"/>
    </xf>
    <xf numFmtId="167" fontId="10" fillId="0" borderId="0" xfId="0" applyNumberFormat="1" applyFont="1"/>
    <xf numFmtId="43" fontId="10" fillId="0" borderId="0" xfId="0" applyNumberFormat="1" applyFont="1"/>
    <xf numFmtId="166" fontId="10" fillId="0" borderId="15" xfId="0" applyNumberFormat="1" applyFont="1" applyBorder="1"/>
    <xf numFmtId="169" fontId="10" fillId="0" borderId="0" xfId="1" applyNumberFormat="1" applyFont="1"/>
    <xf numFmtId="167" fontId="9" fillId="0" borderId="0" xfId="280" applyNumberFormat="1" applyFont="1" applyFill="1" applyBorder="1" applyAlignment="1">
      <alignment horizontal="right"/>
    </xf>
    <xf numFmtId="165" fontId="9" fillId="4" borderId="1" xfId="1" applyNumberFormat="1" applyFont="1" applyFill="1" applyBorder="1" applyAlignment="1"/>
    <xf numFmtId="165" fontId="9" fillId="4" borderId="4" xfId="1" applyNumberFormat="1" applyFont="1" applyFill="1" applyBorder="1"/>
    <xf numFmtId="0" fontId="9" fillId="4" borderId="4" xfId="0" applyFont="1" applyFill="1" applyBorder="1"/>
    <xf numFmtId="169" fontId="9" fillId="0" borderId="3" xfId="1" applyNumberFormat="1" applyFont="1" applyBorder="1" applyAlignment="1">
      <alignment horizontal="right"/>
    </xf>
    <xf numFmtId="167" fontId="10" fillId="0" borderId="0" xfId="280" applyNumberFormat="1" applyFont="1" applyBorder="1" applyAlignment="1">
      <alignment horizontal="right"/>
    </xf>
    <xf numFmtId="9" fontId="10" fillId="0" borderId="0" xfId="280" applyFont="1"/>
    <xf numFmtId="49" fontId="10" fillId="0" borderId="0" xfId="280" applyNumberFormat="1" applyFont="1"/>
    <xf numFmtId="0" fontId="10" fillId="0" borderId="0" xfId="0" applyFont="1" applyAlignment="1">
      <alignment vertical="center"/>
    </xf>
    <xf numFmtId="0" fontId="10" fillId="0" borderId="0" xfId="285" applyFont="1"/>
    <xf numFmtId="0" fontId="10" fillId="0" borderId="0" xfId="0" applyFont="1" applyAlignment="1">
      <alignment wrapText="1"/>
    </xf>
    <xf numFmtId="0" fontId="9" fillId="7" borderId="1" xfId="0" applyFont="1" applyFill="1" applyBorder="1"/>
    <xf numFmtId="0" fontId="9" fillId="0" borderId="0" xfId="286" applyFont="1" applyAlignment="1">
      <alignment wrapText="1"/>
    </xf>
    <xf numFmtId="0" fontId="9" fillId="0" borderId="0" xfId="0" applyFont="1" applyAlignment="1">
      <alignment wrapText="1"/>
    </xf>
    <xf numFmtId="3" fontId="10" fillId="0" borderId="0" xfId="286" applyNumberFormat="1" applyFont="1"/>
    <xf numFmtId="0" fontId="10" fillId="0" borderId="0" xfId="0" applyFont="1" applyAlignment="1">
      <alignment horizontal="left"/>
    </xf>
    <xf numFmtId="165" fontId="9" fillId="0" borderId="0" xfId="1" applyNumberFormat="1" applyFont="1"/>
    <xf numFmtId="165" fontId="9" fillId="0" borderId="1" xfId="1" applyNumberFormat="1" applyFont="1" applyBorder="1"/>
    <xf numFmtId="169" fontId="9" fillId="0" borderId="2" xfId="1" applyNumberFormat="1" applyFont="1" applyBorder="1"/>
    <xf numFmtId="165" fontId="13" fillId="0" borderId="0" xfId="1" applyNumberFormat="1" applyFont="1"/>
    <xf numFmtId="166" fontId="10" fillId="0" borderId="0" xfId="284" applyNumberFormat="1" applyFont="1"/>
    <xf numFmtId="165" fontId="17" fillId="0" borderId="0" xfId="1" applyNumberFormat="1" applyFont="1"/>
    <xf numFmtId="0" fontId="9" fillId="0" borderId="0" xfId="10" applyFont="1"/>
    <xf numFmtId="166" fontId="10" fillId="0" borderId="0" xfId="284" applyNumberFormat="1" applyFont="1" applyBorder="1"/>
    <xf numFmtId="0" fontId="9" fillId="4" borderId="6" xfId="0" applyFont="1" applyFill="1" applyBorder="1"/>
    <xf numFmtId="0" fontId="10" fillId="0" borderId="0" xfId="10" applyFont="1"/>
    <xf numFmtId="0" fontId="10" fillId="0" borderId="0" xfId="10" applyFont="1" applyAlignment="1">
      <alignment wrapText="1"/>
    </xf>
    <xf numFmtId="0" fontId="14" fillId="0" borderId="0" xfId="17" applyFont="1"/>
    <xf numFmtId="0" fontId="10" fillId="0" borderId="0" xfId="17" applyFont="1"/>
    <xf numFmtId="166" fontId="9" fillId="0" borderId="0" xfId="284" applyNumberFormat="1" applyFont="1"/>
    <xf numFmtId="166" fontId="10" fillId="0" borderId="0" xfId="10" applyNumberFormat="1" applyFont="1"/>
    <xf numFmtId="165" fontId="9" fillId="0" borderId="17" xfId="1" applyNumberFormat="1" applyFont="1" applyBorder="1"/>
    <xf numFmtId="165" fontId="10" fillId="0" borderId="0" xfId="10" applyNumberFormat="1" applyFont="1"/>
    <xf numFmtId="168" fontId="10" fillId="0" borderId="0" xfId="10" applyNumberFormat="1" applyFont="1"/>
    <xf numFmtId="164" fontId="10" fillId="0" borderId="0" xfId="284" applyFont="1"/>
    <xf numFmtId="0" fontId="9" fillId="0" borderId="0" xfId="0" applyFont="1" applyAlignment="1">
      <alignment horizontal="center"/>
    </xf>
    <xf numFmtId="0" fontId="10" fillId="2" borderId="0" xfId="0" applyFont="1" applyFill="1"/>
    <xf numFmtId="0" fontId="10" fillId="0" borderId="7" xfId="0" applyFont="1" applyBorder="1"/>
    <xf numFmtId="0" fontId="10" fillId="2" borderId="7" xfId="0" applyFont="1" applyFill="1" applyBorder="1"/>
    <xf numFmtId="166" fontId="10" fillId="0" borderId="0" xfId="284" applyNumberFormat="1" applyFont="1" applyFill="1" applyBorder="1"/>
    <xf numFmtId="166" fontId="10" fillId="0" borderId="0" xfId="284" applyNumberFormat="1" applyFont="1" applyFill="1"/>
    <xf numFmtId="169" fontId="10" fillId="0" borderId="2" xfId="1" applyNumberFormat="1" applyFont="1" applyBorder="1" applyAlignment="1">
      <alignment horizontal="right"/>
    </xf>
    <xf numFmtId="0" fontId="9" fillId="0" borderId="3" xfId="0" applyFont="1" applyBorder="1"/>
    <xf numFmtId="165" fontId="9" fillId="0" borderId="1" xfId="2773" applyNumberFormat="1" applyFont="1" applyBorder="1"/>
    <xf numFmtId="169" fontId="9" fillId="0" borderId="1" xfId="1" applyNumberFormat="1" applyFont="1" applyBorder="1" applyAlignment="1">
      <alignment horizontal="right"/>
    </xf>
    <xf numFmtId="164" fontId="10" fillId="0" borderId="0" xfId="10" applyNumberFormat="1" applyFont="1"/>
    <xf numFmtId="0" fontId="9" fillId="2" borderId="0" xfId="0" applyFont="1" applyFill="1"/>
    <xf numFmtId="0" fontId="10" fillId="0" borderId="7" xfId="10" applyFont="1" applyBorder="1"/>
    <xf numFmtId="165" fontId="10" fillId="0" borderId="7" xfId="2739" applyNumberFormat="1" applyFont="1" applyBorder="1"/>
    <xf numFmtId="165" fontId="10" fillId="0" borderId="0" xfId="2739" applyNumberFormat="1" applyFont="1" applyBorder="1"/>
    <xf numFmtId="165" fontId="9" fillId="0" borderId="0" xfId="2739" applyNumberFormat="1" applyFont="1" applyBorder="1"/>
    <xf numFmtId="0" fontId="10" fillId="0" borderId="3" xfId="0" applyFont="1" applyBorder="1"/>
    <xf numFmtId="0" fontId="9" fillId="0" borderId="0" xfId="0" applyFont="1" applyAlignment="1">
      <alignment vertical="center"/>
    </xf>
    <xf numFmtId="17" fontId="9" fillId="4" borderId="1" xfId="0" applyNumberFormat="1" applyFont="1" applyFill="1" applyBorder="1"/>
    <xf numFmtId="166" fontId="9" fillId="0" borderId="4" xfId="284" applyNumberFormat="1" applyFont="1" applyBorder="1"/>
    <xf numFmtId="166" fontId="9" fillId="0" borderId="15" xfId="284" applyNumberFormat="1" applyFont="1" applyBorder="1"/>
    <xf numFmtId="165" fontId="11" fillId="0" borderId="0" xfId="1" applyNumberFormat="1" applyFont="1"/>
    <xf numFmtId="165" fontId="10" fillId="0" borderId="0" xfId="2772" applyNumberFormat="1" applyFont="1" applyBorder="1"/>
    <xf numFmtId="165" fontId="10" fillId="0" borderId="0" xfId="1" applyNumberFormat="1" applyFont="1" applyBorder="1"/>
    <xf numFmtId="165" fontId="10" fillId="0" borderId="3" xfId="0" applyNumberFormat="1" applyFont="1" applyBorder="1"/>
    <xf numFmtId="0" fontId="9" fillId="4" borderId="9" xfId="0" applyFont="1" applyFill="1" applyBorder="1"/>
    <xf numFmtId="169" fontId="10" fillId="0" borderId="0" xfId="1" applyNumberFormat="1" applyFont="1" applyBorder="1"/>
    <xf numFmtId="169" fontId="9" fillId="0" borderId="0" xfId="1" applyNumberFormat="1" applyFont="1" applyBorder="1"/>
    <xf numFmtId="0" fontId="9" fillId="4" borderId="0" xfId="0" applyFont="1" applyFill="1"/>
    <xf numFmtId="0" fontId="11" fillId="0" borderId="0" xfId="282" applyFont="1" applyFill="1"/>
    <xf numFmtId="0" fontId="9" fillId="0" borderId="1" xfId="0" applyFont="1" applyBorder="1"/>
    <xf numFmtId="167" fontId="10" fillId="0" borderId="20" xfId="280" applyNumberFormat="1" applyFont="1" applyBorder="1" applyAlignment="1">
      <alignment horizontal="right"/>
    </xf>
    <xf numFmtId="167" fontId="10" fillId="7" borderId="20" xfId="280" applyNumberFormat="1" applyFont="1" applyFill="1" applyBorder="1" applyAlignment="1">
      <alignment horizontal="right"/>
    </xf>
    <xf numFmtId="169" fontId="10" fillId="0" borderId="0" xfId="2734" applyNumberFormat="1" applyFont="1" applyFill="1" applyBorder="1"/>
    <xf numFmtId="167" fontId="10" fillId="0" borderId="0" xfId="280" applyNumberFormat="1" applyFont="1" applyFill="1" applyBorder="1"/>
    <xf numFmtId="0" fontId="14" fillId="4" borderId="18" xfId="0" applyFont="1" applyFill="1" applyBorder="1"/>
    <xf numFmtId="0" fontId="14" fillId="4" borderId="3" xfId="0" applyFont="1" applyFill="1" applyBorder="1"/>
    <xf numFmtId="0" fontId="14" fillId="4" borderId="19" xfId="0" applyFont="1" applyFill="1" applyBorder="1"/>
    <xf numFmtId="0" fontId="12" fillId="0" borderId="17" xfId="0" applyFont="1" applyBorder="1"/>
    <xf numFmtId="0" fontId="14" fillId="8" borderId="17" xfId="0" applyFont="1" applyFill="1" applyBorder="1"/>
    <xf numFmtId="0" fontId="14" fillId="8" borderId="4" xfId="0" applyFont="1" applyFill="1" applyBorder="1"/>
    <xf numFmtId="0" fontId="14" fillId="8" borderId="15" xfId="0" applyFont="1" applyFill="1" applyBorder="1"/>
    <xf numFmtId="169" fontId="9" fillId="0" borderId="4" xfId="1" applyNumberFormat="1" applyFont="1" applyBorder="1"/>
    <xf numFmtId="169" fontId="9" fillId="0" borderId="15" xfId="1" applyNumberFormat="1" applyFont="1" applyBorder="1"/>
    <xf numFmtId="0" fontId="14" fillId="4" borderId="17" xfId="0" applyFont="1" applyFill="1" applyBorder="1"/>
    <xf numFmtId="0" fontId="14" fillId="4" borderId="4" xfId="0" applyFont="1" applyFill="1" applyBorder="1"/>
    <xf numFmtId="0" fontId="14" fillId="4" borderId="15" xfId="0" applyFont="1" applyFill="1" applyBorder="1"/>
    <xf numFmtId="165" fontId="9" fillId="0" borderId="6" xfId="1" applyNumberFormat="1" applyFont="1" applyBorder="1"/>
    <xf numFmtId="165" fontId="9" fillId="0" borderId="2" xfId="1" applyNumberFormat="1" applyFont="1" applyBorder="1"/>
    <xf numFmtId="0" fontId="9" fillId="0" borderId="4" xfId="0" applyFont="1" applyBorder="1"/>
    <xf numFmtId="165" fontId="12" fillId="0" borderId="0" xfId="1" applyNumberFormat="1" applyFont="1"/>
    <xf numFmtId="0" fontId="18" fillId="0" borderId="0" xfId="0" applyFont="1"/>
    <xf numFmtId="0" fontId="20" fillId="0" borderId="0" xfId="282" applyFont="1" applyFill="1"/>
    <xf numFmtId="0" fontId="19" fillId="5" borderId="1" xfId="0" applyFont="1" applyFill="1" applyBorder="1" applyAlignment="1">
      <alignment horizontal="center" vertical="center" wrapText="1"/>
    </xf>
    <xf numFmtId="0" fontId="19" fillId="5" borderId="2" xfId="0" applyFont="1" applyFill="1" applyBorder="1" applyAlignment="1">
      <alignment vertical="top"/>
    </xf>
    <xf numFmtId="0" fontId="19" fillId="5" borderId="1" xfId="0" applyFont="1" applyFill="1" applyBorder="1" applyAlignment="1">
      <alignment vertical="center" wrapText="1"/>
    </xf>
    <xf numFmtId="0" fontId="18" fillId="0" borderId="1" xfId="0" applyFont="1" applyBorder="1"/>
    <xf numFmtId="165" fontId="18" fillId="0" borderId="1" xfId="0" applyNumberFormat="1" applyFont="1" applyBorder="1"/>
    <xf numFmtId="3" fontId="18" fillId="0" borderId="1" xfId="0" applyNumberFormat="1" applyFont="1" applyBorder="1"/>
    <xf numFmtId="167" fontId="18" fillId="0" borderId="1" xfId="280" applyNumberFormat="1" applyFont="1" applyBorder="1"/>
    <xf numFmtId="0" fontId="21" fillId="0" borderId="0" xfId="0" applyFont="1"/>
    <xf numFmtId="165" fontId="18" fillId="0" borderId="0" xfId="0" applyNumberFormat="1" applyFont="1"/>
    <xf numFmtId="0" fontId="19" fillId="5" borderId="1" xfId="0" applyFont="1" applyFill="1" applyBorder="1"/>
    <xf numFmtId="3" fontId="19" fillId="5" borderId="1" xfId="0" applyNumberFormat="1" applyFont="1" applyFill="1" applyBorder="1"/>
    <xf numFmtId="167" fontId="19" fillId="5" borderId="1" xfId="280" applyNumberFormat="1" applyFont="1" applyFill="1" applyBorder="1"/>
    <xf numFmtId="0" fontId="19" fillId="0" borderId="0" xfId="0" applyFont="1"/>
    <xf numFmtId="3" fontId="19" fillId="0" borderId="0" xfId="0" applyNumberFormat="1" applyFont="1"/>
    <xf numFmtId="4" fontId="19" fillId="0" borderId="0" xfId="0" applyNumberFormat="1" applyFont="1"/>
    <xf numFmtId="9" fontId="19" fillId="0" borderId="0" xfId="280" applyFont="1" applyFill="1" applyBorder="1"/>
    <xf numFmtId="0" fontId="22" fillId="0" borderId="0" xfId="0" applyFont="1"/>
    <xf numFmtId="3" fontId="22" fillId="0" borderId="0" xfId="0" applyNumberFormat="1" applyFont="1"/>
    <xf numFmtId="9" fontId="22" fillId="0" borderId="0" xfId="280" applyFont="1" applyFill="1" applyBorder="1"/>
    <xf numFmtId="0" fontId="23" fillId="0" borderId="0" xfId="0" applyFont="1"/>
    <xf numFmtId="165" fontId="19" fillId="0" borderId="0" xfId="0" applyNumberFormat="1" applyFont="1"/>
    <xf numFmtId="165" fontId="18" fillId="0" borderId="0" xfId="1" applyNumberFormat="1" applyFont="1" applyFill="1"/>
    <xf numFmtId="165" fontId="18" fillId="0" borderId="0" xfId="1" applyNumberFormat="1" applyFont="1"/>
    <xf numFmtId="0" fontId="19" fillId="0" borderId="22" xfId="0" applyFont="1" applyBorder="1"/>
    <xf numFmtId="169" fontId="9" fillId="4" borderId="1" xfId="1" applyNumberFormat="1" applyFont="1" applyFill="1" applyBorder="1" applyAlignment="1"/>
    <xf numFmtId="165" fontId="9" fillId="0" borderId="15" xfId="1" applyNumberFormat="1" applyFont="1" applyFill="1" applyBorder="1"/>
    <xf numFmtId="0" fontId="12" fillId="0" borderId="4" xfId="0" applyFont="1" applyBorder="1"/>
    <xf numFmtId="0" fontId="12" fillId="0" borderId="0" xfId="0" applyFont="1"/>
    <xf numFmtId="166" fontId="12" fillId="0" borderId="0" xfId="284" applyNumberFormat="1" applyFont="1"/>
    <xf numFmtId="165" fontId="12" fillId="0" borderId="0" xfId="0" applyNumberFormat="1" applyFont="1"/>
    <xf numFmtId="0" fontId="12" fillId="0" borderId="3" xfId="0" applyFont="1" applyBorder="1"/>
    <xf numFmtId="0" fontId="9" fillId="0" borderId="17" xfId="10" applyFont="1" applyBorder="1"/>
    <xf numFmtId="165" fontId="9" fillId="0" borderId="2" xfId="2776" applyNumberFormat="1" applyFont="1" applyBorder="1"/>
    <xf numFmtId="169" fontId="9" fillId="0" borderId="9" xfId="1" applyNumberFormat="1" applyFont="1" applyBorder="1"/>
    <xf numFmtId="165" fontId="9" fillId="0" borderId="2" xfId="2773" applyNumberFormat="1" applyFont="1" applyBorder="1"/>
    <xf numFmtId="165" fontId="9" fillId="0" borderId="9" xfId="1" applyNumberFormat="1" applyFont="1" applyBorder="1"/>
    <xf numFmtId="0" fontId="9" fillId="4" borderId="5" xfId="0" applyFont="1" applyFill="1" applyBorder="1"/>
    <xf numFmtId="165" fontId="12" fillId="0" borderId="4" xfId="0" applyNumberFormat="1" applyFont="1" applyBorder="1" applyAlignment="1">
      <alignment wrapText="1"/>
    </xf>
    <xf numFmtId="165" fontId="12" fillId="0" borderId="4" xfId="0" applyNumberFormat="1" applyFont="1" applyBorder="1"/>
    <xf numFmtId="165" fontId="9" fillId="0" borderId="19" xfId="1" applyNumberFormat="1" applyFont="1" applyBorder="1"/>
    <xf numFmtId="165" fontId="10" fillId="0" borderId="4" xfId="0" applyNumberFormat="1" applyFont="1" applyBorder="1"/>
    <xf numFmtId="166" fontId="9" fillId="0" borderId="0" xfId="0" applyNumberFormat="1" applyFont="1"/>
    <xf numFmtId="0" fontId="9" fillId="0" borderId="5" xfId="0" applyFont="1" applyBorder="1"/>
    <xf numFmtId="169" fontId="10" fillId="0" borderId="4" xfId="2779" applyNumberFormat="1" applyFont="1" applyFill="1" applyBorder="1" applyAlignment="1">
      <alignment horizontal="right"/>
    </xf>
    <xf numFmtId="169" fontId="9" fillId="0" borderId="3" xfId="2779" applyNumberFormat="1" applyFont="1" applyBorder="1" applyAlignment="1">
      <alignment horizontal="right"/>
    </xf>
    <xf numFmtId="168" fontId="9" fillId="0" borderId="3" xfId="0" applyNumberFormat="1" applyFont="1" applyBorder="1" applyAlignment="1">
      <alignment horizontal="right"/>
    </xf>
    <xf numFmtId="165" fontId="9" fillId="0" borderId="4" xfId="2779" applyNumberFormat="1" applyFont="1" applyBorder="1"/>
    <xf numFmtId="169" fontId="9" fillId="0" borderId="4" xfId="2779" applyNumberFormat="1" applyFont="1" applyBorder="1"/>
    <xf numFmtId="169" fontId="9" fillId="0" borderId="15" xfId="2779" applyNumberFormat="1" applyFont="1" applyBorder="1"/>
    <xf numFmtId="165" fontId="9" fillId="0" borderId="17" xfId="2776" applyNumberFormat="1" applyFont="1" applyBorder="1"/>
    <xf numFmtId="165" fontId="9" fillId="0" borderId="4" xfId="2776" applyNumberFormat="1" applyFont="1" applyBorder="1"/>
    <xf numFmtId="165" fontId="9" fillId="0" borderId="4" xfId="1" applyNumberFormat="1" applyFont="1" applyBorder="1" applyAlignment="1"/>
    <xf numFmtId="0" fontId="12" fillId="7" borderId="6" xfId="0" applyFont="1" applyFill="1" applyBorder="1"/>
    <xf numFmtId="165" fontId="10" fillId="0" borderId="0" xfId="2754" applyNumberFormat="1" applyFont="1" applyBorder="1"/>
    <xf numFmtId="172" fontId="10" fillId="0" borderId="0" xfId="280" applyNumberFormat="1" applyFont="1"/>
    <xf numFmtId="49" fontId="9" fillId="4" borderId="2" xfId="0" applyNumberFormat="1" applyFont="1" applyFill="1" applyBorder="1"/>
    <xf numFmtId="169" fontId="10" fillId="0" borderId="2" xfId="1" applyNumberFormat="1" applyFont="1" applyFill="1" applyBorder="1"/>
    <xf numFmtId="165" fontId="10" fillId="7" borderId="2" xfId="1" applyNumberFormat="1" applyFont="1" applyFill="1" applyBorder="1"/>
    <xf numFmtId="169" fontId="10" fillId="0" borderId="4" xfId="1" applyNumberFormat="1" applyFont="1" applyFill="1" applyBorder="1"/>
    <xf numFmtId="165" fontId="10" fillId="0" borderId="4" xfId="1" applyNumberFormat="1" applyFont="1" applyBorder="1"/>
    <xf numFmtId="165" fontId="10" fillId="7" borderId="4" xfId="1" applyNumberFormat="1" applyFont="1" applyFill="1" applyBorder="1"/>
    <xf numFmtId="165" fontId="9" fillId="0" borderId="3" xfId="1" applyNumberFormat="1" applyFont="1" applyFill="1" applyBorder="1"/>
    <xf numFmtId="165" fontId="9" fillId="7" borderId="3" xfId="1" applyNumberFormat="1" applyFont="1" applyFill="1" applyBorder="1"/>
    <xf numFmtId="2" fontId="10" fillId="0" borderId="0" xfId="280" applyNumberFormat="1" applyFont="1"/>
    <xf numFmtId="0" fontId="15" fillId="0" borderId="0" xfId="0" applyFont="1" applyAlignment="1">
      <alignment horizontal="center" vertical="center"/>
    </xf>
    <xf numFmtId="169" fontId="10" fillId="0" borderId="2" xfId="1" applyNumberFormat="1" applyFont="1" applyBorder="1"/>
    <xf numFmtId="165" fontId="9" fillId="0" borderId="15" xfId="1" applyNumberFormat="1" applyFont="1" applyBorder="1"/>
    <xf numFmtId="169" fontId="10" fillId="0" borderId="3" xfId="1" applyNumberFormat="1" applyFont="1" applyBorder="1"/>
    <xf numFmtId="166" fontId="9" fillId="0" borderId="1" xfId="0" applyNumberFormat="1" applyFont="1" applyBorder="1"/>
    <xf numFmtId="173" fontId="10" fillId="0" borderId="0" xfId="2784" applyNumberFormat="1" applyFont="1"/>
    <xf numFmtId="0" fontId="11" fillId="0" borderId="0" xfId="282" applyFont="1" applyFill="1" applyAlignment="1"/>
    <xf numFmtId="165" fontId="10" fillId="0" borderId="15" xfId="0" applyNumberFormat="1" applyFont="1" applyBorder="1"/>
    <xf numFmtId="165" fontId="9" fillId="0" borderId="4" xfId="0" applyNumberFormat="1" applyFont="1" applyBorder="1"/>
    <xf numFmtId="165" fontId="9" fillId="0" borderId="15" xfId="0" applyNumberFormat="1" applyFont="1" applyBorder="1"/>
    <xf numFmtId="169" fontId="10" fillId="0" borderId="4" xfId="1" applyNumberFormat="1" applyFont="1" applyFill="1" applyBorder="1" applyAlignment="1">
      <alignment horizontal="right"/>
    </xf>
    <xf numFmtId="169" fontId="10" fillId="0" borderId="15" xfId="1" applyNumberFormat="1" applyFont="1" applyFill="1" applyBorder="1" applyAlignment="1">
      <alignment horizontal="right"/>
    </xf>
    <xf numFmtId="165" fontId="9" fillId="0" borderId="3" xfId="2776" applyNumberFormat="1" applyFont="1" applyBorder="1"/>
    <xf numFmtId="169" fontId="9" fillId="0" borderId="4" xfId="1" applyNumberFormat="1" applyFont="1" applyFill="1" applyBorder="1" applyAlignment="1">
      <alignment horizontal="right"/>
    </xf>
    <xf numFmtId="169" fontId="9" fillId="0" borderId="15" xfId="1" applyNumberFormat="1" applyFont="1" applyFill="1" applyBorder="1" applyAlignment="1">
      <alignment horizontal="right"/>
    </xf>
    <xf numFmtId="165" fontId="10" fillId="0" borderId="2" xfId="2796" applyNumberFormat="1" applyFont="1" applyBorder="1"/>
    <xf numFmtId="169" fontId="10" fillId="0" borderId="2" xfId="1" applyNumberFormat="1" applyFont="1" applyFill="1" applyBorder="1" applyAlignment="1">
      <alignment horizontal="right"/>
    </xf>
    <xf numFmtId="165" fontId="10" fillId="0" borderId="4" xfId="2796" applyNumberFormat="1" applyFont="1" applyBorder="1"/>
    <xf numFmtId="165" fontId="10" fillId="0" borderId="3" xfId="2796" applyNumberFormat="1" applyFont="1" applyBorder="1"/>
    <xf numFmtId="169" fontId="10" fillId="0" borderId="3" xfId="1" applyNumberFormat="1" applyFont="1" applyFill="1" applyBorder="1" applyAlignment="1">
      <alignment horizontal="right"/>
    </xf>
    <xf numFmtId="169" fontId="10" fillId="0" borderId="9" xfId="1" applyNumberFormat="1" applyFont="1" applyBorder="1" applyAlignment="1">
      <alignment horizontal="right"/>
    </xf>
    <xf numFmtId="165" fontId="12" fillId="0" borderId="4" xfId="2796" applyNumberFormat="1" applyFont="1" applyBorder="1"/>
    <xf numFmtId="165" fontId="12" fillId="0" borderId="15" xfId="2796" applyNumberFormat="1" applyFont="1" applyBorder="1"/>
    <xf numFmtId="165" fontId="12" fillId="0" borderId="3" xfId="2796" applyNumberFormat="1" applyFont="1" applyBorder="1"/>
    <xf numFmtId="169" fontId="10" fillId="0" borderId="17" xfId="1" applyNumberFormat="1" applyFont="1" applyBorder="1"/>
    <xf numFmtId="165" fontId="10" fillId="0" borderId="9" xfId="2796" applyNumberFormat="1" applyFont="1" applyBorder="1"/>
    <xf numFmtId="165" fontId="10" fillId="0" borderId="15" xfId="2796" applyNumberFormat="1" applyFont="1" applyBorder="1"/>
    <xf numFmtId="165" fontId="10" fillId="0" borderId="19" xfId="2796" applyNumberFormat="1" applyFont="1" applyBorder="1"/>
    <xf numFmtId="0" fontId="14" fillId="8" borderId="2" xfId="0" applyFont="1" applyFill="1" applyBorder="1"/>
    <xf numFmtId="169" fontId="9" fillId="0" borderId="17" xfId="1" applyNumberFormat="1" applyFont="1" applyBorder="1"/>
    <xf numFmtId="169" fontId="10" fillId="0" borderId="17" xfId="1" applyNumberFormat="1" applyFont="1" applyBorder="1" applyAlignment="1">
      <alignment horizontal="right"/>
    </xf>
    <xf numFmtId="169" fontId="10" fillId="0" borderId="4" xfId="0" applyNumberFormat="1" applyFont="1" applyBorder="1" applyAlignment="1">
      <alignment horizontal="right"/>
    </xf>
    <xf numFmtId="169" fontId="10" fillId="0" borderId="17" xfId="0" applyNumberFormat="1" applyFont="1" applyBorder="1" applyAlignment="1">
      <alignment horizontal="right"/>
    </xf>
    <xf numFmtId="169" fontId="10" fillId="0" borderId="17" xfId="2779" applyNumberFormat="1" applyFont="1" applyBorder="1"/>
    <xf numFmtId="0" fontId="10" fillId="0" borderId="9" xfId="0" applyFont="1" applyBorder="1"/>
    <xf numFmtId="169" fontId="10" fillId="0" borderId="6" xfId="1" applyNumberFormat="1" applyFont="1" applyBorder="1" applyAlignment="1">
      <alignment horizontal="right"/>
    </xf>
    <xf numFmtId="0" fontId="10" fillId="0" borderId="15" xfId="0" applyFont="1" applyBorder="1"/>
    <xf numFmtId="0" fontId="10" fillId="0" borderId="19" xfId="0" applyFont="1" applyBorder="1"/>
    <xf numFmtId="165" fontId="9" fillId="0" borderId="10" xfId="1" applyNumberFormat="1" applyFont="1" applyBorder="1"/>
    <xf numFmtId="165" fontId="9" fillId="0" borderId="5" xfId="1" applyNumberFormat="1" applyFont="1" applyBorder="1"/>
    <xf numFmtId="0" fontId="14" fillId="6" borderId="17" xfId="0" applyFont="1" applyFill="1" applyBorder="1"/>
    <xf numFmtId="16" fontId="14" fillId="6" borderId="2" xfId="0" applyNumberFormat="1" applyFont="1" applyFill="1" applyBorder="1"/>
    <xf numFmtId="0" fontId="12" fillId="0" borderId="6" xfId="0" applyFont="1" applyBorder="1"/>
    <xf numFmtId="165" fontId="12" fillId="0" borderId="2" xfId="2797" applyNumberFormat="1" applyFont="1" applyBorder="1"/>
    <xf numFmtId="165" fontId="12" fillId="0" borderId="9" xfId="2797" applyNumberFormat="1" applyFont="1" applyBorder="1"/>
    <xf numFmtId="165" fontId="12" fillId="0" borderId="4" xfId="2797" applyNumberFormat="1" applyFont="1" applyBorder="1"/>
    <xf numFmtId="165" fontId="12" fillId="0" borderId="15" xfId="2797" applyNumberFormat="1" applyFont="1" applyBorder="1"/>
    <xf numFmtId="0" fontId="9" fillId="6" borderId="2" xfId="0" applyFont="1" applyFill="1" applyBorder="1"/>
    <xf numFmtId="16" fontId="9" fillId="6" borderId="2" xfId="0" applyNumberFormat="1" applyFont="1" applyFill="1" applyBorder="1"/>
    <xf numFmtId="16" fontId="14" fillId="6" borderId="4" xfId="0" applyNumberFormat="1" applyFont="1" applyFill="1" applyBorder="1"/>
    <xf numFmtId="165" fontId="10" fillId="0" borderId="2" xfId="2797" applyNumberFormat="1" applyFont="1" applyBorder="1"/>
    <xf numFmtId="165" fontId="10" fillId="0" borderId="4" xfId="2797" applyNumberFormat="1" applyFont="1" applyBorder="1"/>
    <xf numFmtId="165" fontId="10" fillId="0" borderId="3" xfId="2797" applyNumberFormat="1" applyFont="1" applyBorder="1"/>
    <xf numFmtId="0" fontId="11" fillId="0" borderId="0" xfId="282" applyFont="1" applyAlignment="1">
      <alignment horizontal="center"/>
    </xf>
    <xf numFmtId="0" fontId="24" fillId="5" borderId="17" xfId="0" applyFont="1" applyFill="1" applyBorder="1" applyAlignment="1">
      <alignment vertical="top"/>
    </xf>
    <xf numFmtId="0" fontId="24" fillId="5" borderId="4" xfId="0" applyFont="1" applyFill="1" applyBorder="1" applyAlignment="1">
      <alignment vertical="top"/>
    </xf>
    <xf numFmtId="0" fontId="24" fillId="5" borderId="15" xfId="0" applyFont="1" applyFill="1" applyBorder="1" applyAlignment="1">
      <alignment vertical="top"/>
    </xf>
    <xf numFmtId="0" fontId="12" fillId="0" borderId="6" xfId="0" applyFont="1" applyBorder="1" applyAlignment="1">
      <alignment vertical="top" wrapText="1"/>
    </xf>
    <xf numFmtId="165" fontId="12" fillId="0" borderId="2" xfId="2793" applyNumberFormat="1" applyFont="1" applyFill="1" applyBorder="1"/>
    <xf numFmtId="165" fontId="12" fillId="0" borderId="9" xfId="2793" applyNumberFormat="1" applyFont="1" applyFill="1" applyBorder="1"/>
    <xf numFmtId="165" fontId="12" fillId="0" borderId="9" xfId="2790" applyNumberFormat="1" applyFont="1" applyFill="1" applyBorder="1"/>
    <xf numFmtId="0" fontId="12" fillId="0" borderId="17" xfId="0" applyFont="1" applyBorder="1" applyAlignment="1">
      <alignment vertical="top" wrapText="1"/>
    </xf>
    <xf numFmtId="165" fontId="12" fillId="0" borderId="4" xfId="2793" applyNumberFormat="1" applyFont="1" applyFill="1" applyBorder="1"/>
    <xf numFmtId="165" fontId="12" fillId="0" borderId="15" xfId="2793" applyNumberFormat="1" applyFont="1" applyFill="1" applyBorder="1"/>
    <xf numFmtId="165" fontId="12" fillId="0" borderId="15" xfId="2790" applyNumberFormat="1" applyFont="1" applyFill="1" applyBorder="1"/>
    <xf numFmtId="0" fontId="12" fillId="0" borderId="18" xfId="0" applyFont="1" applyBorder="1" applyAlignment="1">
      <alignment vertical="top" wrapText="1"/>
    </xf>
    <xf numFmtId="165" fontId="12" fillId="0" borderId="3" xfId="2793" applyNumberFormat="1" applyFont="1" applyFill="1" applyBorder="1"/>
    <xf numFmtId="165" fontId="12" fillId="0" borderId="19" xfId="2793" applyNumberFormat="1" applyFont="1" applyFill="1" applyBorder="1"/>
    <xf numFmtId="165" fontId="12" fillId="0" borderId="19" xfId="2790" applyNumberFormat="1" applyFont="1" applyFill="1" applyBorder="1"/>
    <xf numFmtId="0" fontId="24" fillId="0" borderId="25" xfId="0" applyFont="1" applyBorder="1"/>
    <xf numFmtId="165" fontId="14" fillId="0" borderId="23" xfId="2790" applyNumberFormat="1" applyFont="1" applyFill="1" applyBorder="1"/>
    <xf numFmtId="165" fontId="14" fillId="0" borderId="24" xfId="2790" applyNumberFormat="1" applyFont="1" applyFill="1" applyBorder="1"/>
    <xf numFmtId="165" fontId="14" fillId="0" borderId="19" xfId="2790" applyNumberFormat="1" applyFont="1" applyFill="1" applyBorder="1"/>
    <xf numFmtId="0" fontId="24" fillId="0" borderId="26" xfId="0" applyFont="1" applyBorder="1"/>
    <xf numFmtId="165" fontId="14" fillId="0" borderId="4" xfId="2790" applyNumberFormat="1" applyFont="1" applyFill="1" applyBorder="1"/>
    <xf numFmtId="165" fontId="14" fillId="0" borderId="15" xfId="2790" applyNumberFormat="1" applyFont="1" applyFill="1" applyBorder="1"/>
    <xf numFmtId="167" fontId="9" fillId="0" borderId="1" xfId="280" applyNumberFormat="1" applyFont="1" applyBorder="1"/>
    <xf numFmtId="165" fontId="10" fillId="0" borderId="15" xfId="1" applyNumberFormat="1" applyFont="1" applyBorder="1"/>
    <xf numFmtId="0" fontId="10" fillId="0" borderId="18" xfId="0" applyFont="1" applyBorder="1"/>
    <xf numFmtId="165" fontId="9" fillId="0" borderId="4" xfId="2796" applyNumberFormat="1" applyFont="1" applyBorder="1" applyAlignment="1">
      <alignment horizontal="right"/>
    </xf>
    <xf numFmtId="165" fontId="9" fillId="0" borderId="4" xfId="0" applyNumberFormat="1" applyFont="1" applyBorder="1" applyAlignment="1">
      <alignment horizontal="right"/>
    </xf>
    <xf numFmtId="165" fontId="9" fillId="0" borderId="4" xfId="1" applyNumberFormat="1" applyFont="1" applyFill="1" applyBorder="1" applyAlignment="1">
      <alignment horizontal="right"/>
    </xf>
    <xf numFmtId="169" fontId="9" fillId="0" borderId="2" xfId="1" applyNumberFormat="1" applyFont="1" applyFill="1" applyBorder="1" applyAlignment="1">
      <alignment horizontal="right"/>
    </xf>
    <xf numFmtId="169" fontId="9" fillId="0" borderId="9" xfId="1" applyNumberFormat="1" applyFont="1" applyFill="1" applyBorder="1" applyAlignment="1">
      <alignment horizontal="right"/>
    </xf>
    <xf numFmtId="165" fontId="9" fillId="0" borderId="1" xfId="2777" applyNumberFormat="1" applyFont="1" applyBorder="1"/>
    <xf numFmtId="165" fontId="9" fillId="0" borderId="1" xfId="2796" applyNumberFormat="1" applyFont="1" applyBorder="1" applyAlignment="1">
      <alignment horizontal="right"/>
    </xf>
    <xf numFmtId="165" fontId="9" fillId="0" borderId="1" xfId="1" applyNumberFormat="1" applyFont="1" applyBorder="1" applyAlignment="1">
      <alignment horizontal="right"/>
    </xf>
    <xf numFmtId="165" fontId="10" fillId="0" borderId="0" xfId="2797" applyNumberFormat="1" applyFont="1"/>
    <xf numFmtId="3" fontId="10" fillId="0" borderId="0" xfId="1" applyNumberFormat="1" applyFont="1" applyBorder="1"/>
    <xf numFmtId="165" fontId="10" fillId="0" borderId="9" xfId="2797" applyNumberFormat="1" applyFont="1" applyBorder="1"/>
    <xf numFmtId="165" fontId="10" fillId="0" borderId="6" xfId="2797" applyNumberFormat="1" applyFont="1" applyBorder="1"/>
    <xf numFmtId="165" fontId="10" fillId="0" borderId="15" xfId="2797" applyNumberFormat="1" applyFont="1" applyBorder="1"/>
    <xf numFmtId="165" fontId="10" fillId="0" borderId="17" xfId="2797" applyNumberFormat="1" applyFont="1" applyBorder="1"/>
    <xf numFmtId="165" fontId="10" fillId="0" borderId="19" xfId="2797" applyNumberFormat="1" applyFont="1" applyBorder="1"/>
    <xf numFmtId="165" fontId="10" fillId="0" borderId="18" xfId="2797" applyNumberFormat="1" applyFont="1" applyBorder="1"/>
    <xf numFmtId="169" fontId="10" fillId="0" borderId="3" xfId="1" applyNumberFormat="1" applyFont="1" applyFill="1" applyBorder="1"/>
    <xf numFmtId="0" fontId="12" fillId="7" borderId="21" xfId="0" applyFont="1" applyFill="1" applyBorder="1"/>
    <xf numFmtId="165" fontId="10" fillId="0" borderId="2" xfId="0" applyNumberFormat="1" applyFont="1" applyBorder="1"/>
    <xf numFmtId="166" fontId="13" fillId="0" borderId="0" xfId="0" applyNumberFormat="1" applyFont="1"/>
    <xf numFmtId="168" fontId="10" fillId="0" borderId="0" xfId="0" applyNumberFormat="1" applyFont="1" applyAlignment="1">
      <alignment horizontal="right"/>
    </xf>
    <xf numFmtId="168" fontId="10" fillId="0" borderId="0" xfId="0" applyNumberFormat="1" applyFont="1"/>
    <xf numFmtId="168" fontId="10" fillId="0" borderId="4" xfId="0" applyNumberFormat="1" applyFont="1" applyBorder="1" applyAlignment="1">
      <alignment horizontal="right"/>
    </xf>
    <xf numFmtId="165" fontId="10" fillId="0" borderId="4" xfId="2798" applyNumberFormat="1" applyFont="1" applyBorder="1"/>
    <xf numFmtId="165" fontId="10" fillId="0" borderId="15" xfId="2798" applyNumberFormat="1" applyFont="1" applyBorder="1"/>
    <xf numFmtId="165" fontId="10" fillId="0" borderId="0" xfId="2798" applyNumberFormat="1" applyFont="1"/>
    <xf numFmtId="0" fontId="25" fillId="0" borderId="0" xfId="282" applyFont="1"/>
    <xf numFmtId="0" fontId="12" fillId="0" borderId="2" xfId="0" applyFont="1" applyBorder="1" applyAlignment="1">
      <alignment vertical="top"/>
    </xf>
    <xf numFmtId="0" fontId="12" fillId="0" borderId="4" xfId="0" applyFont="1" applyBorder="1" applyAlignment="1">
      <alignment vertical="top"/>
    </xf>
    <xf numFmtId="0" fontId="12" fillId="0" borderId="9" xfId="0" applyFont="1" applyBorder="1" applyAlignment="1">
      <alignment vertical="top"/>
    </xf>
    <xf numFmtId="0" fontId="12" fillId="0" borderId="15" xfId="0" applyFont="1" applyBorder="1" applyAlignment="1">
      <alignment vertical="top"/>
    </xf>
    <xf numFmtId="0" fontId="12" fillId="0" borderId="15" xfId="0" applyFont="1" applyBorder="1" applyAlignment="1">
      <alignment vertical="top" wrapText="1"/>
    </xf>
    <xf numFmtId="165" fontId="10" fillId="0" borderId="2" xfId="2799" applyNumberFormat="1" applyFont="1" applyBorder="1"/>
    <xf numFmtId="165" fontId="10" fillId="0" borderId="2" xfId="2800" applyNumberFormat="1" applyFont="1" applyBorder="1"/>
    <xf numFmtId="165" fontId="10" fillId="0" borderId="3" xfId="2799" applyNumberFormat="1" applyFont="1" applyBorder="1"/>
    <xf numFmtId="165" fontId="10" fillId="0" borderId="3" xfId="2800" applyNumberFormat="1" applyFont="1" applyBorder="1"/>
    <xf numFmtId="9" fontId="12" fillId="0" borderId="2" xfId="280" applyFont="1" applyFill="1" applyBorder="1" applyAlignment="1">
      <alignment horizontal="right"/>
    </xf>
    <xf numFmtId="3" fontId="12" fillId="0" borderId="2" xfId="0" applyNumberFormat="1" applyFont="1" applyBorder="1"/>
    <xf numFmtId="9" fontId="12" fillId="0" borderId="4" xfId="280" applyFont="1" applyFill="1" applyBorder="1" applyAlignment="1">
      <alignment horizontal="right"/>
    </xf>
    <xf numFmtId="167" fontId="10" fillId="0" borderId="15" xfId="280" applyNumberFormat="1" applyFont="1" applyBorder="1" applyAlignment="1">
      <alignment horizontal="right"/>
    </xf>
    <xf numFmtId="167" fontId="10" fillId="0" borderId="27" xfId="280" applyNumberFormat="1" applyFont="1" applyBorder="1" applyAlignment="1">
      <alignment horizontal="right"/>
    </xf>
    <xf numFmtId="0" fontId="9" fillId="0" borderId="7" xfId="0" applyFont="1" applyBorder="1"/>
    <xf numFmtId="169" fontId="9" fillId="0" borderId="1" xfId="1" applyNumberFormat="1" applyFont="1" applyBorder="1"/>
    <xf numFmtId="170" fontId="9" fillId="0" borderId="5" xfId="0" applyNumberFormat="1" applyFont="1" applyBorder="1"/>
    <xf numFmtId="170" fontId="14" fillId="0" borderId="1" xfId="0" applyNumberFormat="1" applyFont="1" applyBorder="1"/>
    <xf numFmtId="0" fontId="10" fillId="7" borderId="1" xfId="0" applyFont="1" applyFill="1" applyBorder="1"/>
    <xf numFmtId="169" fontId="10" fillId="0" borderId="0" xfId="2779" applyNumberFormat="1" applyFont="1" applyBorder="1" applyAlignment="1">
      <alignment horizontal="right"/>
    </xf>
    <xf numFmtId="169" fontId="10" fillId="0" borderId="0" xfId="2779" applyNumberFormat="1" applyFont="1" applyBorder="1"/>
    <xf numFmtId="169" fontId="10" fillId="0" borderId="17" xfId="2779" applyNumberFormat="1" applyFont="1" applyFill="1" applyBorder="1" applyAlignment="1">
      <alignment horizontal="right"/>
    </xf>
    <xf numFmtId="174" fontId="10" fillId="0" borderId="4" xfId="0" applyNumberFormat="1" applyFont="1" applyBorder="1" applyAlignment="1">
      <alignment horizontal="right"/>
    </xf>
    <xf numFmtId="0" fontId="14" fillId="0" borderId="1" xfId="0" applyFont="1" applyBorder="1"/>
    <xf numFmtId="9" fontId="14" fillId="0" borderId="1" xfId="280" applyFont="1" applyFill="1" applyBorder="1" applyAlignment="1">
      <alignment horizontal="right"/>
    </xf>
    <xf numFmtId="169" fontId="14" fillId="0" borderId="1" xfId="2793" applyNumberFormat="1" applyFont="1" applyFill="1" applyBorder="1"/>
    <xf numFmtId="168" fontId="12" fillId="0" borderId="3" xfId="0" applyNumberFormat="1" applyFont="1" applyBorder="1"/>
    <xf numFmtId="168" fontId="10" fillId="0" borderId="2" xfId="0" applyNumberFormat="1" applyFont="1" applyBorder="1" applyAlignment="1">
      <alignment horizontal="right"/>
    </xf>
    <xf numFmtId="168" fontId="10" fillId="0" borderId="2" xfId="0" applyNumberFormat="1" applyFont="1" applyBorder="1"/>
    <xf numFmtId="168" fontId="10" fillId="0" borderId="4" xfId="0" applyNumberFormat="1" applyFont="1" applyBorder="1"/>
    <xf numFmtId="168" fontId="10" fillId="0" borderId="3" xfId="0" applyNumberFormat="1" applyFont="1" applyBorder="1" applyAlignment="1">
      <alignment horizontal="right"/>
    </xf>
    <xf numFmtId="168" fontId="10" fillId="0" borderId="3" xfId="0" applyNumberFormat="1" applyFont="1" applyBorder="1"/>
    <xf numFmtId="166" fontId="9" fillId="0" borderId="17" xfId="284" applyNumberFormat="1" applyFont="1" applyBorder="1"/>
    <xf numFmtId="165" fontId="9" fillId="0" borderId="4" xfId="2796" applyNumberFormat="1" applyFont="1" applyBorder="1"/>
    <xf numFmtId="43" fontId="10" fillId="0" borderId="0" xfId="1" applyFont="1"/>
    <xf numFmtId="173" fontId="10" fillId="0" borderId="0" xfId="0" applyNumberFormat="1" applyFont="1"/>
    <xf numFmtId="169" fontId="0" fillId="0" borderId="0" xfId="1" applyNumberFormat="1" applyFont="1" applyFill="1"/>
    <xf numFmtId="165" fontId="10" fillId="0" borderId="4" xfId="2796" applyNumberFormat="1" applyFont="1" applyFill="1" applyBorder="1"/>
    <xf numFmtId="49" fontId="14" fillId="6" borderId="2" xfId="0" applyNumberFormat="1" applyFont="1" applyFill="1" applyBorder="1"/>
    <xf numFmtId="16" fontId="14" fillId="0" borderId="15" xfId="0" applyNumberFormat="1" applyFont="1" applyBorder="1"/>
    <xf numFmtId="17" fontId="10" fillId="0" borderId="17" xfId="0" applyNumberFormat="1" applyFont="1" applyBorder="1"/>
    <xf numFmtId="170" fontId="10" fillId="0" borderId="4" xfId="284" applyNumberFormat="1" applyFont="1" applyBorder="1"/>
    <xf numFmtId="166" fontId="10" fillId="0" borderId="15" xfId="284" applyNumberFormat="1" applyFont="1" applyBorder="1"/>
    <xf numFmtId="10" fontId="10" fillId="0" borderId="0" xfId="1" applyNumberFormat="1" applyFont="1"/>
    <xf numFmtId="167" fontId="10" fillId="0" borderId="0" xfId="1" applyNumberFormat="1" applyFont="1"/>
    <xf numFmtId="0" fontId="7" fillId="3" borderId="0" xfId="0" applyFont="1" applyFill="1" applyAlignment="1">
      <alignment horizontal="left"/>
    </xf>
    <xf numFmtId="0" fontId="19" fillId="3" borderId="12" xfId="0" applyFont="1" applyFill="1" applyBorder="1" applyAlignment="1">
      <alignment horizontal="left"/>
    </xf>
    <xf numFmtId="0" fontId="19" fillId="3" borderId="13" xfId="0" applyFont="1" applyFill="1" applyBorder="1" applyAlignment="1">
      <alignment horizontal="left"/>
    </xf>
    <xf numFmtId="0" fontId="19" fillId="3" borderId="14" xfId="0" applyFont="1" applyFill="1" applyBorder="1" applyAlignment="1">
      <alignment horizontal="left"/>
    </xf>
    <xf numFmtId="0" fontId="19" fillId="5" borderId="1" xfId="0" applyFont="1" applyFill="1" applyBorder="1" applyAlignment="1">
      <alignment horizontal="center"/>
    </xf>
    <xf numFmtId="0" fontId="9" fillId="2" borderId="0" xfId="0" applyFont="1" applyFill="1" applyAlignment="1">
      <alignment horizontal="left"/>
    </xf>
    <xf numFmtId="0" fontId="11" fillId="0" borderId="0" xfId="282" applyFont="1" applyFill="1" applyAlignment="1">
      <alignment horizontal="center"/>
    </xf>
    <xf numFmtId="0" fontId="9" fillId="0" borderId="16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9" fillId="4" borderId="10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11" fillId="0" borderId="0" xfId="282" applyFont="1" applyAlignment="1">
      <alignment horizontal="center"/>
    </xf>
    <xf numFmtId="49" fontId="9" fillId="4" borderId="2" xfId="0" applyNumberFormat="1" applyFont="1" applyFill="1" applyBorder="1" applyAlignment="1">
      <alignment horizontal="center"/>
    </xf>
    <xf numFmtId="49" fontId="9" fillId="4" borderId="4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171" fontId="9" fillId="4" borderId="1" xfId="0" applyNumberFormat="1" applyFont="1" applyFill="1" applyBorder="1" applyAlignment="1">
      <alignment horizontal="center"/>
    </xf>
    <xf numFmtId="169" fontId="9" fillId="4" borderId="1" xfId="1" applyNumberFormat="1" applyFont="1" applyFill="1" applyBorder="1" applyAlignment="1">
      <alignment horizontal="center" vertical="center"/>
    </xf>
    <xf numFmtId="169" fontId="9" fillId="4" borderId="2" xfId="1" applyNumberFormat="1" applyFont="1" applyFill="1" applyBorder="1" applyAlignment="1">
      <alignment horizontal="center" vertical="center"/>
    </xf>
    <xf numFmtId="0" fontId="16" fillId="0" borderId="0" xfId="282" applyFont="1" applyFill="1" applyAlignment="1">
      <alignment horizontal="center"/>
    </xf>
    <xf numFmtId="165" fontId="9" fillId="4" borderId="2" xfId="1" applyNumberFormat="1" applyFont="1" applyFill="1" applyBorder="1" applyAlignment="1">
      <alignment horizontal="center" vertical="center"/>
    </xf>
    <xf numFmtId="165" fontId="9" fillId="4" borderId="3" xfId="1" applyNumberFormat="1" applyFont="1" applyFill="1" applyBorder="1" applyAlignment="1">
      <alignment horizontal="center" vertical="center"/>
    </xf>
    <xf numFmtId="171" fontId="9" fillId="4" borderId="10" xfId="0" applyNumberFormat="1" applyFont="1" applyFill="1" applyBorder="1" applyAlignment="1">
      <alignment horizontal="center"/>
    </xf>
    <xf numFmtId="171" fontId="9" fillId="4" borderId="11" xfId="0" applyNumberFormat="1" applyFont="1" applyFill="1" applyBorder="1" applyAlignment="1">
      <alignment horizontal="center"/>
    </xf>
    <xf numFmtId="171" fontId="9" fillId="4" borderId="5" xfId="0" applyNumberFormat="1" applyFont="1" applyFill="1" applyBorder="1" applyAlignment="1">
      <alignment horizontal="center"/>
    </xf>
    <xf numFmtId="171" fontId="14" fillId="4" borderId="1" xfId="0" applyNumberFormat="1" applyFont="1" applyFill="1" applyBorder="1" applyAlignment="1">
      <alignment horizontal="center"/>
    </xf>
    <xf numFmtId="0" fontId="9" fillId="4" borderId="9" xfId="0" applyFont="1" applyFill="1" applyBorder="1" applyAlignment="1">
      <alignment horizontal="center" vertical="center"/>
    </xf>
    <xf numFmtId="0" fontId="11" fillId="0" borderId="0" xfId="282" quotePrefix="1" applyFont="1" applyAlignment="1">
      <alignment horizontal="center"/>
    </xf>
    <xf numFmtId="0" fontId="9" fillId="0" borderId="0" xfId="285" applyFont="1" applyAlignment="1">
      <alignment horizontal="left"/>
    </xf>
    <xf numFmtId="165" fontId="11" fillId="0" borderId="0" xfId="1" applyNumberFormat="1" applyFont="1" applyAlignment="1">
      <alignment horizontal="center"/>
    </xf>
    <xf numFmtId="0" fontId="9" fillId="4" borderId="1" xfId="10" applyFont="1" applyFill="1" applyBorder="1" applyAlignment="1">
      <alignment horizontal="center" vertical="center"/>
    </xf>
    <xf numFmtId="0" fontId="9" fillId="4" borderId="2" xfId="10" applyFont="1" applyFill="1" applyBorder="1" applyAlignment="1">
      <alignment horizontal="center" vertical="center"/>
    </xf>
    <xf numFmtId="0" fontId="9" fillId="4" borderId="9" xfId="10" applyFont="1" applyFill="1" applyBorder="1" applyAlignment="1">
      <alignment horizontal="center" vertical="center"/>
    </xf>
    <xf numFmtId="0" fontId="9" fillId="4" borderId="4" xfId="10" applyFont="1" applyFill="1" applyBorder="1" applyAlignment="1">
      <alignment horizontal="center" vertical="center"/>
    </xf>
    <xf numFmtId="17" fontId="9" fillId="4" borderId="10" xfId="0" applyNumberFormat="1" applyFont="1" applyFill="1" applyBorder="1" applyAlignment="1">
      <alignment horizontal="center"/>
    </xf>
    <xf numFmtId="17" fontId="9" fillId="4" borderId="5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9" fillId="4" borderId="1" xfId="1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9" fillId="4" borderId="9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0" fontId="9" fillId="4" borderId="10" xfId="10" applyFont="1" applyFill="1" applyBorder="1" applyAlignment="1">
      <alignment horizontal="center"/>
    </xf>
    <xf numFmtId="0" fontId="9" fillId="4" borderId="11" xfId="10" applyFont="1" applyFill="1" applyBorder="1" applyAlignment="1">
      <alignment horizontal="center"/>
    </xf>
    <xf numFmtId="0" fontId="9" fillId="4" borderId="5" xfId="10" applyFont="1" applyFill="1" applyBorder="1" applyAlignment="1">
      <alignment horizontal="center"/>
    </xf>
    <xf numFmtId="165" fontId="10" fillId="0" borderId="0" xfId="1" applyNumberFormat="1" applyFont="1" applyAlignment="1">
      <alignment horizontal="center"/>
    </xf>
    <xf numFmtId="0" fontId="9" fillId="4" borderId="2" xfId="0" applyFont="1" applyFill="1" applyBorder="1" applyAlignment="1">
      <alignment horizontal="center" vertical="center" textRotation="45"/>
    </xf>
    <xf numFmtId="0" fontId="9" fillId="4" borderId="4" xfId="0" applyFont="1" applyFill="1" applyBorder="1" applyAlignment="1">
      <alignment horizontal="center" vertical="center" textRotation="45"/>
    </xf>
    <xf numFmtId="0" fontId="9" fillId="4" borderId="3" xfId="0" applyFont="1" applyFill="1" applyBorder="1" applyAlignment="1">
      <alignment horizontal="center" vertical="center" textRotation="45"/>
    </xf>
    <xf numFmtId="0" fontId="14" fillId="0" borderId="0" xfId="0" applyFont="1" applyAlignment="1">
      <alignment horizontal="left"/>
    </xf>
    <xf numFmtId="0" fontId="9" fillId="4" borderId="1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15" xfId="0" applyFont="1" applyFill="1" applyBorder="1" applyAlignment="1">
      <alignment horizontal="center" wrapText="1"/>
    </xf>
    <xf numFmtId="0" fontId="9" fillId="4" borderId="0" xfId="0" applyFont="1" applyFill="1" applyAlignment="1">
      <alignment horizontal="center" wrapText="1"/>
    </xf>
  </cellXfs>
  <cellStyles count="2801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8" xr:uid="{5992DEB1-4214-4C1D-A7E5-864675850EE4}"/>
    <cellStyle name="Comma 10 11" xfId="318" xr:uid="{00000000-0005-0000-0000-000009000000}"/>
    <cellStyle name="Comma 10 2" xfId="42" xr:uid="{00000000-0005-0000-0000-00000A000000}"/>
    <cellStyle name="Comma 10 2 10" xfId="322" xr:uid="{00000000-0005-0000-0000-00000B000000}"/>
    <cellStyle name="Comma 10 2 2" xfId="6" xr:uid="{00000000-0005-0000-0000-00000C000000}"/>
    <cellStyle name="Comma 10 2 2 2" xfId="7" xr:uid="{00000000-0005-0000-0000-00000D000000}"/>
    <cellStyle name="Comma 10 2 2 2 2" xfId="16" xr:uid="{00000000-0005-0000-0000-00000E000000}"/>
    <cellStyle name="Comma 10 2 2 2 2 2" xfId="273" xr:uid="{00000000-0005-0000-0000-00000F000000}"/>
    <cellStyle name="Comma 10 2 2 2 2 2 2" xfId="820" xr:uid="{00000000-0005-0000-0000-000010000000}"/>
    <cellStyle name="Comma 10 2 2 2 2 2 2 2" xfId="289" xr:uid="{00000000-0005-0000-0000-000011000000}"/>
    <cellStyle name="Comma 10 2 2 2 2 2 2 2 2" xfId="295" xr:uid="{00000000-0005-0000-0000-000012000000}"/>
    <cellStyle name="Comma 10 2 2 2 2 2 2 2 2 2" xfId="2438" xr:uid="{00000000-0005-0000-0000-000013000000}"/>
    <cellStyle name="Comma 10 2 2 2 2 2 2 2 3" xfId="2726" xr:uid="{00000000-0005-0000-0000-000014000000}"/>
    <cellStyle name="Comma 10 2 2 2 2 2 2 2 4" xfId="1358" xr:uid="{00000000-0005-0000-0000-000015000000}"/>
    <cellStyle name="Comma 10 2 2 2 2 2 2 3" xfId="1900" xr:uid="{00000000-0005-0000-0000-000016000000}"/>
    <cellStyle name="Comma 10 2 2 2 2 2 3" xfId="1091" xr:uid="{00000000-0005-0000-0000-000017000000}"/>
    <cellStyle name="Comma 10 2 2 2 2 2 3 2" xfId="2171" xr:uid="{00000000-0005-0000-0000-000018000000}"/>
    <cellStyle name="Comma 10 2 2 2 2 2 4" xfId="1633" xr:uid="{00000000-0005-0000-0000-000019000000}"/>
    <cellStyle name="Comma 10 2 2 2 2 2 5" xfId="2714" xr:uid="{00000000-0005-0000-0000-00001A000000}"/>
    <cellStyle name="Comma 10 2 2 2 2 2 6" xfId="553" xr:uid="{00000000-0005-0000-0000-00001B000000}"/>
    <cellStyle name="Comma 10 2 2 2 2 3" xfId="577" xr:uid="{00000000-0005-0000-0000-00001C000000}"/>
    <cellStyle name="Comma 10 2 2 2 2 3 2" xfId="1115" xr:uid="{00000000-0005-0000-0000-00001D000000}"/>
    <cellStyle name="Comma 10 2 2 2 2 3 2 2" xfId="2195" xr:uid="{00000000-0005-0000-0000-00001E000000}"/>
    <cellStyle name="Comma 10 2 2 2 2 3 3" xfId="1657" xr:uid="{00000000-0005-0000-0000-00001F000000}"/>
    <cellStyle name="Comma 10 2 2 2 2 4" xfId="848" xr:uid="{00000000-0005-0000-0000-000020000000}"/>
    <cellStyle name="Comma 10 2 2 2 2 4 2" xfId="1928" xr:uid="{00000000-0005-0000-0000-000021000000}"/>
    <cellStyle name="Comma 10 2 2 2 2 5" xfId="1390" xr:uid="{00000000-0005-0000-0000-000022000000}"/>
    <cellStyle name="Comma 10 2 2 2 2 6" xfId="2471" xr:uid="{00000000-0005-0000-0000-000023000000}"/>
    <cellStyle name="Comma 10 2 2 2 2 7" xfId="310" xr:uid="{00000000-0005-0000-0000-000024000000}"/>
    <cellStyle name="Comma 10 2 2 2 3" xfId="209" xr:uid="{00000000-0005-0000-0000-000025000000}"/>
    <cellStyle name="Comma 10 2 2 2 3 2" xfId="756" xr:uid="{00000000-0005-0000-0000-000026000000}"/>
    <cellStyle name="Comma 10 2 2 2 3 2 2" xfId="1294" xr:uid="{00000000-0005-0000-0000-000027000000}"/>
    <cellStyle name="Comma 10 2 2 2 3 2 2 2" xfId="2374" xr:uid="{00000000-0005-0000-0000-000028000000}"/>
    <cellStyle name="Comma 10 2 2 2 3 2 3" xfId="1836" xr:uid="{00000000-0005-0000-0000-000029000000}"/>
    <cellStyle name="Comma 10 2 2 2 3 3" xfId="1027" xr:uid="{00000000-0005-0000-0000-00002A000000}"/>
    <cellStyle name="Comma 10 2 2 2 3 3 2" xfId="2107" xr:uid="{00000000-0005-0000-0000-00002B000000}"/>
    <cellStyle name="Comma 10 2 2 2 3 4" xfId="1569" xr:uid="{00000000-0005-0000-0000-00002C000000}"/>
    <cellStyle name="Comma 10 2 2 2 3 5" xfId="2650" xr:uid="{00000000-0005-0000-0000-00002D000000}"/>
    <cellStyle name="Comma 10 2 2 2 3 6" xfId="489" xr:uid="{00000000-0005-0000-0000-00002E000000}"/>
    <cellStyle name="Comma 10 2 2 2 4" xfId="571" xr:uid="{00000000-0005-0000-0000-00002F000000}"/>
    <cellStyle name="Comma 10 2 2 2 4 2" xfId="1109" xr:uid="{00000000-0005-0000-0000-000030000000}"/>
    <cellStyle name="Comma 10 2 2 2 4 2 2" xfId="2189" xr:uid="{00000000-0005-0000-0000-000031000000}"/>
    <cellStyle name="Comma 10 2 2 2 4 3" xfId="1651" xr:uid="{00000000-0005-0000-0000-000032000000}"/>
    <cellStyle name="Comma 10 2 2 2 5" xfId="842" xr:uid="{00000000-0005-0000-0000-000033000000}"/>
    <cellStyle name="Comma 10 2 2 2 5 2" xfId="1922" xr:uid="{00000000-0005-0000-0000-000034000000}"/>
    <cellStyle name="Comma 10 2 2 2 6" xfId="1384" xr:uid="{00000000-0005-0000-0000-000035000000}"/>
    <cellStyle name="Comma 10 2 2 2 7" xfId="2465" xr:uid="{00000000-0005-0000-0000-000036000000}"/>
    <cellStyle name="Comma 10 2 2 2 8" xfId="304" xr:uid="{00000000-0005-0000-0000-000037000000}"/>
    <cellStyle name="Comma 10 2 2 3" xfId="115" xr:uid="{00000000-0005-0000-0000-000038000000}"/>
    <cellStyle name="Comma 10 2 2 3 2" xfId="241" xr:uid="{00000000-0005-0000-0000-000039000000}"/>
    <cellStyle name="Comma 10 2 2 3 2 2" xfId="788" xr:uid="{00000000-0005-0000-0000-00003A000000}"/>
    <cellStyle name="Comma 10 2 2 3 2 2 2" xfId="1326" xr:uid="{00000000-0005-0000-0000-00003B000000}"/>
    <cellStyle name="Comma 10 2 2 3 2 2 2 2" xfId="2406" xr:uid="{00000000-0005-0000-0000-00003C000000}"/>
    <cellStyle name="Comma 10 2 2 3 2 2 3" xfId="1868" xr:uid="{00000000-0005-0000-0000-00003D000000}"/>
    <cellStyle name="Comma 10 2 2 3 2 3" xfId="1059" xr:uid="{00000000-0005-0000-0000-00003E000000}"/>
    <cellStyle name="Comma 10 2 2 3 2 3 2" xfId="2139" xr:uid="{00000000-0005-0000-0000-00003F000000}"/>
    <cellStyle name="Comma 10 2 2 3 2 4" xfId="1601" xr:uid="{00000000-0005-0000-0000-000040000000}"/>
    <cellStyle name="Comma 10 2 2 3 2 5" xfId="2682" xr:uid="{00000000-0005-0000-0000-000041000000}"/>
    <cellStyle name="Comma 10 2 2 3 2 6" xfId="521" xr:uid="{00000000-0005-0000-0000-000042000000}"/>
    <cellStyle name="Comma 10 2 2 3 3" xfId="662" xr:uid="{00000000-0005-0000-0000-000043000000}"/>
    <cellStyle name="Comma 10 2 2 3 3 2" xfId="1200" xr:uid="{00000000-0005-0000-0000-000044000000}"/>
    <cellStyle name="Comma 10 2 2 3 3 2 2" xfId="2280" xr:uid="{00000000-0005-0000-0000-000045000000}"/>
    <cellStyle name="Comma 10 2 2 3 3 3" xfId="1742" xr:uid="{00000000-0005-0000-0000-000046000000}"/>
    <cellStyle name="Comma 10 2 2 3 4" xfId="933" xr:uid="{00000000-0005-0000-0000-000047000000}"/>
    <cellStyle name="Comma 10 2 2 3 4 2" xfId="2013" xr:uid="{00000000-0005-0000-0000-000048000000}"/>
    <cellStyle name="Comma 10 2 2 3 5" xfId="1475" xr:uid="{00000000-0005-0000-0000-000049000000}"/>
    <cellStyle name="Comma 10 2 2 3 6" xfId="2556" xr:uid="{00000000-0005-0000-0000-00004A000000}"/>
    <cellStyle name="Comma 10 2 2 3 7" xfId="395" xr:uid="{00000000-0005-0000-0000-00004B000000}"/>
    <cellStyle name="Comma 10 2 2 4" xfId="177" xr:uid="{00000000-0005-0000-0000-00004C000000}"/>
    <cellStyle name="Comma 10 2 2 4 2" xfId="724" xr:uid="{00000000-0005-0000-0000-00004D000000}"/>
    <cellStyle name="Comma 10 2 2 4 2 2" xfId="1262" xr:uid="{00000000-0005-0000-0000-00004E000000}"/>
    <cellStyle name="Comma 10 2 2 4 2 2 2" xfId="2342" xr:uid="{00000000-0005-0000-0000-00004F000000}"/>
    <cellStyle name="Comma 10 2 2 4 2 3" xfId="1804" xr:uid="{00000000-0005-0000-0000-000050000000}"/>
    <cellStyle name="Comma 10 2 2 4 3" xfId="995" xr:uid="{00000000-0005-0000-0000-000051000000}"/>
    <cellStyle name="Comma 10 2 2 4 3 2" xfId="2075" xr:uid="{00000000-0005-0000-0000-000052000000}"/>
    <cellStyle name="Comma 10 2 2 4 4" xfId="1537" xr:uid="{00000000-0005-0000-0000-000053000000}"/>
    <cellStyle name="Comma 10 2 2 4 5" xfId="2618" xr:uid="{00000000-0005-0000-0000-000054000000}"/>
    <cellStyle name="Comma 10 2 2 4 6" xfId="457" xr:uid="{00000000-0005-0000-0000-000055000000}"/>
    <cellStyle name="Comma 10 2 2 5" xfId="570" xr:uid="{00000000-0005-0000-0000-000056000000}"/>
    <cellStyle name="Comma 10 2 2 5 2" xfId="1108" xr:uid="{00000000-0005-0000-0000-000057000000}"/>
    <cellStyle name="Comma 10 2 2 5 2 2" xfId="2188" xr:uid="{00000000-0005-0000-0000-000058000000}"/>
    <cellStyle name="Comma 10 2 2 5 3" xfId="1650" xr:uid="{00000000-0005-0000-0000-000059000000}"/>
    <cellStyle name="Comma 10 2 2 6" xfId="841" xr:uid="{00000000-0005-0000-0000-00005A000000}"/>
    <cellStyle name="Comma 10 2 2 6 2" xfId="1921" xr:uid="{00000000-0005-0000-0000-00005B000000}"/>
    <cellStyle name="Comma 10 2 2 7" xfId="1383" xr:uid="{00000000-0005-0000-0000-00005C000000}"/>
    <cellStyle name="Comma 10 2 2 8" xfId="2464" xr:uid="{00000000-0005-0000-0000-00005D000000}"/>
    <cellStyle name="Comma 10 2 2 9" xfId="303" xr:uid="{00000000-0005-0000-0000-00005E000000}"/>
    <cellStyle name="Comma 10 2 3" xfId="70" xr:uid="{00000000-0005-0000-0000-00005F000000}"/>
    <cellStyle name="Comma 10 2 3 2" xfId="132" xr:uid="{00000000-0005-0000-0000-000060000000}"/>
    <cellStyle name="Comma 10 2 3 2 2" xfId="258" xr:uid="{00000000-0005-0000-0000-000061000000}"/>
    <cellStyle name="Comma 10 2 3 2 2 2" xfId="805" xr:uid="{00000000-0005-0000-0000-000062000000}"/>
    <cellStyle name="Comma 10 2 3 2 2 2 2" xfId="1343" xr:uid="{00000000-0005-0000-0000-000063000000}"/>
    <cellStyle name="Comma 10 2 3 2 2 2 2 2" xfId="2423" xr:uid="{00000000-0005-0000-0000-000064000000}"/>
    <cellStyle name="Comma 10 2 3 2 2 2 3" xfId="1885" xr:uid="{00000000-0005-0000-0000-000065000000}"/>
    <cellStyle name="Comma 10 2 3 2 2 3" xfId="1076" xr:uid="{00000000-0005-0000-0000-000066000000}"/>
    <cellStyle name="Comma 10 2 3 2 2 3 2" xfId="2156" xr:uid="{00000000-0005-0000-0000-000067000000}"/>
    <cellStyle name="Comma 10 2 3 2 2 4" xfId="1618" xr:uid="{00000000-0005-0000-0000-000068000000}"/>
    <cellStyle name="Comma 10 2 3 2 2 5" xfId="2699" xr:uid="{00000000-0005-0000-0000-000069000000}"/>
    <cellStyle name="Comma 10 2 3 2 2 6" xfId="538" xr:uid="{00000000-0005-0000-0000-00006A000000}"/>
    <cellStyle name="Comma 10 2 3 2 3" xfId="679" xr:uid="{00000000-0005-0000-0000-00006B000000}"/>
    <cellStyle name="Comma 10 2 3 2 3 2" xfId="1217" xr:uid="{00000000-0005-0000-0000-00006C000000}"/>
    <cellStyle name="Comma 10 2 3 2 3 2 2" xfId="2297" xr:uid="{00000000-0005-0000-0000-00006D000000}"/>
    <cellStyle name="Comma 10 2 3 2 3 3" xfId="1759" xr:uid="{00000000-0005-0000-0000-00006E000000}"/>
    <cellStyle name="Comma 10 2 3 2 4" xfId="950" xr:uid="{00000000-0005-0000-0000-00006F000000}"/>
    <cellStyle name="Comma 10 2 3 2 4 2" xfId="2030" xr:uid="{00000000-0005-0000-0000-000070000000}"/>
    <cellStyle name="Comma 10 2 3 2 5" xfId="1492" xr:uid="{00000000-0005-0000-0000-000071000000}"/>
    <cellStyle name="Comma 10 2 3 2 6" xfId="2573" xr:uid="{00000000-0005-0000-0000-000072000000}"/>
    <cellStyle name="Comma 10 2 3 2 7" xfId="412" xr:uid="{00000000-0005-0000-0000-000073000000}"/>
    <cellStyle name="Comma 10 2 3 3" xfId="194" xr:uid="{00000000-0005-0000-0000-000074000000}"/>
    <cellStyle name="Comma 10 2 3 3 2" xfId="741" xr:uid="{00000000-0005-0000-0000-000075000000}"/>
    <cellStyle name="Comma 10 2 3 3 2 2" xfId="1279" xr:uid="{00000000-0005-0000-0000-000076000000}"/>
    <cellStyle name="Comma 10 2 3 3 2 2 2" xfId="2359" xr:uid="{00000000-0005-0000-0000-000077000000}"/>
    <cellStyle name="Comma 10 2 3 3 2 3" xfId="1821" xr:uid="{00000000-0005-0000-0000-000078000000}"/>
    <cellStyle name="Comma 10 2 3 3 3" xfId="1012" xr:uid="{00000000-0005-0000-0000-000079000000}"/>
    <cellStyle name="Comma 10 2 3 3 3 2" xfId="2092" xr:uid="{00000000-0005-0000-0000-00007A000000}"/>
    <cellStyle name="Comma 10 2 3 3 4" xfId="1554" xr:uid="{00000000-0005-0000-0000-00007B000000}"/>
    <cellStyle name="Comma 10 2 3 3 5" xfId="2635" xr:uid="{00000000-0005-0000-0000-00007C000000}"/>
    <cellStyle name="Comma 10 2 3 3 6" xfId="474" xr:uid="{00000000-0005-0000-0000-00007D000000}"/>
    <cellStyle name="Comma 10 2 3 4" xfId="617" xr:uid="{00000000-0005-0000-0000-00007E000000}"/>
    <cellStyle name="Comma 10 2 3 4 2" xfId="1155" xr:uid="{00000000-0005-0000-0000-00007F000000}"/>
    <cellStyle name="Comma 10 2 3 4 2 2" xfId="2235" xr:uid="{00000000-0005-0000-0000-000080000000}"/>
    <cellStyle name="Comma 10 2 3 4 3" xfId="1697" xr:uid="{00000000-0005-0000-0000-000081000000}"/>
    <cellStyle name="Comma 10 2 3 5" xfId="888" xr:uid="{00000000-0005-0000-0000-000082000000}"/>
    <cellStyle name="Comma 10 2 3 5 2" xfId="1968" xr:uid="{00000000-0005-0000-0000-000083000000}"/>
    <cellStyle name="Comma 10 2 3 6" xfId="1430" xr:uid="{00000000-0005-0000-0000-000084000000}"/>
    <cellStyle name="Comma 10 2 3 7" xfId="2511" xr:uid="{00000000-0005-0000-0000-000085000000}"/>
    <cellStyle name="Comma 10 2 3 8" xfId="350" xr:uid="{00000000-0005-0000-0000-000086000000}"/>
    <cellStyle name="Comma 10 2 4" xfId="100" xr:uid="{00000000-0005-0000-0000-000087000000}"/>
    <cellStyle name="Comma 10 2 4 2" xfId="226" xr:uid="{00000000-0005-0000-0000-000088000000}"/>
    <cellStyle name="Comma 10 2 4 2 2" xfId="773" xr:uid="{00000000-0005-0000-0000-000089000000}"/>
    <cellStyle name="Comma 10 2 4 2 2 2" xfId="1311" xr:uid="{00000000-0005-0000-0000-00008A000000}"/>
    <cellStyle name="Comma 10 2 4 2 2 2 2" xfId="2391" xr:uid="{00000000-0005-0000-0000-00008B000000}"/>
    <cellStyle name="Comma 10 2 4 2 2 3" xfId="1853" xr:uid="{00000000-0005-0000-0000-00008C000000}"/>
    <cellStyle name="Comma 10 2 4 2 3" xfId="1044" xr:uid="{00000000-0005-0000-0000-00008D000000}"/>
    <cellStyle name="Comma 10 2 4 2 3 2" xfId="2124" xr:uid="{00000000-0005-0000-0000-00008E000000}"/>
    <cellStyle name="Comma 10 2 4 2 4" xfId="1586" xr:uid="{00000000-0005-0000-0000-00008F000000}"/>
    <cellStyle name="Comma 10 2 4 2 5" xfId="2667" xr:uid="{00000000-0005-0000-0000-000090000000}"/>
    <cellStyle name="Comma 10 2 4 2 6" xfId="506" xr:uid="{00000000-0005-0000-0000-000091000000}"/>
    <cellStyle name="Comma 10 2 4 3" xfId="647" xr:uid="{00000000-0005-0000-0000-000092000000}"/>
    <cellStyle name="Comma 10 2 4 3 2" xfId="1185" xr:uid="{00000000-0005-0000-0000-000093000000}"/>
    <cellStyle name="Comma 10 2 4 3 2 2" xfId="2265" xr:uid="{00000000-0005-0000-0000-000094000000}"/>
    <cellStyle name="Comma 10 2 4 3 3" xfId="1727" xr:uid="{00000000-0005-0000-0000-000095000000}"/>
    <cellStyle name="Comma 10 2 4 4" xfId="918" xr:uid="{00000000-0005-0000-0000-000096000000}"/>
    <cellStyle name="Comma 10 2 4 4 2" xfId="1998" xr:uid="{00000000-0005-0000-0000-000097000000}"/>
    <cellStyle name="Comma 10 2 4 5" xfId="1460" xr:uid="{00000000-0005-0000-0000-000098000000}"/>
    <cellStyle name="Comma 10 2 4 6" xfId="2541" xr:uid="{00000000-0005-0000-0000-000099000000}"/>
    <cellStyle name="Comma 10 2 4 7" xfId="380" xr:uid="{00000000-0005-0000-0000-00009A000000}"/>
    <cellStyle name="Comma 10 2 5" xfId="162" xr:uid="{00000000-0005-0000-0000-00009B000000}"/>
    <cellStyle name="Comma 10 2 5 2" xfId="709" xr:uid="{00000000-0005-0000-0000-00009C000000}"/>
    <cellStyle name="Comma 10 2 5 2 2" xfId="1247" xr:uid="{00000000-0005-0000-0000-00009D000000}"/>
    <cellStyle name="Comma 10 2 5 2 2 2" xfId="2327" xr:uid="{00000000-0005-0000-0000-00009E000000}"/>
    <cellStyle name="Comma 10 2 5 2 3" xfId="1789" xr:uid="{00000000-0005-0000-0000-00009F000000}"/>
    <cellStyle name="Comma 10 2 5 3" xfId="980" xr:uid="{00000000-0005-0000-0000-0000A0000000}"/>
    <cellStyle name="Comma 10 2 5 3 2" xfId="2060" xr:uid="{00000000-0005-0000-0000-0000A1000000}"/>
    <cellStyle name="Comma 10 2 5 4" xfId="1522" xr:uid="{00000000-0005-0000-0000-0000A2000000}"/>
    <cellStyle name="Comma 10 2 5 5" xfId="2603" xr:uid="{00000000-0005-0000-0000-0000A3000000}"/>
    <cellStyle name="Comma 10 2 5 6" xfId="442" xr:uid="{00000000-0005-0000-0000-0000A4000000}"/>
    <cellStyle name="Comma 10 2 6" xfId="589" xr:uid="{00000000-0005-0000-0000-0000A5000000}"/>
    <cellStyle name="Comma 10 2 6 2" xfId="1127" xr:uid="{00000000-0005-0000-0000-0000A6000000}"/>
    <cellStyle name="Comma 10 2 6 2 2" xfId="2207" xr:uid="{00000000-0005-0000-0000-0000A7000000}"/>
    <cellStyle name="Comma 10 2 6 3" xfId="1669" xr:uid="{00000000-0005-0000-0000-0000A8000000}"/>
    <cellStyle name="Comma 10 2 7" xfId="860" xr:uid="{00000000-0005-0000-0000-0000A9000000}"/>
    <cellStyle name="Comma 10 2 7 2" xfId="1940" xr:uid="{00000000-0005-0000-0000-0000AA000000}"/>
    <cellStyle name="Comma 10 2 8" xfId="1402" xr:uid="{00000000-0005-0000-0000-0000AB000000}"/>
    <cellStyle name="Comma 10 2 9" xfId="2483" xr:uid="{00000000-0005-0000-0000-0000AC000000}"/>
    <cellStyle name="Comma 10 3" xfId="51" xr:uid="{00000000-0005-0000-0000-0000AD000000}"/>
    <cellStyle name="Comma 10 3 2" xfId="80" xr:uid="{00000000-0005-0000-0000-0000AE000000}"/>
    <cellStyle name="Comma 10 3 2 2" xfId="142" xr:uid="{00000000-0005-0000-0000-0000AF000000}"/>
    <cellStyle name="Comma 10 3 2 2 2" xfId="268" xr:uid="{00000000-0005-0000-0000-0000B0000000}"/>
    <cellStyle name="Comma 10 3 2 2 2 2" xfId="815" xr:uid="{00000000-0005-0000-0000-0000B1000000}"/>
    <cellStyle name="Comma 10 3 2 2 2 2 2" xfId="1353" xr:uid="{00000000-0005-0000-0000-0000B2000000}"/>
    <cellStyle name="Comma 10 3 2 2 2 2 2 2" xfId="2433" xr:uid="{00000000-0005-0000-0000-0000B3000000}"/>
    <cellStyle name="Comma 10 3 2 2 2 2 3" xfId="1895" xr:uid="{00000000-0005-0000-0000-0000B4000000}"/>
    <cellStyle name="Comma 10 3 2 2 2 3" xfId="1086" xr:uid="{00000000-0005-0000-0000-0000B5000000}"/>
    <cellStyle name="Comma 10 3 2 2 2 3 2" xfId="2166" xr:uid="{00000000-0005-0000-0000-0000B6000000}"/>
    <cellStyle name="Comma 10 3 2 2 2 4" xfId="1628" xr:uid="{00000000-0005-0000-0000-0000B7000000}"/>
    <cellStyle name="Comma 10 3 2 2 2 5" xfId="2709" xr:uid="{00000000-0005-0000-0000-0000B8000000}"/>
    <cellStyle name="Comma 10 3 2 2 2 6" xfId="548" xr:uid="{00000000-0005-0000-0000-0000B9000000}"/>
    <cellStyle name="Comma 10 3 2 2 3" xfId="689" xr:uid="{00000000-0005-0000-0000-0000BA000000}"/>
    <cellStyle name="Comma 10 3 2 2 3 2" xfId="1227" xr:uid="{00000000-0005-0000-0000-0000BB000000}"/>
    <cellStyle name="Comma 10 3 2 2 3 2 2" xfId="2307" xr:uid="{00000000-0005-0000-0000-0000BC000000}"/>
    <cellStyle name="Comma 10 3 2 2 3 3" xfId="1769" xr:uid="{00000000-0005-0000-0000-0000BD000000}"/>
    <cellStyle name="Comma 10 3 2 2 4" xfId="960" xr:uid="{00000000-0005-0000-0000-0000BE000000}"/>
    <cellStyle name="Comma 10 3 2 2 4 2" xfId="2040" xr:uid="{00000000-0005-0000-0000-0000BF000000}"/>
    <cellStyle name="Comma 10 3 2 2 5" xfId="1502" xr:uid="{00000000-0005-0000-0000-0000C0000000}"/>
    <cellStyle name="Comma 10 3 2 2 6" xfId="2583" xr:uid="{00000000-0005-0000-0000-0000C1000000}"/>
    <cellStyle name="Comma 10 3 2 2 7" xfId="422" xr:uid="{00000000-0005-0000-0000-0000C2000000}"/>
    <cellStyle name="Comma 10 3 2 3" xfId="204" xr:uid="{00000000-0005-0000-0000-0000C3000000}"/>
    <cellStyle name="Comma 10 3 2 3 2" xfId="751" xr:uid="{00000000-0005-0000-0000-0000C4000000}"/>
    <cellStyle name="Comma 10 3 2 3 2 2" xfId="1289" xr:uid="{00000000-0005-0000-0000-0000C5000000}"/>
    <cellStyle name="Comma 10 3 2 3 2 2 2" xfId="2369" xr:uid="{00000000-0005-0000-0000-0000C6000000}"/>
    <cellStyle name="Comma 10 3 2 3 2 3" xfId="1831" xr:uid="{00000000-0005-0000-0000-0000C7000000}"/>
    <cellStyle name="Comma 10 3 2 3 3" xfId="1022" xr:uid="{00000000-0005-0000-0000-0000C8000000}"/>
    <cellStyle name="Comma 10 3 2 3 3 2" xfId="2102" xr:uid="{00000000-0005-0000-0000-0000C9000000}"/>
    <cellStyle name="Comma 10 3 2 3 4" xfId="1564" xr:uid="{00000000-0005-0000-0000-0000CA000000}"/>
    <cellStyle name="Comma 10 3 2 3 5" xfId="2645" xr:uid="{00000000-0005-0000-0000-0000CB000000}"/>
    <cellStyle name="Comma 10 3 2 3 6" xfId="484" xr:uid="{00000000-0005-0000-0000-0000CC000000}"/>
    <cellStyle name="Comma 10 3 2 4" xfId="627" xr:uid="{00000000-0005-0000-0000-0000CD000000}"/>
    <cellStyle name="Comma 10 3 2 4 2" xfId="1165" xr:uid="{00000000-0005-0000-0000-0000CE000000}"/>
    <cellStyle name="Comma 10 3 2 4 2 2" xfId="2245" xr:uid="{00000000-0005-0000-0000-0000CF000000}"/>
    <cellStyle name="Comma 10 3 2 4 3" xfId="1707" xr:uid="{00000000-0005-0000-0000-0000D0000000}"/>
    <cellStyle name="Comma 10 3 2 5" xfId="898" xr:uid="{00000000-0005-0000-0000-0000D1000000}"/>
    <cellStyle name="Comma 10 3 2 5 2" xfId="1978" xr:uid="{00000000-0005-0000-0000-0000D2000000}"/>
    <cellStyle name="Comma 10 3 2 6" xfId="1440" xr:uid="{00000000-0005-0000-0000-0000D3000000}"/>
    <cellStyle name="Comma 10 3 2 7" xfId="2521" xr:uid="{00000000-0005-0000-0000-0000D4000000}"/>
    <cellStyle name="Comma 10 3 2 8" xfId="360" xr:uid="{00000000-0005-0000-0000-0000D5000000}"/>
    <cellStyle name="Comma 10 3 3" xfId="110" xr:uid="{00000000-0005-0000-0000-0000D6000000}"/>
    <cellStyle name="Comma 10 3 3 2" xfId="236" xr:uid="{00000000-0005-0000-0000-0000D7000000}"/>
    <cellStyle name="Comma 10 3 3 2 2" xfId="783" xr:uid="{00000000-0005-0000-0000-0000D8000000}"/>
    <cellStyle name="Comma 10 3 3 2 2 2" xfId="1321" xr:uid="{00000000-0005-0000-0000-0000D9000000}"/>
    <cellStyle name="Comma 10 3 3 2 2 2 2" xfId="2401" xr:uid="{00000000-0005-0000-0000-0000DA000000}"/>
    <cellStyle name="Comma 10 3 3 2 2 3" xfId="1863" xr:uid="{00000000-0005-0000-0000-0000DB000000}"/>
    <cellStyle name="Comma 10 3 3 2 3" xfId="1054" xr:uid="{00000000-0005-0000-0000-0000DC000000}"/>
    <cellStyle name="Comma 10 3 3 2 3 2" xfId="2134" xr:uid="{00000000-0005-0000-0000-0000DD000000}"/>
    <cellStyle name="Comma 10 3 3 2 4" xfId="1596" xr:uid="{00000000-0005-0000-0000-0000DE000000}"/>
    <cellStyle name="Comma 10 3 3 2 5" xfId="2677" xr:uid="{00000000-0005-0000-0000-0000DF000000}"/>
    <cellStyle name="Comma 10 3 3 2 6" xfId="516" xr:uid="{00000000-0005-0000-0000-0000E0000000}"/>
    <cellStyle name="Comma 10 3 3 3" xfId="657" xr:uid="{00000000-0005-0000-0000-0000E1000000}"/>
    <cellStyle name="Comma 10 3 3 3 2" xfId="1195" xr:uid="{00000000-0005-0000-0000-0000E2000000}"/>
    <cellStyle name="Comma 10 3 3 3 2 2" xfId="2275" xr:uid="{00000000-0005-0000-0000-0000E3000000}"/>
    <cellStyle name="Comma 10 3 3 3 3" xfId="1737" xr:uid="{00000000-0005-0000-0000-0000E4000000}"/>
    <cellStyle name="Comma 10 3 3 4" xfId="928" xr:uid="{00000000-0005-0000-0000-0000E5000000}"/>
    <cellStyle name="Comma 10 3 3 4 2" xfId="2008" xr:uid="{00000000-0005-0000-0000-0000E6000000}"/>
    <cellStyle name="Comma 10 3 3 5" xfId="1470" xr:uid="{00000000-0005-0000-0000-0000E7000000}"/>
    <cellStyle name="Comma 10 3 3 6" xfId="2551" xr:uid="{00000000-0005-0000-0000-0000E8000000}"/>
    <cellStyle name="Comma 10 3 3 7" xfId="390" xr:uid="{00000000-0005-0000-0000-0000E9000000}"/>
    <cellStyle name="Comma 10 3 4" xfId="172" xr:uid="{00000000-0005-0000-0000-0000EA000000}"/>
    <cellStyle name="Comma 10 3 4 2" xfId="719" xr:uid="{00000000-0005-0000-0000-0000EB000000}"/>
    <cellStyle name="Comma 10 3 4 2 2" xfId="1257" xr:uid="{00000000-0005-0000-0000-0000EC000000}"/>
    <cellStyle name="Comma 10 3 4 2 2 2" xfId="2337" xr:uid="{00000000-0005-0000-0000-0000ED000000}"/>
    <cellStyle name="Comma 10 3 4 2 3" xfId="1799" xr:uid="{00000000-0005-0000-0000-0000EE000000}"/>
    <cellStyle name="Comma 10 3 4 3" xfId="990" xr:uid="{00000000-0005-0000-0000-0000EF000000}"/>
    <cellStyle name="Comma 10 3 4 3 2" xfId="2070" xr:uid="{00000000-0005-0000-0000-0000F0000000}"/>
    <cellStyle name="Comma 10 3 4 4" xfId="1532" xr:uid="{00000000-0005-0000-0000-0000F1000000}"/>
    <cellStyle name="Comma 10 3 4 5" xfId="2613" xr:uid="{00000000-0005-0000-0000-0000F2000000}"/>
    <cellStyle name="Comma 10 3 4 6" xfId="452" xr:uid="{00000000-0005-0000-0000-0000F3000000}"/>
    <cellStyle name="Comma 10 3 5" xfId="598" xr:uid="{00000000-0005-0000-0000-0000F4000000}"/>
    <cellStyle name="Comma 10 3 5 2" xfId="1136" xr:uid="{00000000-0005-0000-0000-0000F5000000}"/>
    <cellStyle name="Comma 10 3 5 2 2" xfId="2216" xr:uid="{00000000-0005-0000-0000-0000F6000000}"/>
    <cellStyle name="Comma 10 3 5 3" xfId="1678" xr:uid="{00000000-0005-0000-0000-0000F7000000}"/>
    <cellStyle name="Comma 10 3 6" xfId="869" xr:uid="{00000000-0005-0000-0000-0000F8000000}"/>
    <cellStyle name="Comma 10 3 6 2" xfId="1949" xr:uid="{00000000-0005-0000-0000-0000F9000000}"/>
    <cellStyle name="Comma 10 3 7" xfId="1411" xr:uid="{00000000-0005-0000-0000-0000FA000000}"/>
    <cellStyle name="Comma 10 3 8" xfId="2492" xr:uid="{00000000-0005-0000-0000-0000FB000000}"/>
    <cellStyle name="Comma 10 3 9" xfId="331" xr:uid="{00000000-0005-0000-0000-0000FC000000}"/>
    <cellStyle name="Comma 10 4" xfId="65" xr:uid="{00000000-0005-0000-0000-0000FD000000}"/>
    <cellStyle name="Comma 10 4 2" xfId="127" xr:uid="{00000000-0005-0000-0000-0000FE000000}"/>
    <cellStyle name="Comma 10 4 2 2" xfId="253" xr:uid="{00000000-0005-0000-0000-0000FF000000}"/>
    <cellStyle name="Comma 10 4 2 2 2" xfId="800" xr:uid="{00000000-0005-0000-0000-000000010000}"/>
    <cellStyle name="Comma 10 4 2 2 2 2" xfId="1338" xr:uid="{00000000-0005-0000-0000-000001010000}"/>
    <cellStyle name="Comma 10 4 2 2 2 2 2" xfId="2418" xr:uid="{00000000-0005-0000-0000-000002010000}"/>
    <cellStyle name="Comma 10 4 2 2 2 3" xfId="1880" xr:uid="{00000000-0005-0000-0000-000003010000}"/>
    <cellStyle name="Comma 10 4 2 2 3" xfId="1071" xr:uid="{00000000-0005-0000-0000-000004010000}"/>
    <cellStyle name="Comma 10 4 2 2 3 2" xfId="2151" xr:uid="{00000000-0005-0000-0000-000005010000}"/>
    <cellStyle name="Comma 10 4 2 2 4" xfId="1613" xr:uid="{00000000-0005-0000-0000-000006010000}"/>
    <cellStyle name="Comma 10 4 2 2 5" xfId="2694" xr:uid="{00000000-0005-0000-0000-000007010000}"/>
    <cellStyle name="Comma 10 4 2 2 6" xfId="533" xr:uid="{00000000-0005-0000-0000-000008010000}"/>
    <cellStyle name="Comma 10 4 2 3" xfId="674" xr:uid="{00000000-0005-0000-0000-000009010000}"/>
    <cellStyle name="Comma 10 4 2 3 2" xfId="1212" xr:uid="{00000000-0005-0000-0000-00000A010000}"/>
    <cellStyle name="Comma 10 4 2 3 2 2" xfId="2292" xr:uid="{00000000-0005-0000-0000-00000B010000}"/>
    <cellStyle name="Comma 10 4 2 3 3" xfId="1754" xr:uid="{00000000-0005-0000-0000-00000C010000}"/>
    <cellStyle name="Comma 10 4 2 4" xfId="945" xr:uid="{00000000-0005-0000-0000-00000D010000}"/>
    <cellStyle name="Comma 10 4 2 4 2" xfId="2025" xr:uid="{00000000-0005-0000-0000-00000E010000}"/>
    <cellStyle name="Comma 10 4 2 5" xfId="1487" xr:uid="{00000000-0005-0000-0000-00000F010000}"/>
    <cellStyle name="Comma 10 4 2 6" xfId="2568" xr:uid="{00000000-0005-0000-0000-000010010000}"/>
    <cellStyle name="Comma 10 4 2 7" xfId="407" xr:uid="{00000000-0005-0000-0000-000011010000}"/>
    <cellStyle name="Comma 10 4 3" xfId="189" xr:uid="{00000000-0005-0000-0000-000012010000}"/>
    <cellStyle name="Comma 10 4 3 2" xfId="736" xr:uid="{00000000-0005-0000-0000-000013010000}"/>
    <cellStyle name="Comma 10 4 3 2 2" xfId="1274" xr:uid="{00000000-0005-0000-0000-000014010000}"/>
    <cellStyle name="Comma 10 4 3 2 2 2" xfId="2354" xr:uid="{00000000-0005-0000-0000-000015010000}"/>
    <cellStyle name="Comma 10 4 3 2 3" xfId="1816" xr:uid="{00000000-0005-0000-0000-000016010000}"/>
    <cellStyle name="Comma 10 4 3 3" xfId="1007" xr:uid="{00000000-0005-0000-0000-000017010000}"/>
    <cellStyle name="Comma 10 4 3 3 2" xfId="2087" xr:uid="{00000000-0005-0000-0000-000018010000}"/>
    <cellStyle name="Comma 10 4 3 4" xfId="1549" xr:uid="{00000000-0005-0000-0000-000019010000}"/>
    <cellStyle name="Comma 10 4 3 5" xfId="2630" xr:uid="{00000000-0005-0000-0000-00001A010000}"/>
    <cellStyle name="Comma 10 4 3 6" xfId="469" xr:uid="{00000000-0005-0000-0000-00001B010000}"/>
    <cellStyle name="Comma 10 4 4" xfId="612" xr:uid="{00000000-0005-0000-0000-00001C010000}"/>
    <cellStyle name="Comma 10 4 4 2" xfId="1150" xr:uid="{00000000-0005-0000-0000-00001D010000}"/>
    <cellStyle name="Comma 10 4 4 2 2" xfId="2230" xr:uid="{00000000-0005-0000-0000-00001E010000}"/>
    <cellStyle name="Comma 10 4 4 3" xfId="1692" xr:uid="{00000000-0005-0000-0000-00001F010000}"/>
    <cellStyle name="Comma 10 4 5" xfId="883" xr:uid="{00000000-0005-0000-0000-000020010000}"/>
    <cellStyle name="Comma 10 4 5 2" xfId="1963" xr:uid="{00000000-0005-0000-0000-000021010000}"/>
    <cellStyle name="Comma 10 4 6" xfId="1425" xr:uid="{00000000-0005-0000-0000-000022010000}"/>
    <cellStyle name="Comma 10 4 7" xfId="2506" xr:uid="{00000000-0005-0000-0000-000023010000}"/>
    <cellStyle name="Comma 10 4 8" xfId="345" xr:uid="{00000000-0005-0000-0000-000024010000}"/>
    <cellStyle name="Comma 10 5" xfId="95" xr:uid="{00000000-0005-0000-0000-000025010000}"/>
    <cellStyle name="Comma 10 5 2" xfId="221" xr:uid="{00000000-0005-0000-0000-000026010000}"/>
    <cellStyle name="Comma 10 5 2 2" xfId="768" xr:uid="{00000000-0005-0000-0000-000027010000}"/>
    <cellStyle name="Comma 10 5 2 2 2" xfId="1306" xr:uid="{00000000-0005-0000-0000-000028010000}"/>
    <cellStyle name="Comma 10 5 2 2 2 2" xfId="2386" xr:uid="{00000000-0005-0000-0000-000029010000}"/>
    <cellStyle name="Comma 10 5 2 2 3" xfId="1848" xr:uid="{00000000-0005-0000-0000-00002A010000}"/>
    <cellStyle name="Comma 10 5 2 3" xfId="1039" xr:uid="{00000000-0005-0000-0000-00002B010000}"/>
    <cellStyle name="Comma 10 5 2 3 2" xfId="2119" xr:uid="{00000000-0005-0000-0000-00002C010000}"/>
    <cellStyle name="Comma 10 5 2 4" xfId="1581" xr:uid="{00000000-0005-0000-0000-00002D010000}"/>
    <cellStyle name="Comma 10 5 2 5" xfId="2662" xr:uid="{00000000-0005-0000-0000-00002E010000}"/>
    <cellStyle name="Comma 10 5 2 6" xfId="501" xr:uid="{00000000-0005-0000-0000-00002F010000}"/>
    <cellStyle name="Comma 10 5 3" xfId="642" xr:uid="{00000000-0005-0000-0000-000030010000}"/>
    <cellStyle name="Comma 10 5 3 2" xfId="1180" xr:uid="{00000000-0005-0000-0000-000031010000}"/>
    <cellStyle name="Comma 10 5 3 2 2" xfId="2260" xr:uid="{00000000-0005-0000-0000-000032010000}"/>
    <cellStyle name="Comma 10 5 3 3" xfId="1722" xr:uid="{00000000-0005-0000-0000-000033010000}"/>
    <cellStyle name="Comma 10 5 4" xfId="913" xr:uid="{00000000-0005-0000-0000-000034010000}"/>
    <cellStyle name="Comma 10 5 4 2" xfId="1993" xr:uid="{00000000-0005-0000-0000-000035010000}"/>
    <cellStyle name="Comma 10 5 5" xfId="1455" xr:uid="{00000000-0005-0000-0000-000036010000}"/>
    <cellStyle name="Comma 10 5 6" xfId="2536" xr:uid="{00000000-0005-0000-0000-000037010000}"/>
    <cellStyle name="Comma 10 5 7" xfId="375" xr:uid="{00000000-0005-0000-0000-000038010000}"/>
    <cellStyle name="Comma 10 6" xfId="157" xr:uid="{00000000-0005-0000-0000-000039010000}"/>
    <cellStyle name="Comma 10 6 2" xfId="704" xr:uid="{00000000-0005-0000-0000-00003A010000}"/>
    <cellStyle name="Comma 10 6 2 2" xfId="1242" xr:uid="{00000000-0005-0000-0000-00003B010000}"/>
    <cellStyle name="Comma 10 6 2 2 2" xfId="2322" xr:uid="{00000000-0005-0000-0000-00003C010000}"/>
    <cellStyle name="Comma 10 6 2 3" xfId="1784" xr:uid="{00000000-0005-0000-0000-00003D010000}"/>
    <cellStyle name="Comma 10 6 3" xfId="975" xr:uid="{00000000-0005-0000-0000-00003E010000}"/>
    <cellStyle name="Comma 10 6 3 2" xfId="2055" xr:uid="{00000000-0005-0000-0000-00003F010000}"/>
    <cellStyle name="Comma 10 6 4" xfId="1517" xr:uid="{00000000-0005-0000-0000-000040010000}"/>
    <cellStyle name="Comma 10 6 5" xfId="2598" xr:uid="{00000000-0005-0000-0000-000041010000}"/>
    <cellStyle name="Comma 10 6 6" xfId="437" xr:uid="{00000000-0005-0000-0000-000042010000}"/>
    <cellStyle name="Comma 10 7" xfId="585" xr:uid="{00000000-0005-0000-0000-000043010000}"/>
    <cellStyle name="Comma 10 7 2" xfId="1123" xr:uid="{00000000-0005-0000-0000-000044010000}"/>
    <cellStyle name="Comma 10 7 2 2" xfId="2203" xr:uid="{00000000-0005-0000-0000-000045010000}"/>
    <cellStyle name="Comma 10 7 3" xfId="1665" xr:uid="{00000000-0005-0000-0000-000046010000}"/>
    <cellStyle name="Comma 10 8" xfId="856" xr:uid="{00000000-0005-0000-0000-000047010000}"/>
    <cellStyle name="Comma 10 8 2" xfId="1936" xr:uid="{00000000-0005-0000-0000-000048010000}"/>
    <cellStyle name="Comma 10 9" xfId="1398" xr:uid="{00000000-0005-0000-0000-000049010000}"/>
    <cellStyle name="Comma 11" xfId="4" xr:uid="{00000000-0005-0000-0000-00004A010000}"/>
    <cellStyle name="Comma 11 10" xfId="301" xr:uid="{00000000-0005-0000-0000-00004B010000}"/>
    <cellStyle name="Comma 11 2" xfId="53" xr:uid="{00000000-0005-0000-0000-00004C010000}"/>
    <cellStyle name="Comma 11 2 2" xfId="82" xr:uid="{00000000-0005-0000-0000-00004D010000}"/>
    <cellStyle name="Comma 11 2 2 2" xfId="144" xr:uid="{00000000-0005-0000-0000-00004E010000}"/>
    <cellStyle name="Comma 11 2 2 2 2" xfId="270" xr:uid="{00000000-0005-0000-0000-00004F010000}"/>
    <cellStyle name="Comma 11 2 2 2 2 2" xfId="817" xr:uid="{00000000-0005-0000-0000-000050010000}"/>
    <cellStyle name="Comma 11 2 2 2 2 2 2" xfId="1355" xr:uid="{00000000-0005-0000-0000-000051010000}"/>
    <cellStyle name="Comma 11 2 2 2 2 2 2 2" xfId="2435" xr:uid="{00000000-0005-0000-0000-000052010000}"/>
    <cellStyle name="Comma 11 2 2 2 2 2 3" xfId="1897" xr:uid="{00000000-0005-0000-0000-000053010000}"/>
    <cellStyle name="Comma 11 2 2 2 2 3" xfId="1088" xr:uid="{00000000-0005-0000-0000-000054010000}"/>
    <cellStyle name="Comma 11 2 2 2 2 3 2" xfId="2168" xr:uid="{00000000-0005-0000-0000-000055010000}"/>
    <cellStyle name="Comma 11 2 2 2 2 4" xfId="1630" xr:uid="{00000000-0005-0000-0000-000056010000}"/>
    <cellStyle name="Comma 11 2 2 2 2 5" xfId="2711" xr:uid="{00000000-0005-0000-0000-000057010000}"/>
    <cellStyle name="Comma 11 2 2 2 2 6" xfId="550" xr:uid="{00000000-0005-0000-0000-000058010000}"/>
    <cellStyle name="Comma 11 2 2 2 3" xfId="691" xr:uid="{00000000-0005-0000-0000-000059010000}"/>
    <cellStyle name="Comma 11 2 2 2 3 2" xfId="1229" xr:uid="{00000000-0005-0000-0000-00005A010000}"/>
    <cellStyle name="Comma 11 2 2 2 3 2 2" xfId="2309" xr:uid="{00000000-0005-0000-0000-00005B010000}"/>
    <cellStyle name="Comma 11 2 2 2 3 3" xfId="1771" xr:uid="{00000000-0005-0000-0000-00005C010000}"/>
    <cellStyle name="Comma 11 2 2 2 4" xfId="962" xr:uid="{00000000-0005-0000-0000-00005D010000}"/>
    <cellStyle name="Comma 11 2 2 2 4 2" xfId="2042" xr:uid="{00000000-0005-0000-0000-00005E010000}"/>
    <cellStyle name="Comma 11 2 2 2 5" xfId="1504" xr:uid="{00000000-0005-0000-0000-00005F010000}"/>
    <cellStyle name="Comma 11 2 2 2 6" xfId="2585" xr:uid="{00000000-0005-0000-0000-000060010000}"/>
    <cellStyle name="Comma 11 2 2 2 7" xfId="424" xr:uid="{00000000-0005-0000-0000-000061010000}"/>
    <cellStyle name="Comma 11 2 2 3" xfId="206" xr:uid="{00000000-0005-0000-0000-000062010000}"/>
    <cellStyle name="Comma 11 2 2 3 2" xfId="753" xr:uid="{00000000-0005-0000-0000-000063010000}"/>
    <cellStyle name="Comma 11 2 2 3 2 2" xfId="1291" xr:uid="{00000000-0005-0000-0000-000064010000}"/>
    <cellStyle name="Comma 11 2 2 3 2 2 2" xfId="2371" xr:uid="{00000000-0005-0000-0000-000065010000}"/>
    <cellStyle name="Comma 11 2 2 3 2 3" xfId="1833" xr:uid="{00000000-0005-0000-0000-000066010000}"/>
    <cellStyle name="Comma 11 2 2 3 3" xfId="1024" xr:uid="{00000000-0005-0000-0000-000067010000}"/>
    <cellStyle name="Comma 11 2 2 3 3 2" xfId="2104" xr:uid="{00000000-0005-0000-0000-000068010000}"/>
    <cellStyle name="Comma 11 2 2 3 4" xfId="1566" xr:uid="{00000000-0005-0000-0000-000069010000}"/>
    <cellStyle name="Comma 11 2 2 3 5" xfId="2647" xr:uid="{00000000-0005-0000-0000-00006A010000}"/>
    <cellStyle name="Comma 11 2 2 3 6" xfId="486" xr:uid="{00000000-0005-0000-0000-00006B010000}"/>
    <cellStyle name="Comma 11 2 2 4" xfId="629" xr:uid="{00000000-0005-0000-0000-00006C010000}"/>
    <cellStyle name="Comma 11 2 2 4 2" xfId="1167" xr:uid="{00000000-0005-0000-0000-00006D010000}"/>
    <cellStyle name="Comma 11 2 2 4 2 2" xfId="2247" xr:uid="{00000000-0005-0000-0000-00006E010000}"/>
    <cellStyle name="Comma 11 2 2 4 3" xfId="1709" xr:uid="{00000000-0005-0000-0000-00006F010000}"/>
    <cellStyle name="Comma 11 2 2 5" xfId="900" xr:uid="{00000000-0005-0000-0000-000070010000}"/>
    <cellStyle name="Comma 11 2 2 5 2" xfId="1980" xr:uid="{00000000-0005-0000-0000-000071010000}"/>
    <cellStyle name="Comma 11 2 2 6" xfId="1442" xr:uid="{00000000-0005-0000-0000-000072010000}"/>
    <cellStyle name="Comma 11 2 2 7" xfId="2523" xr:uid="{00000000-0005-0000-0000-000073010000}"/>
    <cellStyle name="Comma 11 2 2 8" xfId="362" xr:uid="{00000000-0005-0000-0000-000074010000}"/>
    <cellStyle name="Comma 11 2 3" xfId="112" xr:uid="{00000000-0005-0000-0000-000075010000}"/>
    <cellStyle name="Comma 11 2 3 2" xfId="238" xr:uid="{00000000-0005-0000-0000-000076010000}"/>
    <cellStyle name="Comma 11 2 3 2 2" xfId="785" xr:uid="{00000000-0005-0000-0000-000077010000}"/>
    <cellStyle name="Comma 11 2 3 2 2 2" xfId="1323" xr:uid="{00000000-0005-0000-0000-000078010000}"/>
    <cellStyle name="Comma 11 2 3 2 2 2 2" xfId="2403" xr:uid="{00000000-0005-0000-0000-000079010000}"/>
    <cellStyle name="Comma 11 2 3 2 2 3" xfId="1865" xr:uid="{00000000-0005-0000-0000-00007A010000}"/>
    <cellStyle name="Comma 11 2 3 2 3" xfId="1056" xr:uid="{00000000-0005-0000-0000-00007B010000}"/>
    <cellStyle name="Comma 11 2 3 2 3 2" xfId="2136" xr:uid="{00000000-0005-0000-0000-00007C010000}"/>
    <cellStyle name="Comma 11 2 3 2 4" xfId="1598" xr:uid="{00000000-0005-0000-0000-00007D010000}"/>
    <cellStyle name="Comma 11 2 3 2 5" xfId="2679" xr:uid="{00000000-0005-0000-0000-00007E010000}"/>
    <cellStyle name="Comma 11 2 3 2 6" xfId="518" xr:uid="{00000000-0005-0000-0000-00007F010000}"/>
    <cellStyle name="Comma 11 2 3 3" xfId="659" xr:uid="{00000000-0005-0000-0000-000080010000}"/>
    <cellStyle name="Comma 11 2 3 3 2" xfId="1197" xr:uid="{00000000-0005-0000-0000-000081010000}"/>
    <cellStyle name="Comma 11 2 3 3 2 2" xfId="2277" xr:uid="{00000000-0005-0000-0000-000082010000}"/>
    <cellStyle name="Comma 11 2 3 3 3" xfId="1739" xr:uid="{00000000-0005-0000-0000-000083010000}"/>
    <cellStyle name="Comma 11 2 3 4" xfId="930" xr:uid="{00000000-0005-0000-0000-000084010000}"/>
    <cellStyle name="Comma 11 2 3 4 2" xfId="2010" xr:uid="{00000000-0005-0000-0000-000085010000}"/>
    <cellStyle name="Comma 11 2 3 5" xfId="1472" xr:uid="{00000000-0005-0000-0000-000086010000}"/>
    <cellStyle name="Comma 11 2 3 6" xfId="2553" xr:uid="{00000000-0005-0000-0000-000087010000}"/>
    <cellStyle name="Comma 11 2 3 7" xfId="392" xr:uid="{00000000-0005-0000-0000-000088010000}"/>
    <cellStyle name="Comma 11 2 4" xfId="174" xr:uid="{00000000-0005-0000-0000-000089010000}"/>
    <cellStyle name="Comma 11 2 4 2" xfId="721" xr:uid="{00000000-0005-0000-0000-00008A010000}"/>
    <cellStyle name="Comma 11 2 4 2 2" xfId="1259" xr:uid="{00000000-0005-0000-0000-00008B010000}"/>
    <cellStyle name="Comma 11 2 4 2 2 2" xfId="2339" xr:uid="{00000000-0005-0000-0000-00008C010000}"/>
    <cellStyle name="Comma 11 2 4 2 3" xfId="1801" xr:uid="{00000000-0005-0000-0000-00008D010000}"/>
    <cellStyle name="Comma 11 2 4 3" xfId="992" xr:uid="{00000000-0005-0000-0000-00008E010000}"/>
    <cellStyle name="Comma 11 2 4 3 2" xfId="2072" xr:uid="{00000000-0005-0000-0000-00008F010000}"/>
    <cellStyle name="Comma 11 2 4 4" xfId="1534" xr:uid="{00000000-0005-0000-0000-000090010000}"/>
    <cellStyle name="Comma 11 2 4 5" xfId="2615" xr:uid="{00000000-0005-0000-0000-000091010000}"/>
    <cellStyle name="Comma 11 2 4 6" xfId="454" xr:uid="{00000000-0005-0000-0000-000092010000}"/>
    <cellStyle name="Comma 11 2 5" xfId="600" xr:uid="{00000000-0005-0000-0000-000093010000}"/>
    <cellStyle name="Comma 11 2 5 2" xfId="1138" xr:uid="{00000000-0005-0000-0000-000094010000}"/>
    <cellStyle name="Comma 11 2 5 2 2" xfId="2218" xr:uid="{00000000-0005-0000-0000-000095010000}"/>
    <cellStyle name="Comma 11 2 5 3" xfId="1680" xr:uid="{00000000-0005-0000-0000-000096010000}"/>
    <cellStyle name="Comma 11 2 6" xfId="871" xr:uid="{00000000-0005-0000-0000-000097010000}"/>
    <cellStyle name="Comma 11 2 6 2" xfId="1951" xr:uid="{00000000-0005-0000-0000-000098010000}"/>
    <cellStyle name="Comma 11 2 7" xfId="1413" xr:uid="{00000000-0005-0000-0000-000099010000}"/>
    <cellStyle name="Comma 11 2 8" xfId="2494" xr:uid="{00000000-0005-0000-0000-00009A010000}"/>
    <cellStyle name="Comma 11 2 9" xfId="333" xr:uid="{00000000-0005-0000-0000-00009B010000}"/>
    <cellStyle name="Comma 11 3" xfId="67" xr:uid="{00000000-0005-0000-0000-00009C010000}"/>
    <cellStyle name="Comma 11 3 2" xfId="129" xr:uid="{00000000-0005-0000-0000-00009D010000}"/>
    <cellStyle name="Comma 11 3 2 2" xfId="255" xr:uid="{00000000-0005-0000-0000-00009E010000}"/>
    <cellStyle name="Comma 11 3 2 2 2" xfId="802" xr:uid="{00000000-0005-0000-0000-00009F010000}"/>
    <cellStyle name="Comma 11 3 2 2 2 2" xfId="1340" xr:uid="{00000000-0005-0000-0000-0000A0010000}"/>
    <cellStyle name="Comma 11 3 2 2 2 2 2" xfId="2420" xr:uid="{00000000-0005-0000-0000-0000A1010000}"/>
    <cellStyle name="Comma 11 3 2 2 2 3" xfId="1882" xr:uid="{00000000-0005-0000-0000-0000A2010000}"/>
    <cellStyle name="Comma 11 3 2 2 3" xfId="1073" xr:uid="{00000000-0005-0000-0000-0000A3010000}"/>
    <cellStyle name="Comma 11 3 2 2 3 2" xfId="2153" xr:uid="{00000000-0005-0000-0000-0000A4010000}"/>
    <cellStyle name="Comma 11 3 2 2 4" xfId="1615" xr:uid="{00000000-0005-0000-0000-0000A5010000}"/>
    <cellStyle name="Comma 11 3 2 2 5" xfId="2696" xr:uid="{00000000-0005-0000-0000-0000A6010000}"/>
    <cellStyle name="Comma 11 3 2 2 6" xfId="535" xr:uid="{00000000-0005-0000-0000-0000A7010000}"/>
    <cellStyle name="Comma 11 3 2 3" xfId="676" xr:uid="{00000000-0005-0000-0000-0000A8010000}"/>
    <cellStyle name="Comma 11 3 2 3 2" xfId="1214" xr:uid="{00000000-0005-0000-0000-0000A9010000}"/>
    <cellStyle name="Comma 11 3 2 3 2 2" xfId="2294" xr:uid="{00000000-0005-0000-0000-0000AA010000}"/>
    <cellStyle name="Comma 11 3 2 3 3" xfId="1756" xr:uid="{00000000-0005-0000-0000-0000AB010000}"/>
    <cellStyle name="Comma 11 3 2 4" xfId="947" xr:uid="{00000000-0005-0000-0000-0000AC010000}"/>
    <cellStyle name="Comma 11 3 2 4 2" xfId="2027" xr:uid="{00000000-0005-0000-0000-0000AD010000}"/>
    <cellStyle name="Comma 11 3 2 5" xfId="1489" xr:uid="{00000000-0005-0000-0000-0000AE010000}"/>
    <cellStyle name="Comma 11 3 2 6" xfId="2570" xr:uid="{00000000-0005-0000-0000-0000AF010000}"/>
    <cellStyle name="Comma 11 3 2 7" xfId="409" xr:uid="{00000000-0005-0000-0000-0000B0010000}"/>
    <cellStyle name="Comma 11 3 3" xfId="191" xr:uid="{00000000-0005-0000-0000-0000B1010000}"/>
    <cellStyle name="Comma 11 3 3 2" xfId="738" xr:uid="{00000000-0005-0000-0000-0000B2010000}"/>
    <cellStyle name="Comma 11 3 3 2 2" xfId="1276" xr:uid="{00000000-0005-0000-0000-0000B3010000}"/>
    <cellStyle name="Comma 11 3 3 2 2 2" xfId="2356" xr:uid="{00000000-0005-0000-0000-0000B4010000}"/>
    <cellStyle name="Comma 11 3 3 2 3" xfId="1818" xr:uid="{00000000-0005-0000-0000-0000B5010000}"/>
    <cellStyle name="Comma 11 3 3 3" xfId="1009" xr:uid="{00000000-0005-0000-0000-0000B6010000}"/>
    <cellStyle name="Comma 11 3 3 3 2" xfId="2089" xr:uid="{00000000-0005-0000-0000-0000B7010000}"/>
    <cellStyle name="Comma 11 3 3 4" xfId="1551" xr:uid="{00000000-0005-0000-0000-0000B8010000}"/>
    <cellStyle name="Comma 11 3 3 5" xfId="2632" xr:uid="{00000000-0005-0000-0000-0000B9010000}"/>
    <cellStyle name="Comma 11 3 3 6" xfId="471" xr:uid="{00000000-0005-0000-0000-0000BA010000}"/>
    <cellStyle name="Comma 11 3 4" xfId="614" xr:uid="{00000000-0005-0000-0000-0000BB010000}"/>
    <cellStyle name="Comma 11 3 4 2" xfId="1152" xr:uid="{00000000-0005-0000-0000-0000BC010000}"/>
    <cellStyle name="Comma 11 3 4 2 2" xfId="2232" xr:uid="{00000000-0005-0000-0000-0000BD010000}"/>
    <cellStyle name="Comma 11 3 4 3" xfId="1694" xr:uid="{00000000-0005-0000-0000-0000BE010000}"/>
    <cellStyle name="Comma 11 3 5" xfId="885" xr:uid="{00000000-0005-0000-0000-0000BF010000}"/>
    <cellStyle name="Comma 11 3 5 2" xfId="1965" xr:uid="{00000000-0005-0000-0000-0000C0010000}"/>
    <cellStyle name="Comma 11 3 6" xfId="1427" xr:uid="{00000000-0005-0000-0000-0000C1010000}"/>
    <cellStyle name="Comma 11 3 7" xfId="2508" xr:uid="{00000000-0005-0000-0000-0000C2010000}"/>
    <cellStyle name="Comma 11 3 8" xfId="347" xr:uid="{00000000-0005-0000-0000-0000C3010000}"/>
    <cellStyle name="Comma 11 4" xfId="97" xr:uid="{00000000-0005-0000-0000-0000C4010000}"/>
    <cellStyle name="Comma 11 4 2" xfId="223" xr:uid="{00000000-0005-0000-0000-0000C5010000}"/>
    <cellStyle name="Comma 11 4 2 2" xfId="770" xr:uid="{00000000-0005-0000-0000-0000C6010000}"/>
    <cellStyle name="Comma 11 4 2 2 2" xfId="1308" xr:uid="{00000000-0005-0000-0000-0000C7010000}"/>
    <cellStyle name="Comma 11 4 2 2 2 2" xfId="2388" xr:uid="{00000000-0005-0000-0000-0000C8010000}"/>
    <cellStyle name="Comma 11 4 2 2 3" xfId="1850" xr:uid="{00000000-0005-0000-0000-0000C9010000}"/>
    <cellStyle name="Comma 11 4 2 3" xfId="1041" xr:uid="{00000000-0005-0000-0000-0000CA010000}"/>
    <cellStyle name="Comma 11 4 2 3 2" xfId="2121" xr:uid="{00000000-0005-0000-0000-0000CB010000}"/>
    <cellStyle name="Comma 11 4 2 4" xfId="1583" xr:uid="{00000000-0005-0000-0000-0000CC010000}"/>
    <cellStyle name="Comma 11 4 2 5" xfId="2664" xr:uid="{00000000-0005-0000-0000-0000CD010000}"/>
    <cellStyle name="Comma 11 4 2 6" xfId="503" xr:uid="{00000000-0005-0000-0000-0000CE010000}"/>
    <cellStyle name="Comma 11 4 3" xfId="644" xr:uid="{00000000-0005-0000-0000-0000CF010000}"/>
    <cellStyle name="Comma 11 4 3 2" xfId="1182" xr:uid="{00000000-0005-0000-0000-0000D0010000}"/>
    <cellStyle name="Comma 11 4 3 2 2" xfId="2262" xr:uid="{00000000-0005-0000-0000-0000D1010000}"/>
    <cellStyle name="Comma 11 4 3 3" xfId="1724" xr:uid="{00000000-0005-0000-0000-0000D2010000}"/>
    <cellStyle name="Comma 11 4 4" xfId="915" xr:uid="{00000000-0005-0000-0000-0000D3010000}"/>
    <cellStyle name="Comma 11 4 4 2" xfId="1995" xr:uid="{00000000-0005-0000-0000-0000D4010000}"/>
    <cellStyle name="Comma 11 4 5" xfId="1457" xr:uid="{00000000-0005-0000-0000-0000D5010000}"/>
    <cellStyle name="Comma 11 4 6" xfId="2538" xr:uid="{00000000-0005-0000-0000-0000D6010000}"/>
    <cellStyle name="Comma 11 4 7" xfId="377" xr:uid="{00000000-0005-0000-0000-0000D7010000}"/>
    <cellStyle name="Comma 11 5" xfId="159" xr:uid="{00000000-0005-0000-0000-0000D8010000}"/>
    <cellStyle name="Comma 11 5 2" xfId="706" xr:uid="{00000000-0005-0000-0000-0000D9010000}"/>
    <cellStyle name="Comma 11 5 2 2" xfId="1244" xr:uid="{00000000-0005-0000-0000-0000DA010000}"/>
    <cellStyle name="Comma 11 5 2 2 2" xfId="2324" xr:uid="{00000000-0005-0000-0000-0000DB010000}"/>
    <cellStyle name="Comma 11 5 2 3" xfId="1786" xr:uid="{00000000-0005-0000-0000-0000DC010000}"/>
    <cellStyle name="Comma 11 5 3" xfId="977" xr:uid="{00000000-0005-0000-0000-0000DD010000}"/>
    <cellStyle name="Comma 11 5 3 2" xfId="2057" xr:uid="{00000000-0005-0000-0000-0000DE010000}"/>
    <cellStyle name="Comma 11 5 4" xfId="1519" xr:uid="{00000000-0005-0000-0000-0000DF010000}"/>
    <cellStyle name="Comma 11 5 5" xfId="2600" xr:uid="{00000000-0005-0000-0000-0000E0010000}"/>
    <cellStyle name="Comma 11 5 6" xfId="439" xr:uid="{00000000-0005-0000-0000-0000E1010000}"/>
    <cellStyle name="Comma 11 6" xfId="568" xr:uid="{00000000-0005-0000-0000-0000E2010000}"/>
    <cellStyle name="Comma 11 6 2" xfId="1106" xr:uid="{00000000-0005-0000-0000-0000E3010000}"/>
    <cellStyle name="Comma 11 6 2 2" xfId="2186" xr:uid="{00000000-0005-0000-0000-0000E4010000}"/>
    <cellStyle name="Comma 11 6 3" xfId="1648" xr:uid="{00000000-0005-0000-0000-0000E5010000}"/>
    <cellStyle name="Comma 11 7" xfId="839" xr:uid="{00000000-0005-0000-0000-0000E6010000}"/>
    <cellStyle name="Comma 11 7 2" xfId="1919" xr:uid="{00000000-0005-0000-0000-0000E7010000}"/>
    <cellStyle name="Comma 11 8" xfId="1381" xr:uid="{00000000-0005-0000-0000-0000E8010000}"/>
    <cellStyle name="Comma 11 9" xfId="2462" xr:uid="{00000000-0005-0000-0000-0000E9010000}"/>
    <cellStyle name="Comma 12" xfId="3" xr:uid="{00000000-0005-0000-0000-0000EA010000}"/>
    <cellStyle name="Comma 12 2" xfId="72" xr:uid="{00000000-0005-0000-0000-0000EB010000}"/>
    <cellStyle name="Comma 12 2 2" xfId="134" xr:uid="{00000000-0005-0000-0000-0000EC010000}"/>
    <cellStyle name="Comma 12 2 2 2" xfId="260" xr:uid="{00000000-0005-0000-0000-0000ED010000}"/>
    <cellStyle name="Comma 12 2 2 2 2" xfId="807" xr:uid="{00000000-0005-0000-0000-0000EE010000}"/>
    <cellStyle name="Comma 12 2 2 2 2 2" xfId="1345" xr:uid="{00000000-0005-0000-0000-0000EF010000}"/>
    <cellStyle name="Comma 12 2 2 2 2 2 2" xfId="2425" xr:uid="{00000000-0005-0000-0000-0000F0010000}"/>
    <cellStyle name="Comma 12 2 2 2 2 3" xfId="1887" xr:uid="{00000000-0005-0000-0000-0000F1010000}"/>
    <cellStyle name="Comma 12 2 2 2 3" xfId="1078" xr:uid="{00000000-0005-0000-0000-0000F2010000}"/>
    <cellStyle name="Comma 12 2 2 2 3 2" xfId="2158" xr:uid="{00000000-0005-0000-0000-0000F3010000}"/>
    <cellStyle name="Comma 12 2 2 2 4" xfId="1620" xr:uid="{00000000-0005-0000-0000-0000F4010000}"/>
    <cellStyle name="Comma 12 2 2 2 5" xfId="2701" xr:uid="{00000000-0005-0000-0000-0000F5010000}"/>
    <cellStyle name="Comma 12 2 2 2 6" xfId="540" xr:uid="{00000000-0005-0000-0000-0000F6010000}"/>
    <cellStyle name="Comma 12 2 2 3" xfId="681" xr:uid="{00000000-0005-0000-0000-0000F7010000}"/>
    <cellStyle name="Comma 12 2 2 3 2" xfId="1219" xr:uid="{00000000-0005-0000-0000-0000F8010000}"/>
    <cellStyle name="Comma 12 2 2 3 2 2" xfId="2299" xr:uid="{00000000-0005-0000-0000-0000F9010000}"/>
    <cellStyle name="Comma 12 2 2 3 3" xfId="1761" xr:uid="{00000000-0005-0000-0000-0000FA010000}"/>
    <cellStyle name="Comma 12 2 2 4" xfId="952" xr:uid="{00000000-0005-0000-0000-0000FB010000}"/>
    <cellStyle name="Comma 12 2 2 4 2" xfId="2032" xr:uid="{00000000-0005-0000-0000-0000FC010000}"/>
    <cellStyle name="Comma 12 2 2 5" xfId="1494" xr:uid="{00000000-0005-0000-0000-0000FD010000}"/>
    <cellStyle name="Comma 12 2 2 6" xfId="2575" xr:uid="{00000000-0005-0000-0000-0000FE010000}"/>
    <cellStyle name="Comma 12 2 2 7" xfId="414" xr:uid="{00000000-0005-0000-0000-0000FF010000}"/>
    <cellStyle name="Comma 12 2 3" xfId="196" xr:uid="{00000000-0005-0000-0000-000000020000}"/>
    <cellStyle name="Comma 12 2 3 2" xfId="743" xr:uid="{00000000-0005-0000-0000-000001020000}"/>
    <cellStyle name="Comma 12 2 3 2 2" xfId="1281" xr:uid="{00000000-0005-0000-0000-000002020000}"/>
    <cellStyle name="Comma 12 2 3 2 2 2" xfId="2361" xr:uid="{00000000-0005-0000-0000-000003020000}"/>
    <cellStyle name="Comma 12 2 3 2 3" xfId="1823" xr:uid="{00000000-0005-0000-0000-000004020000}"/>
    <cellStyle name="Comma 12 2 3 3" xfId="1014" xr:uid="{00000000-0005-0000-0000-000005020000}"/>
    <cellStyle name="Comma 12 2 3 3 2" xfId="2094" xr:uid="{00000000-0005-0000-0000-000006020000}"/>
    <cellStyle name="Comma 12 2 3 4" xfId="1556" xr:uid="{00000000-0005-0000-0000-000007020000}"/>
    <cellStyle name="Comma 12 2 3 5" xfId="2637" xr:uid="{00000000-0005-0000-0000-000008020000}"/>
    <cellStyle name="Comma 12 2 3 6" xfId="476" xr:uid="{00000000-0005-0000-0000-000009020000}"/>
    <cellStyle name="Comma 12 2 4" xfId="619" xr:uid="{00000000-0005-0000-0000-00000A020000}"/>
    <cellStyle name="Comma 12 2 4 2" xfId="1157" xr:uid="{00000000-0005-0000-0000-00000B020000}"/>
    <cellStyle name="Comma 12 2 4 2 2" xfId="2237" xr:uid="{00000000-0005-0000-0000-00000C020000}"/>
    <cellStyle name="Comma 12 2 4 3" xfId="1699" xr:uid="{00000000-0005-0000-0000-00000D020000}"/>
    <cellStyle name="Comma 12 2 5" xfId="890" xr:uid="{00000000-0005-0000-0000-00000E020000}"/>
    <cellStyle name="Comma 12 2 5 2" xfId="1970" xr:uid="{00000000-0005-0000-0000-00000F020000}"/>
    <cellStyle name="Comma 12 2 6" xfId="1432" xr:uid="{00000000-0005-0000-0000-000010020000}"/>
    <cellStyle name="Comma 12 2 7" xfId="2513" xr:uid="{00000000-0005-0000-0000-000011020000}"/>
    <cellStyle name="Comma 12 2 8" xfId="352" xr:uid="{00000000-0005-0000-0000-000012020000}"/>
    <cellStyle name="Comma 12 3" xfId="102" xr:uid="{00000000-0005-0000-0000-000013020000}"/>
    <cellStyle name="Comma 12 3 2" xfId="228" xr:uid="{00000000-0005-0000-0000-000014020000}"/>
    <cellStyle name="Comma 12 3 2 2" xfId="775" xr:uid="{00000000-0005-0000-0000-000015020000}"/>
    <cellStyle name="Comma 12 3 2 2 2" xfId="1313" xr:uid="{00000000-0005-0000-0000-000016020000}"/>
    <cellStyle name="Comma 12 3 2 2 2 2" xfId="2393" xr:uid="{00000000-0005-0000-0000-000017020000}"/>
    <cellStyle name="Comma 12 3 2 2 3" xfId="1855" xr:uid="{00000000-0005-0000-0000-000018020000}"/>
    <cellStyle name="Comma 12 3 2 3" xfId="1046" xr:uid="{00000000-0005-0000-0000-000019020000}"/>
    <cellStyle name="Comma 12 3 2 3 2" xfId="2126" xr:uid="{00000000-0005-0000-0000-00001A020000}"/>
    <cellStyle name="Comma 12 3 2 4" xfId="1588" xr:uid="{00000000-0005-0000-0000-00001B020000}"/>
    <cellStyle name="Comma 12 3 2 5" xfId="2669" xr:uid="{00000000-0005-0000-0000-00001C020000}"/>
    <cellStyle name="Comma 12 3 2 6" xfId="508" xr:uid="{00000000-0005-0000-0000-00001D020000}"/>
    <cellStyle name="Comma 12 3 3" xfId="649" xr:uid="{00000000-0005-0000-0000-00001E020000}"/>
    <cellStyle name="Comma 12 3 3 2" xfId="1187" xr:uid="{00000000-0005-0000-0000-00001F020000}"/>
    <cellStyle name="Comma 12 3 3 2 2" xfId="2267" xr:uid="{00000000-0005-0000-0000-000020020000}"/>
    <cellStyle name="Comma 12 3 3 3" xfId="1729" xr:uid="{00000000-0005-0000-0000-000021020000}"/>
    <cellStyle name="Comma 12 3 4" xfId="920" xr:uid="{00000000-0005-0000-0000-000022020000}"/>
    <cellStyle name="Comma 12 3 4 2" xfId="2000" xr:uid="{00000000-0005-0000-0000-000023020000}"/>
    <cellStyle name="Comma 12 3 5" xfId="1462" xr:uid="{00000000-0005-0000-0000-000024020000}"/>
    <cellStyle name="Comma 12 3 6" xfId="2543" xr:uid="{00000000-0005-0000-0000-000025020000}"/>
    <cellStyle name="Comma 12 3 7" xfId="382" xr:uid="{00000000-0005-0000-0000-000026020000}"/>
    <cellStyle name="Comma 12 4" xfId="164" xr:uid="{00000000-0005-0000-0000-000027020000}"/>
    <cellStyle name="Comma 12 4 2" xfId="711" xr:uid="{00000000-0005-0000-0000-000028020000}"/>
    <cellStyle name="Comma 12 4 2 2" xfId="1249" xr:uid="{00000000-0005-0000-0000-000029020000}"/>
    <cellStyle name="Comma 12 4 2 2 2" xfId="2329" xr:uid="{00000000-0005-0000-0000-00002A020000}"/>
    <cellStyle name="Comma 12 4 2 3" xfId="1791" xr:uid="{00000000-0005-0000-0000-00002B020000}"/>
    <cellStyle name="Comma 12 4 3" xfId="982" xr:uid="{00000000-0005-0000-0000-00002C020000}"/>
    <cellStyle name="Comma 12 4 3 2" xfId="2062" xr:uid="{00000000-0005-0000-0000-00002D020000}"/>
    <cellStyle name="Comma 12 4 4" xfId="1524" xr:uid="{00000000-0005-0000-0000-00002E020000}"/>
    <cellStyle name="Comma 12 4 5" xfId="2605" xr:uid="{00000000-0005-0000-0000-00002F020000}"/>
    <cellStyle name="Comma 12 4 6" xfId="444" xr:uid="{00000000-0005-0000-0000-000030020000}"/>
    <cellStyle name="Comma 12 5" xfId="567" xr:uid="{00000000-0005-0000-0000-000031020000}"/>
    <cellStyle name="Comma 12 5 2" xfId="1105" xr:uid="{00000000-0005-0000-0000-000032020000}"/>
    <cellStyle name="Comma 12 5 2 2" xfId="2185" xr:uid="{00000000-0005-0000-0000-000033020000}"/>
    <cellStyle name="Comma 12 5 3" xfId="1647" xr:uid="{00000000-0005-0000-0000-000034020000}"/>
    <cellStyle name="Comma 12 6" xfId="838" xr:uid="{00000000-0005-0000-0000-000035020000}"/>
    <cellStyle name="Comma 12 6 2" xfId="1918" xr:uid="{00000000-0005-0000-0000-000036020000}"/>
    <cellStyle name="Comma 12 7" xfId="1380" xr:uid="{00000000-0005-0000-0000-000037020000}"/>
    <cellStyle name="Comma 12 8" xfId="2461" xr:uid="{00000000-0005-0000-0000-000038020000}"/>
    <cellStyle name="Comma 12 9" xfId="300" xr:uid="{00000000-0005-0000-0000-000039020000}"/>
    <cellStyle name="Comma 13" xfId="8" xr:uid="{00000000-0005-0000-0000-00003A020000}"/>
    <cellStyle name="Comma 13 2" xfId="86" xr:uid="{00000000-0005-0000-0000-00003B020000}"/>
    <cellStyle name="Comma 13 2 2" xfId="148" xr:uid="{00000000-0005-0000-0000-00003C020000}"/>
    <cellStyle name="Comma 13 2 2 2" xfId="275" xr:uid="{00000000-0005-0000-0000-00003D020000}"/>
    <cellStyle name="Comma 13 2 2 2 2" xfId="822" xr:uid="{00000000-0005-0000-0000-00003E020000}"/>
    <cellStyle name="Comma 13 2 2 2 2 2" xfId="1360" xr:uid="{00000000-0005-0000-0000-00003F020000}"/>
    <cellStyle name="Comma 13 2 2 2 2 2 2" xfId="2440" xr:uid="{00000000-0005-0000-0000-000040020000}"/>
    <cellStyle name="Comma 13 2 2 2 2 3" xfId="1902" xr:uid="{00000000-0005-0000-0000-000041020000}"/>
    <cellStyle name="Comma 13 2 2 2 3" xfId="1093" xr:uid="{00000000-0005-0000-0000-000042020000}"/>
    <cellStyle name="Comma 13 2 2 2 3 2" xfId="2173" xr:uid="{00000000-0005-0000-0000-000043020000}"/>
    <cellStyle name="Comma 13 2 2 2 4" xfId="1635" xr:uid="{00000000-0005-0000-0000-000044020000}"/>
    <cellStyle name="Comma 13 2 2 2 5" xfId="2716" xr:uid="{00000000-0005-0000-0000-000045020000}"/>
    <cellStyle name="Comma 13 2 2 2 6" xfId="555" xr:uid="{00000000-0005-0000-0000-000046020000}"/>
    <cellStyle name="Comma 13 2 2 3" xfId="695" xr:uid="{00000000-0005-0000-0000-000047020000}"/>
    <cellStyle name="Comma 13 2 2 3 2" xfId="1233" xr:uid="{00000000-0005-0000-0000-000048020000}"/>
    <cellStyle name="Comma 13 2 2 3 2 2" xfId="2313" xr:uid="{00000000-0005-0000-0000-000049020000}"/>
    <cellStyle name="Comma 13 2 2 3 3" xfId="1775" xr:uid="{00000000-0005-0000-0000-00004A020000}"/>
    <cellStyle name="Comma 13 2 2 4" xfId="966" xr:uid="{00000000-0005-0000-0000-00004B020000}"/>
    <cellStyle name="Comma 13 2 2 4 2" xfId="2046" xr:uid="{00000000-0005-0000-0000-00004C020000}"/>
    <cellStyle name="Comma 13 2 2 5" xfId="1508" xr:uid="{00000000-0005-0000-0000-00004D020000}"/>
    <cellStyle name="Comma 13 2 2 6" xfId="2589" xr:uid="{00000000-0005-0000-0000-00004E020000}"/>
    <cellStyle name="Comma 13 2 2 7" xfId="428" xr:uid="{00000000-0005-0000-0000-00004F020000}"/>
    <cellStyle name="Comma 13 2 3" xfId="211" xr:uid="{00000000-0005-0000-0000-000050020000}"/>
    <cellStyle name="Comma 13 2 3 2" xfId="758" xr:uid="{00000000-0005-0000-0000-000051020000}"/>
    <cellStyle name="Comma 13 2 3 2 2" xfId="1296" xr:uid="{00000000-0005-0000-0000-000052020000}"/>
    <cellStyle name="Comma 13 2 3 2 2 2" xfId="2376" xr:uid="{00000000-0005-0000-0000-000053020000}"/>
    <cellStyle name="Comma 13 2 3 2 3" xfId="1838" xr:uid="{00000000-0005-0000-0000-000054020000}"/>
    <cellStyle name="Comma 13 2 3 3" xfId="1029" xr:uid="{00000000-0005-0000-0000-000055020000}"/>
    <cellStyle name="Comma 13 2 3 3 2" xfId="2109" xr:uid="{00000000-0005-0000-0000-000056020000}"/>
    <cellStyle name="Comma 13 2 3 4" xfId="1571" xr:uid="{00000000-0005-0000-0000-000057020000}"/>
    <cellStyle name="Comma 13 2 3 5" xfId="2652" xr:uid="{00000000-0005-0000-0000-000058020000}"/>
    <cellStyle name="Comma 13 2 3 6" xfId="491" xr:uid="{00000000-0005-0000-0000-000059020000}"/>
    <cellStyle name="Comma 13 2 4" xfId="633" xr:uid="{00000000-0005-0000-0000-00005A020000}"/>
    <cellStyle name="Comma 13 2 4 2" xfId="1171" xr:uid="{00000000-0005-0000-0000-00005B020000}"/>
    <cellStyle name="Comma 13 2 4 2 2" xfId="2251" xr:uid="{00000000-0005-0000-0000-00005C020000}"/>
    <cellStyle name="Comma 13 2 4 3" xfId="1713" xr:uid="{00000000-0005-0000-0000-00005D020000}"/>
    <cellStyle name="Comma 13 2 5" xfId="904" xr:uid="{00000000-0005-0000-0000-00005E020000}"/>
    <cellStyle name="Comma 13 2 5 2" xfId="1984" xr:uid="{00000000-0005-0000-0000-00005F020000}"/>
    <cellStyle name="Comma 13 2 6" xfId="1446" xr:uid="{00000000-0005-0000-0000-000060020000}"/>
    <cellStyle name="Comma 13 2 7" xfId="2527" xr:uid="{00000000-0005-0000-0000-000061020000}"/>
    <cellStyle name="Comma 13 2 8" xfId="366" xr:uid="{00000000-0005-0000-0000-000062020000}"/>
    <cellStyle name="Comma 13 3" xfId="117" xr:uid="{00000000-0005-0000-0000-000063020000}"/>
    <cellStyle name="Comma 13 3 2" xfId="243" xr:uid="{00000000-0005-0000-0000-000064020000}"/>
    <cellStyle name="Comma 13 3 2 2" xfId="790" xr:uid="{00000000-0005-0000-0000-000065020000}"/>
    <cellStyle name="Comma 13 3 2 2 2" xfId="1328" xr:uid="{00000000-0005-0000-0000-000066020000}"/>
    <cellStyle name="Comma 13 3 2 2 2 2" xfId="2408" xr:uid="{00000000-0005-0000-0000-000067020000}"/>
    <cellStyle name="Comma 13 3 2 2 3" xfId="1870" xr:uid="{00000000-0005-0000-0000-000068020000}"/>
    <cellStyle name="Comma 13 3 2 3" xfId="1061" xr:uid="{00000000-0005-0000-0000-000069020000}"/>
    <cellStyle name="Comma 13 3 2 3 2" xfId="2141" xr:uid="{00000000-0005-0000-0000-00006A020000}"/>
    <cellStyle name="Comma 13 3 2 4" xfId="1603" xr:uid="{00000000-0005-0000-0000-00006B020000}"/>
    <cellStyle name="Comma 13 3 2 5" xfId="2684" xr:uid="{00000000-0005-0000-0000-00006C020000}"/>
    <cellStyle name="Comma 13 3 2 6" xfId="523" xr:uid="{00000000-0005-0000-0000-00006D020000}"/>
    <cellStyle name="Comma 13 3 3" xfId="664" xr:uid="{00000000-0005-0000-0000-00006E020000}"/>
    <cellStyle name="Comma 13 3 3 2" xfId="1202" xr:uid="{00000000-0005-0000-0000-00006F020000}"/>
    <cellStyle name="Comma 13 3 3 2 2" xfId="2282" xr:uid="{00000000-0005-0000-0000-000070020000}"/>
    <cellStyle name="Comma 13 3 3 3" xfId="1744" xr:uid="{00000000-0005-0000-0000-000071020000}"/>
    <cellStyle name="Comma 13 3 4" xfId="935" xr:uid="{00000000-0005-0000-0000-000072020000}"/>
    <cellStyle name="Comma 13 3 4 2" xfId="2015" xr:uid="{00000000-0005-0000-0000-000073020000}"/>
    <cellStyle name="Comma 13 3 5" xfId="1477" xr:uid="{00000000-0005-0000-0000-000074020000}"/>
    <cellStyle name="Comma 13 3 6" xfId="2558" xr:uid="{00000000-0005-0000-0000-000075020000}"/>
    <cellStyle name="Comma 13 3 7" xfId="397" xr:uid="{00000000-0005-0000-0000-000076020000}"/>
    <cellStyle name="Comma 13 4" xfId="179" xr:uid="{00000000-0005-0000-0000-000077020000}"/>
    <cellStyle name="Comma 13 4 2" xfId="726" xr:uid="{00000000-0005-0000-0000-000078020000}"/>
    <cellStyle name="Comma 13 4 2 2" xfId="1264" xr:uid="{00000000-0005-0000-0000-000079020000}"/>
    <cellStyle name="Comma 13 4 2 2 2" xfId="2344" xr:uid="{00000000-0005-0000-0000-00007A020000}"/>
    <cellStyle name="Comma 13 4 2 3" xfId="1806" xr:uid="{00000000-0005-0000-0000-00007B020000}"/>
    <cellStyle name="Comma 13 4 3" xfId="997" xr:uid="{00000000-0005-0000-0000-00007C020000}"/>
    <cellStyle name="Comma 13 4 3 2" xfId="2077" xr:uid="{00000000-0005-0000-0000-00007D020000}"/>
    <cellStyle name="Comma 13 4 4" xfId="1539" xr:uid="{00000000-0005-0000-0000-00007E020000}"/>
    <cellStyle name="Comma 13 4 5" xfId="2620" xr:uid="{00000000-0005-0000-0000-00007F020000}"/>
    <cellStyle name="Comma 13 4 6" xfId="459" xr:uid="{00000000-0005-0000-0000-000080020000}"/>
    <cellStyle name="Comma 13 5" xfId="572" xr:uid="{00000000-0005-0000-0000-000081020000}"/>
    <cellStyle name="Comma 13 5 2" xfId="1110" xr:uid="{00000000-0005-0000-0000-000082020000}"/>
    <cellStyle name="Comma 13 5 2 2" xfId="2190" xr:uid="{00000000-0005-0000-0000-000083020000}"/>
    <cellStyle name="Comma 13 5 3" xfId="1652" xr:uid="{00000000-0005-0000-0000-000084020000}"/>
    <cellStyle name="Comma 13 6" xfId="843" xr:uid="{00000000-0005-0000-0000-000085020000}"/>
    <cellStyle name="Comma 13 6 2" xfId="1923" xr:uid="{00000000-0005-0000-0000-000086020000}"/>
    <cellStyle name="Comma 13 7" xfId="1385" xr:uid="{00000000-0005-0000-0000-000087020000}"/>
    <cellStyle name="Comma 13 8" xfId="2466" xr:uid="{00000000-0005-0000-0000-000088020000}"/>
    <cellStyle name="Comma 13 9" xfId="305" xr:uid="{00000000-0005-0000-0000-000089020000}"/>
    <cellStyle name="Comma 14" xfId="9" xr:uid="{00000000-0005-0000-0000-00008A020000}"/>
    <cellStyle name="Comma 14 2" xfId="87" xr:uid="{00000000-0005-0000-0000-00008B020000}"/>
    <cellStyle name="Comma 14 2 2" xfId="149" xr:uid="{00000000-0005-0000-0000-00008C020000}"/>
    <cellStyle name="Comma 14 2 2 2" xfId="276" xr:uid="{00000000-0005-0000-0000-00008D020000}"/>
    <cellStyle name="Comma 14 2 2 2 2" xfId="823" xr:uid="{00000000-0005-0000-0000-00008E020000}"/>
    <cellStyle name="Comma 14 2 2 2 2 2" xfId="1361" xr:uid="{00000000-0005-0000-0000-00008F020000}"/>
    <cellStyle name="Comma 14 2 2 2 2 2 2" xfId="2441" xr:uid="{00000000-0005-0000-0000-000090020000}"/>
    <cellStyle name="Comma 14 2 2 2 2 3" xfId="1903" xr:uid="{00000000-0005-0000-0000-000091020000}"/>
    <cellStyle name="Comma 14 2 2 2 3" xfId="1094" xr:uid="{00000000-0005-0000-0000-000092020000}"/>
    <cellStyle name="Comma 14 2 2 2 3 2" xfId="2174" xr:uid="{00000000-0005-0000-0000-000093020000}"/>
    <cellStyle name="Comma 14 2 2 2 4" xfId="1636" xr:uid="{00000000-0005-0000-0000-000094020000}"/>
    <cellStyle name="Comma 14 2 2 2 5" xfId="2717" xr:uid="{00000000-0005-0000-0000-000095020000}"/>
    <cellStyle name="Comma 14 2 2 2 6" xfId="556" xr:uid="{00000000-0005-0000-0000-000096020000}"/>
    <cellStyle name="Comma 14 2 2 3" xfId="696" xr:uid="{00000000-0005-0000-0000-000097020000}"/>
    <cellStyle name="Comma 14 2 2 3 2" xfId="1234" xr:uid="{00000000-0005-0000-0000-000098020000}"/>
    <cellStyle name="Comma 14 2 2 3 2 2" xfId="2314" xr:uid="{00000000-0005-0000-0000-000099020000}"/>
    <cellStyle name="Comma 14 2 2 3 3" xfId="1776" xr:uid="{00000000-0005-0000-0000-00009A020000}"/>
    <cellStyle name="Comma 14 2 2 4" xfId="967" xr:uid="{00000000-0005-0000-0000-00009B020000}"/>
    <cellStyle name="Comma 14 2 2 4 2" xfId="2047" xr:uid="{00000000-0005-0000-0000-00009C020000}"/>
    <cellStyle name="Comma 14 2 2 5" xfId="1509" xr:uid="{00000000-0005-0000-0000-00009D020000}"/>
    <cellStyle name="Comma 14 2 2 6" xfId="2590" xr:uid="{00000000-0005-0000-0000-00009E020000}"/>
    <cellStyle name="Comma 14 2 2 7" xfId="429" xr:uid="{00000000-0005-0000-0000-00009F020000}"/>
    <cellStyle name="Comma 14 2 3" xfId="212" xr:uid="{00000000-0005-0000-0000-0000A0020000}"/>
    <cellStyle name="Comma 14 2 3 2" xfId="759" xr:uid="{00000000-0005-0000-0000-0000A1020000}"/>
    <cellStyle name="Comma 14 2 3 2 2" xfId="1297" xr:uid="{00000000-0005-0000-0000-0000A2020000}"/>
    <cellStyle name="Comma 14 2 3 2 2 2" xfId="2377" xr:uid="{00000000-0005-0000-0000-0000A3020000}"/>
    <cellStyle name="Comma 14 2 3 2 3" xfId="1839" xr:uid="{00000000-0005-0000-0000-0000A4020000}"/>
    <cellStyle name="Comma 14 2 3 3" xfId="1030" xr:uid="{00000000-0005-0000-0000-0000A5020000}"/>
    <cellStyle name="Comma 14 2 3 3 2" xfId="2110" xr:uid="{00000000-0005-0000-0000-0000A6020000}"/>
    <cellStyle name="Comma 14 2 3 4" xfId="1572" xr:uid="{00000000-0005-0000-0000-0000A7020000}"/>
    <cellStyle name="Comma 14 2 3 5" xfId="2653" xr:uid="{00000000-0005-0000-0000-0000A8020000}"/>
    <cellStyle name="Comma 14 2 3 6" xfId="492" xr:uid="{00000000-0005-0000-0000-0000A9020000}"/>
    <cellStyle name="Comma 14 2 4" xfId="634" xr:uid="{00000000-0005-0000-0000-0000AA020000}"/>
    <cellStyle name="Comma 14 2 4 2" xfId="1172" xr:uid="{00000000-0005-0000-0000-0000AB020000}"/>
    <cellStyle name="Comma 14 2 4 2 2" xfId="2252" xr:uid="{00000000-0005-0000-0000-0000AC020000}"/>
    <cellStyle name="Comma 14 2 4 3" xfId="1714" xr:uid="{00000000-0005-0000-0000-0000AD020000}"/>
    <cellStyle name="Comma 14 2 5" xfId="905" xr:uid="{00000000-0005-0000-0000-0000AE020000}"/>
    <cellStyle name="Comma 14 2 5 2" xfId="1985" xr:uid="{00000000-0005-0000-0000-0000AF020000}"/>
    <cellStyle name="Comma 14 2 6" xfId="1447" xr:uid="{00000000-0005-0000-0000-0000B0020000}"/>
    <cellStyle name="Comma 14 2 7" xfId="2528" xr:uid="{00000000-0005-0000-0000-0000B1020000}"/>
    <cellStyle name="Comma 14 2 8" xfId="367" xr:uid="{00000000-0005-0000-0000-0000B2020000}"/>
    <cellStyle name="Comma 14 3" xfId="118" xr:uid="{00000000-0005-0000-0000-0000B3020000}"/>
    <cellStyle name="Comma 14 3 2" xfId="244" xr:uid="{00000000-0005-0000-0000-0000B4020000}"/>
    <cellStyle name="Comma 14 3 2 2" xfId="791" xr:uid="{00000000-0005-0000-0000-0000B5020000}"/>
    <cellStyle name="Comma 14 3 2 2 2" xfId="1329" xr:uid="{00000000-0005-0000-0000-0000B6020000}"/>
    <cellStyle name="Comma 14 3 2 2 2 2" xfId="2409" xr:uid="{00000000-0005-0000-0000-0000B7020000}"/>
    <cellStyle name="Comma 14 3 2 2 3" xfId="1871" xr:uid="{00000000-0005-0000-0000-0000B8020000}"/>
    <cellStyle name="Comma 14 3 2 3" xfId="1062" xr:uid="{00000000-0005-0000-0000-0000B9020000}"/>
    <cellStyle name="Comma 14 3 2 3 2" xfId="2142" xr:uid="{00000000-0005-0000-0000-0000BA020000}"/>
    <cellStyle name="Comma 14 3 2 4" xfId="1604" xr:uid="{00000000-0005-0000-0000-0000BB020000}"/>
    <cellStyle name="Comma 14 3 2 5" xfId="2685" xr:uid="{00000000-0005-0000-0000-0000BC020000}"/>
    <cellStyle name="Comma 14 3 2 6" xfId="524" xr:uid="{00000000-0005-0000-0000-0000BD020000}"/>
    <cellStyle name="Comma 14 3 3" xfId="665" xr:uid="{00000000-0005-0000-0000-0000BE020000}"/>
    <cellStyle name="Comma 14 3 3 2" xfId="1203" xr:uid="{00000000-0005-0000-0000-0000BF020000}"/>
    <cellStyle name="Comma 14 3 3 2 2" xfId="2283" xr:uid="{00000000-0005-0000-0000-0000C0020000}"/>
    <cellStyle name="Comma 14 3 3 3" xfId="1745" xr:uid="{00000000-0005-0000-0000-0000C1020000}"/>
    <cellStyle name="Comma 14 3 4" xfId="936" xr:uid="{00000000-0005-0000-0000-0000C2020000}"/>
    <cellStyle name="Comma 14 3 4 2" xfId="2016" xr:uid="{00000000-0005-0000-0000-0000C3020000}"/>
    <cellStyle name="Comma 14 3 5" xfId="1478" xr:uid="{00000000-0005-0000-0000-0000C4020000}"/>
    <cellStyle name="Comma 14 3 6" xfId="2559" xr:uid="{00000000-0005-0000-0000-0000C5020000}"/>
    <cellStyle name="Comma 14 3 7" xfId="398" xr:uid="{00000000-0005-0000-0000-0000C6020000}"/>
    <cellStyle name="Comma 14 4" xfId="180" xr:uid="{00000000-0005-0000-0000-0000C7020000}"/>
    <cellStyle name="Comma 14 4 2" xfId="727" xr:uid="{00000000-0005-0000-0000-0000C8020000}"/>
    <cellStyle name="Comma 14 4 2 2" xfId="1265" xr:uid="{00000000-0005-0000-0000-0000C9020000}"/>
    <cellStyle name="Comma 14 4 2 2 2" xfId="2345" xr:uid="{00000000-0005-0000-0000-0000CA020000}"/>
    <cellStyle name="Comma 14 4 2 3" xfId="1807" xr:uid="{00000000-0005-0000-0000-0000CB020000}"/>
    <cellStyle name="Comma 14 4 3" xfId="998" xr:uid="{00000000-0005-0000-0000-0000CC020000}"/>
    <cellStyle name="Comma 14 4 3 2" xfId="2078" xr:uid="{00000000-0005-0000-0000-0000CD020000}"/>
    <cellStyle name="Comma 14 4 4" xfId="1540" xr:uid="{00000000-0005-0000-0000-0000CE020000}"/>
    <cellStyle name="Comma 14 4 5" xfId="2621" xr:uid="{00000000-0005-0000-0000-0000CF020000}"/>
    <cellStyle name="Comma 14 4 6" xfId="460" xr:uid="{00000000-0005-0000-0000-0000D0020000}"/>
    <cellStyle name="Comma 14 5" xfId="573" xr:uid="{00000000-0005-0000-0000-0000D1020000}"/>
    <cellStyle name="Comma 14 5 2" xfId="1111" xr:uid="{00000000-0005-0000-0000-0000D2020000}"/>
    <cellStyle name="Comma 14 5 2 2" xfId="2191" xr:uid="{00000000-0005-0000-0000-0000D3020000}"/>
    <cellStyle name="Comma 14 5 3" xfId="1653" xr:uid="{00000000-0005-0000-0000-0000D4020000}"/>
    <cellStyle name="Comma 14 6" xfId="844" xr:uid="{00000000-0005-0000-0000-0000D5020000}"/>
    <cellStyle name="Comma 14 6 2" xfId="1924" xr:uid="{00000000-0005-0000-0000-0000D6020000}"/>
    <cellStyle name="Comma 14 7" xfId="1386" xr:uid="{00000000-0005-0000-0000-0000D7020000}"/>
    <cellStyle name="Comma 14 8" xfId="2467" xr:uid="{00000000-0005-0000-0000-0000D8020000}"/>
    <cellStyle name="Comma 14 9" xfId="306" xr:uid="{00000000-0005-0000-0000-0000D9020000}"/>
    <cellStyle name="Comma 15" xfId="57" xr:uid="{00000000-0005-0000-0000-0000DA020000}"/>
    <cellStyle name="Comma 15 2" xfId="119" xr:uid="{00000000-0005-0000-0000-0000DB020000}"/>
    <cellStyle name="Comma 15 2 2" xfId="245" xr:uid="{00000000-0005-0000-0000-0000DC020000}"/>
    <cellStyle name="Comma 15 2 2 2" xfId="792" xr:uid="{00000000-0005-0000-0000-0000DD020000}"/>
    <cellStyle name="Comma 15 2 2 2 2" xfId="1330" xr:uid="{00000000-0005-0000-0000-0000DE020000}"/>
    <cellStyle name="Comma 15 2 2 2 2 2" xfId="2410" xr:uid="{00000000-0005-0000-0000-0000DF020000}"/>
    <cellStyle name="Comma 15 2 2 2 3" xfId="1872" xr:uid="{00000000-0005-0000-0000-0000E0020000}"/>
    <cellStyle name="Comma 15 2 2 3" xfId="1063" xr:uid="{00000000-0005-0000-0000-0000E1020000}"/>
    <cellStyle name="Comma 15 2 2 3 2" xfId="2143" xr:uid="{00000000-0005-0000-0000-0000E2020000}"/>
    <cellStyle name="Comma 15 2 2 4" xfId="1605" xr:uid="{00000000-0005-0000-0000-0000E3020000}"/>
    <cellStyle name="Comma 15 2 2 5" xfId="2686" xr:uid="{00000000-0005-0000-0000-0000E4020000}"/>
    <cellStyle name="Comma 15 2 2 6" xfId="525" xr:uid="{00000000-0005-0000-0000-0000E5020000}"/>
    <cellStyle name="Comma 15 2 3" xfId="666" xr:uid="{00000000-0005-0000-0000-0000E6020000}"/>
    <cellStyle name="Comma 15 2 3 2" xfId="1204" xr:uid="{00000000-0005-0000-0000-0000E7020000}"/>
    <cellStyle name="Comma 15 2 3 2 2" xfId="2284" xr:uid="{00000000-0005-0000-0000-0000E8020000}"/>
    <cellStyle name="Comma 15 2 3 3" xfId="1746" xr:uid="{00000000-0005-0000-0000-0000E9020000}"/>
    <cellStyle name="Comma 15 2 4" xfId="937" xr:uid="{00000000-0005-0000-0000-0000EA020000}"/>
    <cellStyle name="Comma 15 2 4 2" xfId="2017" xr:uid="{00000000-0005-0000-0000-0000EB020000}"/>
    <cellStyle name="Comma 15 2 5" xfId="1479" xr:uid="{00000000-0005-0000-0000-0000EC020000}"/>
    <cellStyle name="Comma 15 2 6" xfId="2560" xr:uid="{00000000-0005-0000-0000-0000ED020000}"/>
    <cellStyle name="Comma 15 2 7" xfId="399" xr:uid="{00000000-0005-0000-0000-0000EE020000}"/>
    <cellStyle name="Comma 15 3" xfId="181" xr:uid="{00000000-0005-0000-0000-0000EF020000}"/>
    <cellStyle name="Comma 15 3 2" xfId="728" xr:uid="{00000000-0005-0000-0000-0000F0020000}"/>
    <cellStyle name="Comma 15 3 2 2" xfId="1266" xr:uid="{00000000-0005-0000-0000-0000F1020000}"/>
    <cellStyle name="Comma 15 3 2 2 2" xfId="2346" xr:uid="{00000000-0005-0000-0000-0000F2020000}"/>
    <cellStyle name="Comma 15 3 2 3" xfId="1808" xr:uid="{00000000-0005-0000-0000-0000F3020000}"/>
    <cellStyle name="Comma 15 3 3" xfId="999" xr:uid="{00000000-0005-0000-0000-0000F4020000}"/>
    <cellStyle name="Comma 15 3 3 2" xfId="2079" xr:uid="{00000000-0005-0000-0000-0000F5020000}"/>
    <cellStyle name="Comma 15 3 4" xfId="1541" xr:uid="{00000000-0005-0000-0000-0000F6020000}"/>
    <cellStyle name="Comma 15 3 5" xfId="2622" xr:uid="{00000000-0005-0000-0000-0000F7020000}"/>
    <cellStyle name="Comma 15 3 6" xfId="461" xr:uid="{00000000-0005-0000-0000-0000F8020000}"/>
    <cellStyle name="Comma 15 4" xfId="604" xr:uid="{00000000-0005-0000-0000-0000F9020000}"/>
    <cellStyle name="Comma 15 4 2" xfId="1142" xr:uid="{00000000-0005-0000-0000-0000FA020000}"/>
    <cellStyle name="Comma 15 4 2 2" xfId="2222" xr:uid="{00000000-0005-0000-0000-0000FB020000}"/>
    <cellStyle name="Comma 15 4 3" xfId="1684" xr:uid="{00000000-0005-0000-0000-0000FC020000}"/>
    <cellStyle name="Comma 15 5" xfId="875" xr:uid="{00000000-0005-0000-0000-0000FD020000}"/>
    <cellStyle name="Comma 15 5 2" xfId="1955" xr:uid="{00000000-0005-0000-0000-0000FE020000}"/>
    <cellStyle name="Comma 15 6" xfId="1417" xr:uid="{00000000-0005-0000-0000-0000FF020000}"/>
    <cellStyle name="Comma 15 7" xfId="2498" xr:uid="{00000000-0005-0000-0000-000000030000}"/>
    <cellStyle name="Comma 15 8" xfId="337" xr:uid="{00000000-0005-0000-0000-000001030000}"/>
    <cellStyle name="Comma 16" xfId="13" xr:uid="{00000000-0005-0000-0000-000002030000}"/>
    <cellStyle name="Comma 16 2" xfId="213" xr:uid="{00000000-0005-0000-0000-000003030000}"/>
    <cellStyle name="Comma 16 2 2" xfId="760" xr:uid="{00000000-0005-0000-0000-000004030000}"/>
    <cellStyle name="Comma 16 2 2 2" xfId="1298" xr:uid="{00000000-0005-0000-0000-000005030000}"/>
    <cellStyle name="Comma 16 2 2 2 2" xfId="2378" xr:uid="{00000000-0005-0000-0000-000006030000}"/>
    <cellStyle name="Comma 16 2 2 3" xfId="1840" xr:uid="{00000000-0005-0000-0000-000007030000}"/>
    <cellStyle name="Comma 16 2 3" xfId="1031" xr:uid="{00000000-0005-0000-0000-000008030000}"/>
    <cellStyle name="Comma 16 2 3 2" xfId="2111" xr:uid="{00000000-0005-0000-0000-000009030000}"/>
    <cellStyle name="Comma 16 2 4" xfId="1573" xr:uid="{00000000-0005-0000-0000-00000A030000}"/>
    <cellStyle name="Comma 16 2 5" xfId="2654" xr:uid="{00000000-0005-0000-0000-00000B030000}"/>
    <cellStyle name="Comma 16 2 6" xfId="493" xr:uid="{00000000-0005-0000-0000-00000C030000}"/>
    <cellStyle name="Comma 16 3" xfId="576" xr:uid="{00000000-0005-0000-0000-00000D030000}"/>
    <cellStyle name="Comma 16 3 2" xfId="1114" xr:uid="{00000000-0005-0000-0000-00000E030000}"/>
    <cellStyle name="Comma 16 3 2 2" xfId="2194" xr:uid="{00000000-0005-0000-0000-00000F030000}"/>
    <cellStyle name="Comma 16 3 3" xfId="1656" xr:uid="{00000000-0005-0000-0000-000010030000}"/>
    <cellStyle name="Comma 16 4" xfId="847" xr:uid="{00000000-0005-0000-0000-000011030000}"/>
    <cellStyle name="Comma 16 4 2" xfId="1927" xr:uid="{00000000-0005-0000-0000-000012030000}"/>
    <cellStyle name="Comma 16 5" xfId="1389" xr:uid="{00000000-0005-0000-0000-000013030000}"/>
    <cellStyle name="Comma 16 6" xfId="2470" xr:uid="{00000000-0005-0000-0000-000014030000}"/>
    <cellStyle name="Comma 16 7" xfId="309" xr:uid="{00000000-0005-0000-0000-000015030000}"/>
    <cellStyle name="Comma 17" xfId="12" xr:uid="{00000000-0005-0000-0000-000016030000}"/>
    <cellStyle name="Comma 17 2" xfId="277" xr:uid="{00000000-0005-0000-0000-000017030000}"/>
    <cellStyle name="Comma 17 2 2" xfId="824" xr:uid="{00000000-0005-0000-0000-000018030000}"/>
    <cellStyle name="Comma 17 2 2 2" xfId="1362" xr:uid="{00000000-0005-0000-0000-000019030000}"/>
    <cellStyle name="Comma 17 2 2 2 2" xfId="2442" xr:uid="{00000000-0005-0000-0000-00001A030000}"/>
    <cellStyle name="Comma 17 2 2 3" xfId="1904" xr:uid="{00000000-0005-0000-0000-00001B030000}"/>
    <cellStyle name="Comma 17 2 3" xfId="1095" xr:uid="{00000000-0005-0000-0000-00001C030000}"/>
    <cellStyle name="Comma 17 2 3 2" xfId="2175" xr:uid="{00000000-0005-0000-0000-00001D030000}"/>
    <cellStyle name="Comma 17 2 4" xfId="1637" xr:uid="{00000000-0005-0000-0000-00001E030000}"/>
    <cellStyle name="Comma 17 2 5" xfId="2718" xr:uid="{00000000-0005-0000-0000-00001F030000}"/>
    <cellStyle name="Comma 17 2 6" xfId="557" xr:uid="{00000000-0005-0000-0000-000020030000}"/>
    <cellStyle name="Comma 17 3" xfId="575" xr:uid="{00000000-0005-0000-0000-000021030000}"/>
    <cellStyle name="Comma 17 3 2" xfId="1113" xr:uid="{00000000-0005-0000-0000-000022030000}"/>
    <cellStyle name="Comma 17 3 2 2" xfId="2193" xr:uid="{00000000-0005-0000-0000-000023030000}"/>
    <cellStyle name="Comma 17 3 3" xfId="1655" xr:uid="{00000000-0005-0000-0000-000024030000}"/>
    <cellStyle name="Comma 17 4" xfId="846" xr:uid="{00000000-0005-0000-0000-000025030000}"/>
    <cellStyle name="Comma 17 4 2" xfId="1926" xr:uid="{00000000-0005-0000-0000-000026030000}"/>
    <cellStyle name="Comma 17 5" xfId="1388" xr:uid="{00000000-0005-0000-0000-000027030000}"/>
    <cellStyle name="Comma 17 6" xfId="2469" xr:uid="{00000000-0005-0000-0000-000028030000}"/>
    <cellStyle name="Comma 17 7" xfId="308" xr:uid="{00000000-0005-0000-0000-000029030000}"/>
    <cellStyle name="Comma 18" xfId="18" xr:uid="{00000000-0005-0000-0000-00002A030000}"/>
    <cellStyle name="Comma 18 2" xfId="278" xr:uid="{00000000-0005-0000-0000-00002B030000}"/>
    <cellStyle name="Comma 18 2 2" xfId="825" xr:uid="{00000000-0005-0000-0000-00002C030000}"/>
    <cellStyle name="Comma 18 2 2 2" xfId="1363" xr:uid="{00000000-0005-0000-0000-00002D030000}"/>
    <cellStyle name="Comma 18 2 2 2 2" xfId="2443" xr:uid="{00000000-0005-0000-0000-00002E030000}"/>
    <cellStyle name="Comma 18 2 2 3" xfId="1905" xr:uid="{00000000-0005-0000-0000-00002F030000}"/>
    <cellStyle name="Comma 18 2 3" xfId="1096" xr:uid="{00000000-0005-0000-0000-000030030000}"/>
    <cellStyle name="Comma 18 2 3 2" xfId="2176" xr:uid="{00000000-0005-0000-0000-000031030000}"/>
    <cellStyle name="Comma 18 2 4" xfId="1638" xr:uid="{00000000-0005-0000-0000-000032030000}"/>
    <cellStyle name="Comma 18 2 5" xfId="2719" xr:uid="{00000000-0005-0000-0000-000033030000}"/>
    <cellStyle name="Comma 18 2 6" xfId="558" xr:uid="{00000000-0005-0000-0000-000034030000}"/>
    <cellStyle name="Comma 18 3" xfId="578" xr:uid="{00000000-0005-0000-0000-000035030000}"/>
    <cellStyle name="Comma 18 3 2" xfId="1116" xr:uid="{00000000-0005-0000-0000-000036030000}"/>
    <cellStyle name="Comma 18 3 2 2" xfId="2196" xr:uid="{00000000-0005-0000-0000-000037030000}"/>
    <cellStyle name="Comma 18 3 3" xfId="1658" xr:uid="{00000000-0005-0000-0000-000038030000}"/>
    <cellStyle name="Comma 18 4" xfId="849" xr:uid="{00000000-0005-0000-0000-000039030000}"/>
    <cellStyle name="Comma 18 4 2" xfId="1929" xr:uid="{00000000-0005-0000-0000-00003A030000}"/>
    <cellStyle name="Comma 18 5" xfId="1391" xr:uid="{00000000-0005-0000-0000-00003B030000}"/>
    <cellStyle name="Comma 18 6" xfId="2472" xr:uid="{00000000-0005-0000-0000-00003C030000}"/>
    <cellStyle name="Comma 18 7" xfId="311" xr:uid="{00000000-0005-0000-0000-00003D030000}"/>
    <cellStyle name="Comma 19" xfId="5" xr:uid="{00000000-0005-0000-0000-00003E030000}"/>
    <cellStyle name="Comma 19 2" xfId="279" xr:uid="{00000000-0005-0000-0000-00003F030000}"/>
    <cellStyle name="Comma 19 2 2" xfId="826" xr:uid="{00000000-0005-0000-0000-000040030000}"/>
    <cellStyle name="Comma 19 2 2 2" xfId="1364" xr:uid="{00000000-0005-0000-0000-000041030000}"/>
    <cellStyle name="Comma 19 2 2 2 2" xfId="2444" xr:uid="{00000000-0005-0000-0000-000042030000}"/>
    <cellStyle name="Comma 19 2 2 3" xfId="1906" xr:uid="{00000000-0005-0000-0000-000043030000}"/>
    <cellStyle name="Comma 19 2 3" xfId="1097" xr:uid="{00000000-0005-0000-0000-000044030000}"/>
    <cellStyle name="Comma 19 2 3 2" xfId="2177" xr:uid="{00000000-0005-0000-0000-000045030000}"/>
    <cellStyle name="Comma 19 2 4" xfId="1639" xr:uid="{00000000-0005-0000-0000-000046030000}"/>
    <cellStyle name="Comma 19 2 5" xfId="2720" xr:uid="{00000000-0005-0000-0000-000047030000}"/>
    <cellStyle name="Comma 19 2 6" xfId="559" xr:uid="{00000000-0005-0000-0000-000048030000}"/>
    <cellStyle name="Comma 19 3" xfId="569" xr:uid="{00000000-0005-0000-0000-000049030000}"/>
    <cellStyle name="Comma 19 3 2" xfId="1107" xr:uid="{00000000-0005-0000-0000-00004A030000}"/>
    <cellStyle name="Comma 19 3 2 2" xfId="2187" xr:uid="{00000000-0005-0000-0000-00004B030000}"/>
    <cellStyle name="Comma 19 3 3" xfId="1649" xr:uid="{00000000-0005-0000-0000-00004C030000}"/>
    <cellStyle name="Comma 19 4" xfId="840" xr:uid="{00000000-0005-0000-0000-00004D030000}"/>
    <cellStyle name="Comma 19 4 2" xfId="1920" xr:uid="{00000000-0005-0000-0000-00004E030000}"/>
    <cellStyle name="Comma 19 5" xfId="1382" xr:uid="{00000000-0005-0000-0000-00004F030000}"/>
    <cellStyle name="Comma 19 6" xfId="2463" xr:uid="{00000000-0005-0000-0000-000050030000}"/>
    <cellStyle name="Comma 19 7" xfId="302" xr:uid="{00000000-0005-0000-0000-000051030000}"/>
    <cellStyle name="Comma 2" xfId="2" xr:uid="{00000000-0005-0000-0000-000052030000}"/>
    <cellStyle name="Comma 2 10" xfId="837" xr:uid="{00000000-0005-0000-0000-000053030000}"/>
    <cellStyle name="Comma 2 10 2" xfId="1917" xr:uid="{00000000-0005-0000-0000-000054030000}"/>
    <cellStyle name="Comma 2 11" xfId="1379" xr:uid="{00000000-0005-0000-0000-000055030000}"/>
    <cellStyle name="Comma 2 12" xfId="2460" xr:uid="{00000000-0005-0000-0000-000056030000}"/>
    <cellStyle name="Comma 2 13" xfId="299" xr:uid="{00000000-0005-0000-0000-000057030000}"/>
    <cellStyle name="Comma 2 14" xfId="2742" xr:uid="{00000000-0005-0000-0000-000058030000}"/>
    <cellStyle name="Comma 2 17" xfId="2760" xr:uid="{00000000-0005-0000-0000-000059030000}"/>
    <cellStyle name="Comma 2 18" xfId="2800" xr:uid="{98A2F429-5B32-45AA-B517-175312189315}"/>
    <cellStyle name="Comma 2 2" xfId="40" xr:uid="{00000000-0005-0000-0000-00005A030000}"/>
    <cellStyle name="Comma 2 2 10" xfId="320" xr:uid="{00000000-0005-0000-0000-00005B030000}"/>
    <cellStyle name="Comma 2 2 2" xfId="54" xr:uid="{00000000-0005-0000-0000-00005C030000}"/>
    <cellStyle name="Comma 2 2 2 2" xfId="83" xr:uid="{00000000-0005-0000-0000-00005D030000}"/>
    <cellStyle name="Comma 2 2 2 2 2" xfId="145" xr:uid="{00000000-0005-0000-0000-00005E030000}"/>
    <cellStyle name="Comma 2 2 2 2 2 2" xfId="271" xr:uid="{00000000-0005-0000-0000-00005F030000}"/>
    <cellStyle name="Comma 2 2 2 2 2 2 2" xfId="818" xr:uid="{00000000-0005-0000-0000-000060030000}"/>
    <cellStyle name="Comma 2 2 2 2 2 2 2 2" xfId="1356" xr:uid="{00000000-0005-0000-0000-000061030000}"/>
    <cellStyle name="Comma 2 2 2 2 2 2 2 2 2" xfId="2436" xr:uid="{00000000-0005-0000-0000-000062030000}"/>
    <cellStyle name="Comma 2 2 2 2 2 2 2 3" xfId="1898" xr:uid="{00000000-0005-0000-0000-000063030000}"/>
    <cellStyle name="Comma 2 2 2 2 2 2 3" xfId="1089" xr:uid="{00000000-0005-0000-0000-000064030000}"/>
    <cellStyle name="Comma 2 2 2 2 2 2 3 2" xfId="2169" xr:uid="{00000000-0005-0000-0000-000065030000}"/>
    <cellStyle name="Comma 2 2 2 2 2 2 4" xfId="1631" xr:uid="{00000000-0005-0000-0000-000066030000}"/>
    <cellStyle name="Comma 2 2 2 2 2 2 5" xfId="2712" xr:uid="{00000000-0005-0000-0000-000067030000}"/>
    <cellStyle name="Comma 2 2 2 2 2 2 6" xfId="551" xr:uid="{00000000-0005-0000-0000-000068030000}"/>
    <cellStyle name="Comma 2 2 2 2 2 3" xfId="692" xr:uid="{00000000-0005-0000-0000-000069030000}"/>
    <cellStyle name="Comma 2 2 2 2 2 3 2" xfId="1230" xr:uid="{00000000-0005-0000-0000-00006A030000}"/>
    <cellStyle name="Comma 2 2 2 2 2 3 2 2" xfId="2310" xr:uid="{00000000-0005-0000-0000-00006B030000}"/>
    <cellStyle name="Comma 2 2 2 2 2 3 3" xfId="1772" xr:uid="{00000000-0005-0000-0000-00006C030000}"/>
    <cellStyle name="Comma 2 2 2 2 2 4" xfId="963" xr:uid="{00000000-0005-0000-0000-00006D030000}"/>
    <cellStyle name="Comma 2 2 2 2 2 4 2" xfId="2043" xr:uid="{00000000-0005-0000-0000-00006E030000}"/>
    <cellStyle name="Comma 2 2 2 2 2 5" xfId="1505" xr:uid="{00000000-0005-0000-0000-00006F030000}"/>
    <cellStyle name="Comma 2 2 2 2 2 6" xfId="2586" xr:uid="{00000000-0005-0000-0000-000070030000}"/>
    <cellStyle name="Comma 2 2 2 2 2 7" xfId="425" xr:uid="{00000000-0005-0000-0000-000071030000}"/>
    <cellStyle name="Comma 2 2 2 2 3" xfId="207" xr:uid="{00000000-0005-0000-0000-000072030000}"/>
    <cellStyle name="Comma 2 2 2 2 3 2" xfId="754" xr:uid="{00000000-0005-0000-0000-000073030000}"/>
    <cellStyle name="Comma 2 2 2 2 3 2 2" xfId="1292" xr:uid="{00000000-0005-0000-0000-000074030000}"/>
    <cellStyle name="Comma 2 2 2 2 3 2 2 2" xfId="2372" xr:uid="{00000000-0005-0000-0000-000075030000}"/>
    <cellStyle name="Comma 2 2 2 2 3 2 3" xfId="1834" xr:uid="{00000000-0005-0000-0000-000076030000}"/>
    <cellStyle name="Comma 2 2 2 2 3 3" xfId="1025" xr:uid="{00000000-0005-0000-0000-000077030000}"/>
    <cellStyle name="Comma 2 2 2 2 3 3 2" xfId="2105" xr:uid="{00000000-0005-0000-0000-000078030000}"/>
    <cellStyle name="Comma 2 2 2 2 3 4" xfId="1567" xr:uid="{00000000-0005-0000-0000-000079030000}"/>
    <cellStyle name="Comma 2 2 2 2 3 5" xfId="2648" xr:uid="{00000000-0005-0000-0000-00007A030000}"/>
    <cellStyle name="Comma 2 2 2 2 3 6" xfId="487" xr:uid="{00000000-0005-0000-0000-00007B030000}"/>
    <cellStyle name="Comma 2 2 2 2 4" xfId="630" xr:uid="{00000000-0005-0000-0000-00007C030000}"/>
    <cellStyle name="Comma 2 2 2 2 4 2" xfId="1168" xr:uid="{00000000-0005-0000-0000-00007D030000}"/>
    <cellStyle name="Comma 2 2 2 2 4 2 2" xfId="2248" xr:uid="{00000000-0005-0000-0000-00007E030000}"/>
    <cellStyle name="Comma 2 2 2 2 4 3" xfId="1710" xr:uid="{00000000-0005-0000-0000-00007F030000}"/>
    <cellStyle name="Comma 2 2 2 2 5" xfId="901" xr:uid="{00000000-0005-0000-0000-000080030000}"/>
    <cellStyle name="Comma 2 2 2 2 5 2" xfId="1981" xr:uid="{00000000-0005-0000-0000-000081030000}"/>
    <cellStyle name="Comma 2 2 2 2 6" xfId="1443" xr:uid="{00000000-0005-0000-0000-000082030000}"/>
    <cellStyle name="Comma 2 2 2 2 7" xfId="2524" xr:uid="{00000000-0005-0000-0000-000083030000}"/>
    <cellStyle name="Comma 2 2 2 2 8" xfId="363" xr:uid="{00000000-0005-0000-0000-000084030000}"/>
    <cellStyle name="Comma 2 2 2 3" xfId="113" xr:uid="{00000000-0005-0000-0000-000085030000}"/>
    <cellStyle name="Comma 2 2 2 3 2" xfId="239" xr:uid="{00000000-0005-0000-0000-000086030000}"/>
    <cellStyle name="Comma 2 2 2 3 2 2" xfId="786" xr:uid="{00000000-0005-0000-0000-000087030000}"/>
    <cellStyle name="Comma 2 2 2 3 2 2 2" xfId="1324" xr:uid="{00000000-0005-0000-0000-000088030000}"/>
    <cellStyle name="Comma 2 2 2 3 2 2 2 2" xfId="2404" xr:uid="{00000000-0005-0000-0000-000089030000}"/>
    <cellStyle name="Comma 2 2 2 3 2 2 3" xfId="1866" xr:uid="{00000000-0005-0000-0000-00008A030000}"/>
    <cellStyle name="Comma 2 2 2 3 2 3" xfId="1057" xr:uid="{00000000-0005-0000-0000-00008B030000}"/>
    <cellStyle name="Comma 2 2 2 3 2 3 2" xfId="2137" xr:uid="{00000000-0005-0000-0000-00008C030000}"/>
    <cellStyle name="Comma 2 2 2 3 2 4" xfId="1599" xr:uid="{00000000-0005-0000-0000-00008D030000}"/>
    <cellStyle name="Comma 2 2 2 3 2 5" xfId="2680" xr:uid="{00000000-0005-0000-0000-00008E030000}"/>
    <cellStyle name="Comma 2 2 2 3 2 6" xfId="519" xr:uid="{00000000-0005-0000-0000-00008F030000}"/>
    <cellStyle name="Comma 2 2 2 3 3" xfId="660" xr:uid="{00000000-0005-0000-0000-000090030000}"/>
    <cellStyle name="Comma 2 2 2 3 3 2" xfId="1198" xr:uid="{00000000-0005-0000-0000-000091030000}"/>
    <cellStyle name="Comma 2 2 2 3 3 2 2" xfId="2278" xr:uid="{00000000-0005-0000-0000-000092030000}"/>
    <cellStyle name="Comma 2 2 2 3 3 3" xfId="1740" xr:uid="{00000000-0005-0000-0000-000093030000}"/>
    <cellStyle name="Comma 2 2 2 3 4" xfId="931" xr:uid="{00000000-0005-0000-0000-000094030000}"/>
    <cellStyle name="Comma 2 2 2 3 4 2" xfId="2011" xr:uid="{00000000-0005-0000-0000-000095030000}"/>
    <cellStyle name="Comma 2 2 2 3 5" xfId="1473" xr:uid="{00000000-0005-0000-0000-000096030000}"/>
    <cellStyle name="Comma 2 2 2 3 6" xfId="2554" xr:uid="{00000000-0005-0000-0000-000097030000}"/>
    <cellStyle name="Comma 2 2 2 3 7" xfId="393" xr:uid="{00000000-0005-0000-0000-000098030000}"/>
    <cellStyle name="Comma 2 2 2 4" xfId="175" xr:uid="{00000000-0005-0000-0000-000099030000}"/>
    <cellStyle name="Comma 2 2 2 4 2" xfId="722" xr:uid="{00000000-0005-0000-0000-00009A030000}"/>
    <cellStyle name="Comma 2 2 2 4 2 2" xfId="1260" xr:uid="{00000000-0005-0000-0000-00009B030000}"/>
    <cellStyle name="Comma 2 2 2 4 2 2 2" xfId="2340" xr:uid="{00000000-0005-0000-0000-00009C030000}"/>
    <cellStyle name="Comma 2 2 2 4 2 3" xfId="1802" xr:uid="{00000000-0005-0000-0000-00009D030000}"/>
    <cellStyle name="Comma 2 2 2 4 3" xfId="993" xr:uid="{00000000-0005-0000-0000-00009E030000}"/>
    <cellStyle name="Comma 2 2 2 4 3 2" xfId="2073" xr:uid="{00000000-0005-0000-0000-00009F030000}"/>
    <cellStyle name="Comma 2 2 2 4 4" xfId="1535" xr:uid="{00000000-0005-0000-0000-0000A0030000}"/>
    <cellStyle name="Comma 2 2 2 4 5" xfId="2616" xr:uid="{00000000-0005-0000-0000-0000A1030000}"/>
    <cellStyle name="Comma 2 2 2 4 6" xfId="455" xr:uid="{00000000-0005-0000-0000-0000A2030000}"/>
    <cellStyle name="Comma 2 2 2 5" xfId="601" xr:uid="{00000000-0005-0000-0000-0000A3030000}"/>
    <cellStyle name="Comma 2 2 2 5 2" xfId="1139" xr:uid="{00000000-0005-0000-0000-0000A4030000}"/>
    <cellStyle name="Comma 2 2 2 5 2 2" xfId="2219" xr:uid="{00000000-0005-0000-0000-0000A5030000}"/>
    <cellStyle name="Comma 2 2 2 5 3" xfId="1681" xr:uid="{00000000-0005-0000-0000-0000A6030000}"/>
    <cellStyle name="Comma 2 2 2 6" xfId="872" xr:uid="{00000000-0005-0000-0000-0000A7030000}"/>
    <cellStyle name="Comma 2 2 2 6 2" xfId="1952" xr:uid="{00000000-0005-0000-0000-0000A8030000}"/>
    <cellStyle name="Comma 2 2 2 7" xfId="1414" xr:uid="{00000000-0005-0000-0000-0000A9030000}"/>
    <cellStyle name="Comma 2 2 2 8" xfId="2495" xr:uid="{00000000-0005-0000-0000-0000AA030000}"/>
    <cellStyle name="Comma 2 2 2 9" xfId="334" xr:uid="{00000000-0005-0000-0000-0000AB030000}"/>
    <cellStyle name="Comma 2 2 3" xfId="68" xr:uid="{00000000-0005-0000-0000-0000AC030000}"/>
    <cellStyle name="Comma 2 2 3 2" xfId="130" xr:uid="{00000000-0005-0000-0000-0000AD030000}"/>
    <cellStyle name="Comma 2 2 3 2 2" xfId="256" xr:uid="{00000000-0005-0000-0000-0000AE030000}"/>
    <cellStyle name="Comma 2 2 3 2 2 2" xfId="803" xr:uid="{00000000-0005-0000-0000-0000AF030000}"/>
    <cellStyle name="Comma 2 2 3 2 2 2 2" xfId="1341" xr:uid="{00000000-0005-0000-0000-0000B0030000}"/>
    <cellStyle name="Comma 2 2 3 2 2 2 2 2" xfId="2421" xr:uid="{00000000-0005-0000-0000-0000B1030000}"/>
    <cellStyle name="Comma 2 2 3 2 2 2 3" xfId="1883" xr:uid="{00000000-0005-0000-0000-0000B2030000}"/>
    <cellStyle name="Comma 2 2 3 2 2 3" xfId="1074" xr:uid="{00000000-0005-0000-0000-0000B3030000}"/>
    <cellStyle name="Comma 2 2 3 2 2 3 2" xfId="2154" xr:uid="{00000000-0005-0000-0000-0000B4030000}"/>
    <cellStyle name="Comma 2 2 3 2 2 4" xfId="1616" xr:uid="{00000000-0005-0000-0000-0000B5030000}"/>
    <cellStyle name="Comma 2 2 3 2 2 5" xfId="2697" xr:uid="{00000000-0005-0000-0000-0000B6030000}"/>
    <cellStyle name="Comma 2 2 3 2 2 6" xfId="536" xr:uid="{00000000-0005-0000-0000-0000B7030000}"/>
    <cellStyle name="Comma 2 2 3 2 3" xfId="677" xr:uid="{00000000-0005-0000-0000-0000B8030000}"/>
    <cellStyle name="Comma 2 2 3 2 3 2" xfId="1215" xr:uid="{00000000-0005-0000-0000-0000B9030000}"/>
    <cellStyle name="Comma 2 2 3 2 3 2 2" xfId="2295" xr:uid="{00000000-0005-0000-0000-0000BA030000}"/>
    <cellStyle name="Comma 2 2 3 2 3 3" xfId="1757" xr:uid="{00000000-0005-0000-0000-0000BB030000}"/>
    <cellStyle name="Comma 2 2 3 2 4" xfId="948" xr:uid="{00000000-0005-0000-0000-0000BC030000}"/>
    <cellStyle name="Comma 2 2 3 2 4 2" xfId="2028" xr:uid="{00000000-0005-0000-0000-0000BD030000}"/>
    <cellStyle name="Comma 2 2 3 2 5" xfId="1490" xr:uid="{00000000-0005-0000-0000-0000BE030000}"/>
    <cellStyle name="Comma 2 2 3 2 6" xfId="2571" xr:uid="{00000000-0005-0000-0000-0000BF030000}"/>
    <cellStyle name="Comma 2 2 3 2 7" xfId="410" xr:uid="{00000000-0005-0000-0000-0000C0030000}"/>
    <cellStyle name="Comma 2 2 3 3" xfId="192" xr:uid="{00000000-0005-0000-0000-0000C1030000}"/>
    <cellStyle name="Comma 2 2 3 3 2" xfId="739" xr:uid="{00000000-0005-0000-0000-0000C2030000}"/>
    <cellStyle name="Comma 2 2 3 3 2 2" xfId="1277" xr:uid="{00000000-0005-0000-0000-0000C3030000}"/>
    <cellStyle name="Comma 2 2 3 3 2 2 2" xfId="2357" xr:uid="{00000000-0005-0000-0000-0000C4030000}"/>
    <cellStyle name="Comma 2 2 3 3 2 3" xfId="1819" xr:uid="{00000000-0005-0000-0000-0000C5030000}"/>
    <cellStyle name="Comma 2 2 3 3 3" xfId="1010" xr:uid="{00000000-0005-0000-0000-0000C6030000}"/>
    <cellStyle name="Comma 2 2 3 3 3 2" xfId="2090" xr:uid="{00000000-0005-0000-0000-0000C7030000}"/>
    <cellStyle name="Comma 2 2 3 3 4" xfId="1552" xr:uid="{00000000-0005-0000-0000-0000C8030000}"/>
    <cellStyle name="Comma 2 2 3 3 5" xfId="2633" xr:uid="{00000000-0005-0000-0000-0000C9030000}"/>
    <cellStyle name="Comma 2 2 3 3 6" xfId="472" xr:uid="{00000000-0005-0000-0000-0000CA030000}"/>
    <cellStyle name="Comma 2 2 3 4" xfId="615" xr:uid="{00000000-0005-0000-0000-0000CB030000}"/>
    <cellStyle name="Comma 2 2 3 4 2" xfId="1153" xr:uid="{00000000-0005-0000-0000-0000CC030000}"/>
    <cellStyle name="Comma 2 2 3 4 2 2" xfId="2233" xr:uid="{00000000-0005-0000-0000-0000CD030000}"/>
    <cellStyle name="Comma 2 2 3 4 3" xfId="1695" xr:uid="{00000000-0005-0000-0000-0000CE030000}"/>
    <cellStyle name="Comma 2 2 3 5" xfId="886" xr:uid="{00000000-0005-0000-0000-0000CF030000}"/>
    <cellStyle name="Comma 2 2 3 5 2" xfId="1966" xr:uid="{00000000-0005-0000-0000-0000D0030000}"/>
    <cellStyle name="Comma 2 2 3 6" xfId="1428" xr:uid="{00000000-0005-0000-0000-0000D1030000}"/>
    <cellStyle name="Comma 2 2 3 7" xfId="2509" xr:uid="{00000000-0005-0000-0000-0000D2030000}"/>
    <cellStyle name="Comma 2 2 3 8" xfId="348" xr:uid="{00000000-0005-0000-0000-0000D3030000}"/>
    <cellStyle name="Comma 2 2 4" xfId="98" xr:uid="{00000000-0005-0000-0000-0000D4030000}"/>
    <cellStyle name="Comma 2 2 4 2" xfId="224" xr:uid="{00000000-0005-0000-0000-0000D5030000}"/>
    <cellStyle name="Comma 2 2 4 2 2" xfId="771" xr:uid="{00000000-0005-0000-0000-0000D6030000}"/>
    <cellStyle name="Comma 2 2 4 2 2 2" xfId="1309" xr:uid="{00000000-0005-0000-0000-0000D7030000}"/>
    <cellStyle name="Comma 2 2 4 2 2 2 2" xfId="2389" xr:uid="{00000000-0005-0000-0000-0000D8030000}"/>
    <cellStyle name="Comma 2 2 4 2 2 3" xfId="1851" xr:uid="{00000000-0005-0000-0000-0000D9030000}"/>
    <cellStyle name="Comma 2 2 4 2 3" xfId="1042" xr:uid="{00000000-0005-0000-0000-0000DA030000}"/>
    <cellStyle name="Comma 2 2 4 2 3 2" xfId="2122" xr:uid="{00000000-0005-0000-0000-0000DB030000}"/>
    <cellStyle name="Comma 2 2 4 2 4" xfId="1584" xr:uid="{00000000-0005-0000-0000-0000DC030000}"/>
    <cellStyle name="Comma 2 2 4 2 5" xfId="2665" xr:uid="{00000000-0005-0000-0000-0000DD030000}"/>
    <cellStyle name="Comma 2 2 4 2 6" xfId="504" xr:uid="{00000000-0005-0000-0000-0000DE030000}"/>
    <cellStyle name="Comma 2 2 4 3" xfId="645" xr:uid="{00000000-0005-0000-0000-0000DF030000}"/>
    <cellStyle name="Comma 2 2 4 3 2" xfId="1183" xr:uid="{00000000-0005-0000-0000-0000E0030000}"/>
    <cellStyle name="Comma 2 2 4 3 2 2" xfId="2263" xr:uid="{00000000-0005-0000-0000-0000E1030000}"/>
    <cellStyle name="Comma 2 2 4 3 3" xfId="1725" xr:uid="{00000000-0005-0000-0000-0000E2030000}"/>
    <cellStyle name="Comma 2 2 4 4" xfId="916" xr:uid="{00000000-0005-0000-0000-0000E3030000}"/>
    <cellStyle name="Comma 2 2 4 4 2" xfId="1996" xr:uid="{00000000-0005-0000-0000-0000E4030000}"/>
    <cellStyle name="Comma 2 2 4 5" xfId="1458" xr:uid="{00000000-0005-0000-0000-0000E5030000}"/>
    <cellStyle name="Comma 2 2 4 6" xfId="2539" xr:uid="{00000000-0005-0000-0000-0000E6030000}"/>
    <cellStyle name="Comma 2 2 4 7" xfId="378" xr:uid="{00000000-0005-0000-0000-0000E7030000}"/>
    <cellStyle name="Comma 2 2 5" xfId="160" xr:uid="{00000000-0005-0000-0000-0000E8030000}"/>
    <cellStyle name="Comma 2 2 5 2" xfId="707" xr:uid="{00000000-0005-0000-0000-0000E9030000}"/>
    <cellStyle name="Comma 2 2 5 2 2" xfId="1245" xr:uid="{00000000-0005-0000-0000-0000EA030000}"/>
    <cellStyle name="Comma 2 2 5 2 2 2" xfId="2325" xr:uid="{00000000-0005-0000-0000-0000EB030000}"/>
    <cellStyle name="Comma 2 2 5 2 3" xfId="1787" xr:uid="{00000000-0005-0000-0000-0000EC030000}"/>
    <cellStyle name="Comma 2 2 5 3" xfId="978" xr:uid="{00000000-0005-0000-0000-0000ED030000}"/>
    <cellStyle name="Comma 2 2 5 3 2" xfId="2058" xr:uid="{00000000-0005-0000-0000-0000EE030000}"/>
    <cellStyle name="Comma 2 2 5 4" xfId="1520" xr:uid="{00000000-0005-0000-0000-0000EF030000}"/>
    <cellStyle name="Comma 2 2 5 5" xfId="2601" xr:uid="{00000000-0005-0000-0000-0000F0030000}"/>
    <cellStyle name="Comma 2 2 5 6" xfId="440" xr:uid="{00000000-0005-0000-0000-0000F1030000}"/>
    <cellStyle name="Comma 2 2 6" xfId="587" xr:uid="{00000000-0005-0000-0000-0000F2030000}"/>
    <cellStyle name="Comma 2 2 6 2" xfId="1125" xr:uid="{00000000-0005-0000-0000-0000F3030000}"/>
    <cellStyle name="Comma 2 2 6 2 2" xfId="2205" xr:uid="{00000000-0005-0000-0000-0000F4030000}"/>
    <cellStyle name="Comma 2 2 6 3" xfId="1667" xr:uid="{00000000-0005-0000-0000-0000F5030000}"/>
    <cellStyle name="Comma 2 2 7" xfId="858" xr:uid="{00000000-0005-0000-0000-0000F6030000}"/>
    <cellStyle name="Comma 2 2 7 2" xfId="1938" xr:uid="{00000000-0005-0000-0000-0000F7030000}"/>
    <cellStyle name="Comma 2 2 8" xfId="1400" xr:uid="{00000000-0005-0000-0000-0000F8030000}"/>
    <cellStyle name="Comma 2 2 9" xfId="2481" xr:uid="{00000000-0005-0000-0000-0000F9030000}"/>
    <cellStyle name="Comma 2 3" xfId="44" xr:uid="{00000000-0005-0000-0000-0000FA030000}"/>
    <cellStyle name="Comma 2 3 2" xfId="73" xr:uid="{00000000-0005-0000-0000-0000FB030000}"/>
    <cellStyle name="Comma 2 3 2 2" xfId="135" xr:uid="{00000000-0005-0000-0000-0000FC030000}"/>
    <cellStyle name="Comma 2 3 2 2 2" xfId="261" xr:uid="{00000000-0005-0000-0000-0000FD030000}"/>
    <cellStyle name="Comma 2 3 2 2 2 2" xfId="808" xr:uid="{00000000-0005-0000-0000-0000FE030000}"/>
    <cellStyle name="Comma 2 3 2 2 2 2 2" xfId="1346" xr:uid="{00000000-0005-0000-0000-0000FF030000}"/>
    <cellStyle name="Comma 2 3 2 2 2 2 2 2" xfId="2426" xr:uid="{00000000-0005-0000-0000-000000040000}"/>
    <cellStyle name="Comma 2 3 2 2 2 2 3" xfId="1888" xr:uid="{00000000-0005-0000-0000-000001040000}"/>
    <cellStyle name="Comma 2 3 2 2 2 3" xfId="1079" xr:uid="{00000000-0005-0000-0000-000002040000}"/>
    <cellStyle name="Comma 2 3 2 2 2 3 2" xfId="2159" xr:uid="{00000000-0005-0000-0000-000003040000}"/>
    <cellStyle name="Comma 2 3 2 2 2 4" xfId="1621" xr:uid="{00000000-0005-0000-0000-000004040000}"/>
    <cellStyle name="Comma 2 3 2 2 2 5" xfId="2702" xr:uid="{00000000-0005-0000-0000-000005040000}"/>
    <cellStyle name="Comma 2 3 2 2 2 6" xfId="541" xr:uid="{00000000-0005-0000-0000-000006040000}"/>
    <cellStyle name="Comma 2 3 2 2 3" xfId="682" xr:uid="{00000000-0005-0000-0000-000007040000}"/>
    <cellStyle name="Comma 2 3 2 2 3 2" xfId="1220" xr:uid="{00000000-0005-0000-0000-000008040000}"/>
    <cellStyle name="Comma 2 3 2 2 3 2 2" xfId="2300" xr:uid="{00000000-0005-0000-0000-000009040000}"/>
    <cellStyle name="Comma 2 3 2 2 3 3" xfId="1762" xr:uid="{00000000-0005-0000-0000-00000A040000}"/>
    <cellStyle name="Comma 2 3 2 2 4" xfId="953" xr:uid="{00000000-0005-0000-0000-00000B040000}"/>
    <cellStyle name="Comma 2 3 2 2 4 2" xfId="2033" xr:uid="{00000000-0005-0000-0000-00000C040000}"/>
    <cellStyle name="Comma 2 3 2 2 5" xfId="1495" xr:uid="{00000000-0005-0000-0000-00000D040000}"/>
    <cellStyle name="Comma 2 3 2 2 6" xfId="2576" xr:uid="{00000000-0005-0000-0000-00000E040000}"/>
    <cellStyle name="Comma 2 3 2 2 7" xfId="415" xr:uid="{00000000-0005-0000-0000-00000F040000}"/>
    <cellStyle name="Comma 2 3 2 3" xfId="197" xr:uid="{00000000-0005-0000-0000-000010040000}"/>
    <cellStyle name="Comma 2 3 2 3 2" xfId="744" xr:uid="{00000000-0005-0000-0000-000011040000}"/>
    <cellStyle name="Comma 2 3 2 3 2 2" xfId="1282" xr:uid="{00000000-0005-0000-0000-000012040000}"/>
    <cellStyle name="Comma 2 3 2 3 2 2 2" xfId="2362" xr:uid="{00000000-0005-0000-0000-000013040000}"/>
    <cellStyle name="Comma 2 3 2 3 2 3" xfId="1824" xr:uid="{00000000-0005-0000-0000-000014040000}"/>
    <cellStyle name="Comma 2 3 2 3 3" xfId="1015" xr:uid="{00000000-0005-0000-0000-000015040000}"/>
    <cellStyle name="Comma 2 3 2 3 3 2" xfId="2095" xr:uid="{00000000-0005-0000-0000-000016040000}"/>
    <cellStyle name="Comma 2 3 2 3 4" xfId="1557" xr:uid="{00000000-0005-0000-0000-000017040000}"/>
    <cellStyle name="Comma 2 3 2 3 5" xfId="2638" xr:uid="{00000000-0005-0000-0000-000018040000}"/>
    <cellStyle name="Comma 2 3 2 3 6" xfId="477" xr:uid="{00000000-0005-0000-0000-000019040000}"/>
    <cellStyle name="Comma 2 3 2 4" xfId="620" xr:uid="{00000000-0005-0000-0000-00001A040000}"/>
    <cellStyle name="Comma 2 3 2 4 2" xfId="1158" xr:uid="{00000000-0005-0000-0000-00001B040000}"/>
    <cellStyle name="Comma 2 3 2 4 2 2" xfId="2238" xr:uid="{00000000-0005-0000-0000-00001C040000}"/>
    <cellStyle name="Comma 2 3 2 4 3" xfId="1700" xr:uid="{00000000-0005-0000-0000-00001D040000}"/>
    <cellStyle name="Comma 2 3 2 5" xfId="891" xr:uid="{00000000-0005-0000-0000-00001E040000}"/>
    <cellStyle name="Comma 2 3 2 5 2" xfId="1971" xr:uid="{00000000-0005-0000-0000-00001F040000}"/>
    <cellStyle name="Comma 2 3 2 6" xfId="1433" xr:uid="{00000000-0005-0000-0000-000020040000}"/>
    <cellStyle name="Comma 2 3 2 7" xfId="2514" xr:uid="{00000000-0005-0000-0000-000021040000}"/>
    <cellStyle name="Comma 2 3 2 8" xfId="353" xr:uid="{00000000-0005-0000-0000-000022040000}"/>
    <cellStyle name="Comma 2 3 3" xfId="103" xr:uid="{00000000-0005-0000-0000-000023040000}"/>
    <cellStyle name="Comma 2 3 3 2" xfId="229" xr:uid="{00000000-0005-0000-0000-000024040000}"/>
    <cellStyle name="Comma 2 3 3 2 2" xfId="776" xr:uid="{00000000-0005-0000-0000-000025040000}"/>
    <cellStyle name="Comma 2 3 3 2 2 2" xfId="1314" xr:uid="{00000000-0005-0000-0000-000026040000}"/>
    <cellStyle name="Comma 2 3 3 2 2 2 2" xfId="2394" xr:uid="{00000000-0005-0000-0000-000027040000}"/>
    <cellStyle name="Comma 2 3 3 2 2 3" xfId="1856" xr:uid="{00000000-0005-0000-0000-000028040000}"/>
    <cellStyle name="Comma 2 3 3 2 3" xfId="1047" xr:uid="{00000000-0005-0000-0000-000029040000}"/>
    <cellStyle name="Comma 2 3 3 2 3 2" xfId="2127" xr:uid="{00000000-0005-0000-0000-00002A040000}"/>
    <cellStyle name="Comma 2 3 3 2 4" xfId="1589" xr:uid="{00000000-0005-0000-0000-00002B040000}"/>
    <cellStyle name="Comma 2 3 3 2 5" xfId="2670" xr:uid="{00000000-0005-0000-0000-00002C040000}"/>
    <cellStyle name="Comma 2 3 3 2 6" xfId="509" xr:uid="{00000000-0005-0000-0000-00002D040000}"/>
    <cellStyle name="Comma 2 3 3 3" xfId="650" xr:uid="{00000000-0005-0000-0000-00002E040000}"/>
    <cellStyle name="Comma 2 3 3 3 2" xfId="1188" xr:uid="{00000000-0005-0000-0000-00002F040000}"/>
    <cellStyle name="Comma 2 3 3 3 2 2" xfId="2268" xr:uid="{00000000-0005-0000-0000-000030040000}"/>
    <cellStyle name="Comma 2 3 3 3 3" xfId="1730" xr:uid="{00000000-0005-0000-0000-000031040000}"/>
    <cellStyle name="Comma 2 3 3 4" xfId="921" xr:uid="{00000000-0005-0000-0000-000032040000}"/>
    <cellStyle name="Comma 2 3 3 4 2" xfId="2001" xr:uid="{00000000-0005-0000-0000-000033040000}"/>
    <cellStyle name="Comma 2 3 3 5" xfId="1463" xr:uid="{00000000-0005-0000-0000-000034040000}"/>
    <cellStyle name="Comma 2 3 3 6" xfId="2544" xr:uid="{00000000-0005-0000-0000-000035040000}"/>
    <cellStyle name="Comma 2 3 3 7" xfId="383" xr:uid="{00000000-0005-0000-0000-000036040000}"/>
    <cellStyle name="Comma 2 3 4" xfId="165" xr:uid="{00000000-0005-0000-0000-000037040000}"/>
    <cellStyle name="Comma 2 3 4 2" xfId="712" xr:uid="{00000000-0005-0000-0000-000038040000}"/>
    <cellStyle name="Comma 2 3 4 2 2" xfId="1250" xr:uid="{00000000-0005-0000-0000-000039040000}"/>
    <cellStyle name="Comma 2 3 4 2 2 2" xfId="2330" xr:uid="{00000000-0005-0000-0000-00003A040000}"/>
    <cellStyle name="Comma 2 3 4 2 3" xfId="1792" xr:uid="{00000000-0005-0000-0000-00003B040000}"/>
    <cellStyle name="Comma 2 3 4 3" xfId="983" xr:uid="{00000000-0005-0000-0000-00003C040000}"/>
    <cellStyle name="Comma 2 3 4 3 2" xfId="2063" xr:uid="{00000000-0005-0000-0000-00003D040000}"/>
    <cellStyle name="Comma 2 3 4 4" xfId="1525" xr:uid="{00000000-0005-0000-0000-00003E040000}"/>
    <cellStyle name="Comma 2 3 4 5" xfId="2606" xr:uid="{00000000-0005-0000-0000-00003F040000}"/>
    <cellStyle name="Comma 2 3 4 6" xfId="445" xr:uid="{00000000-0005-0000-0000-000040040000}"/>
    <cellStyle name="Comma 2 3 5" xfId="591" xr:uid="{00000000-0005-0000-0000-000041040000}"/>
    <cellStyle name="Comma 2 3 5 2" xfId="1129" xr:uid="{00000000-0005-0000-0000-000042040000}"/>
    <cellStyle name="Comma 2 3 5 2 2" xfId="2209" xr:uid="{00000000-0005-0000-0000-000043040000}"/>
    <cellStyle name="Comma 2 3 5 3" xfId="1671" xr:uid="{00000000-0005-0000-0000-000044040000}"/>
    <cellStyle name="Comma 2 3 6" xfId="862" xr:uid="{00000000-0005-0000-0000-000045040000}"/>
    <cellStyle name="Comma 2 3 6 2" xfId="1942" xr:uid="{00000000-0005-0000-0000-000046040000}"/>
    <cellStyle name="Comma 2 3 7" xfId="1404" xr:uid="{00000000-0005-0000-0000-000047040000}"/>
    <cellStyle name="Comma 2 3 8" xfId="2485" xr:uid="{00000000-0005-0000-0000-000048040000}"/>
    <cellStyle name="Comma 2 3 9" xfId="324" xr:uid="{00000000-0005-0000-0000-000049040000}"/>
    <cellStyle name="Comma 2 4" xfId="58" xr:uid="{00000000-0005-0000-0000-00004A040000}"/>
    <cellStyle name="Comma 2 4 2" xfId="120" xr:uid="{00000000-0005-0000-0000-00004B040000}"/>
    <cellStyle name="Comma 2 4 2 2" xfId="246" xr:uid="{00000000-0005-0000-0000-00004C040000}"/>
    <cellStyle name="Comma 2 4 2 2 2" xfId="793" xr:uid="{00000000-0005-0000-0000-00004D040000}"/>
    <cellStyle name="Comma 2 4 2 2 2 2" xfId="1331" xr:uid="{00000000-0005-0000-0000-00004E040000}"/>
    <cellStyle name="Comma 2 4 2 2 2 2 2" xfId="2411" xr:uid="{00000000-0005-0000-0000-00004F040000}"/>
    <cellStyle name="Comma 2 4 2 2 2 3" xfId="1873" xr:uid="{00000000-0005-0000-0000-000050040000}"/>
    <cellStyle name="Comma 2 4 2 2 3" xfId="1064" xr:uid="{00000000-0005-0000-0000-000051040000}"/>
    <cellStyle name="Comma 2 4 2 2 3 2" xfId="2144" xr:uid="{00000000-0005-0000-0000-000052040000}"/>
    <cellStyle name="Comma 2 4 2 2 4" xfId="1606" xr:uid="{00000000-0005-0000-0000-000053040000}"/>
    <cellStyle name="Comma 2 4 2 2 5" xfId="2687" xr:uid="{00000000-0005-0000-0000-000054040000}"/>
    <cellStyle name="Comma 2 4 2 2 6" xfId="526" xr:uid="{00000000-0005-0000-0000-000055040000}"/>
    <cellStyle name="Comma 2 4 2 3" xfId="667" xr:uid="{00000000-0005-0000-0000-000056040000}"/>
    <cellStyle name="Comma 2 4 2 3 2" xfId="1205" xr:uid="{00000000-0005-0000-0000-000057040000}"/>
    <cellStyle name="Comma 2 4 2 3 2 2" xfId="2285" xr:uid="{00000000-0005-0000-0000-000058040000}"/>
    <cellStyle name="Comma 2 4 2 3 3" xfId="1747" xr:uid="{00000000-0005-0000-0000-000059040000}"/>
    <cellStyle name="Comma 2 4 2 4" xfId="938" xr:uid="{00000000-0005-0000-0000-00005A040000}"/>
    <cellStyle name="Comma 2 4 2 4 2" xfId="2018" xr:uid="{00000000-0005-0000-0000-00005B040000}"/>
    <cellStyle name="Comma 2 4 2 5" xfId="1480" xr:uid="{00000000-0005-0000-0000-00005C040000}"/>
    <cellStyle name="Comma 2 4 2 6" xfId="2561" xr:uid="{00000000-0005-0000-0000-00005D040000}"/>
    <cellStyle name="Comma 2 4 2 7" xfId="400" xr:uid="{00000000-0005-0000-0000-00005E040000}"/>
    <cellStyle name="Comma 2 4 3" xfId="182" xr:uid="{00000000-0005-0000-0000-00005F040000}"/>
    <cellStyle name="Comma 2 4 3 2" xfId="729" xr:uid="{00000000-0005-0000-0000-000060040000}"/>
    <cellStyle name="Comma 2 4 3 2 2" xfId="1267" xr:uid="{00000000-0005-0000-0000-000061040000}"/>
    <cellStyle name="Comma 2 4 3 2 2 2" xfId="2347" xr:uid="{00000000-0005-0000-0000-000062040000}"/>
    <cellStyle name="Comma 2 4 3 2 3" xfId="1809" xr:uid="{00000000-0005-0000-0000-000063040000}"/>
    <cellStyle name="Comma 2 4 3 3" xfId="1000" xr:uid="{00000000-0005-0000-0000-000064040000}"/>
    <cellStyle name="Comma 2 4 3 3 2" xfId="2080" xr:uid="{00000000-0005-0000-0000-000065040000}"/>
    <cellStyle name="Comma 2 4 3 4" xfId="1542" xr:uid="{00000000-0005-0000-0000-000066040000}"/>
    <cellStyle name="Comma 2 4 3 5" xfId="2623" xr:uid="{00000000-0005-0000-0000-000067040000}"/>
    <cellStyle name="Comma 2 4 3 6" xfId="462" xr:uid="{00000000-0005-0000-0000-000068040000}"/>
    <cellStyle name="Comma 2 4 4" xfId="605" xr:uid="{00000000-0005-0000-0000-000069040000}"/>
    <cellStyle name="Comma 2 4 4 2" xfId="1143" xr:uid="{00000000-0005-0000-0000-00006A040000}"/>
    <cellStyle name="Comma 2 4 4 2 2" xfId="2223" xr:uid="{00000000-0005-0000-0000-00006B040000}"/>
    <cellStyle name="Comma 2 4 4 3" xfId="1685" xr:uid="{00000000-0005-0000-0000-00006C040000}"/>
    <cellStyle name="Comma 2 4 5" xfId="876" xr:uid="{00000000-0005-0000-0000-00006D040000}"/>
    <cellStyle name="Comma 2 4 5 2" xfId="1956" xr:uid="{00000000-0005-0000-0000-00006E040000}"/>
    <cellStyle name="Comma 2 4 6" xfId="1418" xr:uid="{00000000-0005-0000-0000-00006F040000}"/>
    <cellStyle name="Comma 2 4 7" xfId="2499" xr:uid="{00000000-0005-0000-0000-000070040000}"/>
    <cellStyle name="Comma 2 4 8" xfId="338" xr:uid="{00000000-0005-0000-0000-000071040000}"/>
    <cellStyle name="Comma 2 5" xfId="88" xr:uid="{00000000-0005-0000-0000-000072040000}"/>
    <cellStyle name="Comma 2 5 2" xfId="214" xr:uid="{00000000-0005-0000-0000-000073040000}"/>
    <cellStyle name="Comma 2 5 2 2" xfId="761" xr:uid="{00000000-0005-0000-0000-000074040000}"/>
    <cellStyle name="Comma 2 5 2 2 2" xfId="1299" xr:uid="{00000000-0005-0000-0000-000075040000}"/>
    <cellStyle name="Comma 2 5 2 2 2 2" xfId="2379" xr:uid="{00000000-0005-0000-0000-000076040000}"/>
    <cellStyle name="Comma 2 5 2 2 3" xfId="1841" xr:uid="{00000000-0005-0000-0000-000077040000}"/>
    <cellStyle name="Comma 2 5 2 3" xfId="1032" xr:uid="{00000000-0005-0000-0000-000078040000}"/>
    <cellStyle name="Comma 2 5 2 3 2" xfId="2112" xr:uid="{00000000-0005-0000-0000-000079040000}"/>
    <cellStyle name="Comma 2 5 2 4" xfId="1574" xr:uid="{00000000-0005-0000-0000-00007A040000}"/>
    <cellStyle name="Comma 2 5 2 5" xfId="2655" xr:uid="{00000000-0005-0000-0000-00007B040000}"/>
    <cellStyle name="Comma 2 5 2 6" xfId="494" xr:uid="{00000000-0005-0000-0000-00007C040000}"/>
    <cellStyle name="Comma 2 5 3" xfId="635" xr:uid="{00000000-0005-0000-0000-00007D040000}"/>
    <cellStyle name="Comma 2 5 3 2" xfId="1173" xr:uid="{00000000-0005-0000-0000-00007E040000}"/>
    <cellStyle name="Comma 2 5 3 2 2" xfId="2253" xr:uid="{00000000-0005-0000-0000-00007F040000}"/>
    <cellStyle name="Comma 2 5 3 3" xfId="1715" xr:uid="{00000000-0005-0000-0000-000080040000}"/>
    <cellStyle name="Comma 2 5 4" xfId="906" xr:uid="{00000000-0005-0000-0000-000081040000}"/>
    <cellStyle name="Comma 2 5 4 2" xfId="1986" xr:uid="{00000000-0005-0000-0000-000082040000}"/>
    <cellStyle name="Comma 2 5 5" xfId="1448" xr:uid="{00000000-0005-0000-0000-000083040000}"/>
    <cellStyle name="Comma 2 5 6" xfId="2529" xr:uid="{00000000-0005-0000-0000-000084040000}"/>
    <cellStyle name="Comma 2 5 7" xfId="368" xr:uid="{00000000-0005-0000-0000-000085040000}"/>
    <cellStyle name="Comma 2 6" xfId="150" xr:uid="{00000000-0005-0000-0000-000086040000}"/>
    <cellStyle name="Comma 2 6 2" xfId="697" xr:uid="{00000000-0005-0000-0000-000087040000}"/>
    <cellStyle name="Comma 2 6 2 2" xfId="1235" xr:uid="{00000000-0005-0000-0000-000088040000}"/>
    <cellStyle name="Comma 2 6 2 2 2" xfId="2315" xr:uid="{00000000-0005-0000-0000-000089040000}"/>
    <cellStyle name="Comma 2 6 2 3" xfId="1777" xr:uid="{00000000-0005-0000-0000-00008A040000}"/>
    <cellStyle name="Comma 2 6 3" xfId="968" xr:uid="{00000000-0005-0000-0000-00008B040000}"/>
    <cellStyle name="Comma 2 6 3 2" xfId="2048" xr:uid="{00000000-0005-0000-0000-00008C040000}"/>
    <cellStyle name="Comma 2 6 4" xfId="1510" xr:uid="{00000000-0005-0000-0000-00008D040000}"/>
    <cellStyle name="Comma 2 6 5" xfId="2591" xr:uid="{00000000-0005-0000-0000-00008E040000}"/>
    <cellStyle name="Comma 2 6 6" xfId="430" xr:uid="{00000000-0005-0000-0000-00008F040000}"/>
    <cellStyle name="Comma 2 7" xfId="566" xr:uid="{00000000-0005-0000-0000-000090040000}"/>
    <cellStyle name="Comma 2 7 2" xfId="1104" xr:uid="{00000000-0005-0000-0000-000091040000}"/>
    <cellStyle name="Comma 2 7 2 2" xfId="2184" xr:uid="{00000000-0005-0000-0000-000092040000}"/>
    <cellStyle name="Comma 2 7 3" xfId="1646" xr:uid="{00000000-0005-0000-0000-000093040000}"/>
    <cellStyle name="Comma 2 8" xfId="832" xr:uid="{00000000-0005-0000-0000-000094040000}"/>
    <cellStyle name="Comma 2 8 2" xfId="1370" xr:uid="{00000000-0005-0000-0000-000095040000}"/>
    <cellStyle name="Comma 2 8 2 2" xfId="2450" xr:uid="{00000000-0005-0000-0000-000096040000}"/>
    <cellStyle name="Comma 2 8 3" xfId="1912" xr:uid="{00000000-0005-0000-0000-000097040000}"/>
    <cellStyle name="Comma 2 9" xfId="834" xr:uid="{00000000-0005-0000-0000-000098040000}"/>
    <cellStyle name="Comma 2 9 2" xfId="1372" xr:uid="{00000000-0005-0000-0000-000099040000}"/>
    <cellStyle name="Comma 2 9 2 2" xfId="2452" xr:uid="{00000000-0005-0000-0000-00009A040000}"/>
    <cellStyle name="Comma 2 9 3" xfId="1914" xr:uid="{00000000-0005-0000-0000-00009B040000}"/>
    <cellStyle name="Comma 20" xfId="11" xr:uid="{00000000-0005-0000-0000-00009C040000}"/>
    <cellStyle name="Comma 20 2" xfId="574" xr:uid="{00000000-0005-0000-0000-00009D040000}"/>
    <cellStyle name="Comma 20 2 2" xfId="1112" xr:uid="{00000000-0005-0000-0000-00009E040000}"/>
    <cellStyle name="Comma 20 2 2 2" xfId="2192" xr:uid="{00000000-0005-0000-0000-00009F040000}"/>
    <cellStyle name="Comma 20 2 3" xfId="1654" xr:uid="{00000000-0005-0000-0000-0000A0040000}"/>
    <cellStyle name="Comma 20 3" xfId="845" xr:uid="{00000000-0005-0000-0000-0000A1040000}"/>
    <cellStyle name="Comma 20 3 2" xfId="1925" xr:uid="{00000000-0005-0000-0000-0000A2040000}"/>
    <cellStyle name="Comma 20 4" xfId="1387" xr:uid="{00000000-0005-0000-0000-0000A3040000}"/>
    <cellStyle name="Comma 20 5" xfId="2468" xr:uid="{00000000-0005-0000-0000-0000A4040000}"/>
    <cellStyle name="Comma 20 6" xfId="307" xr:uid="{00000000-0005-0000-0000-0000A5040000}"/>
    <cellStyle name="Comma 21" xfId="281" xr:uid="{00000000-0005-0000-0000-0000A6040000}"/>
    <cellStyle name="Comma 21 2" xfId="827" xr:uid="{00000000-0005-0000-0000-0000A7040000}"/>
    <cellStyle name="Comma 21 2 2" xfId="1365" xr:uid="{00000000-0005-0000-0000-0000A8040000}"/>
    <cellStyle name="Comma 21 2 2 2" xfId="2445" xr:uid="{00000000-0005-0000-0000-0000A9040000}"/>
    <cellStyle name="Comma 21 2 3" xfId="1907" xr:uid="{00000000-0005-0000-0000-0000AA040000}"/>
    <cellStyle name="Comma 21 3" xfId="1098" xr:uid="{00000000-0005-0000-0000-0000AB040000}"/>
    <cellStyle name="Comma 21 3 2" xfId="2178" xr:uid="{00000000-0005-0000-0000-0000AC040000}"/>
    <cellStyle name="Comma 21 4" xfId="1640" xr:uid="{00000000-0005-0000-0000-0000AD040000}"/>
    <cellStyle name="Comma 21 5" xfId="2721" xr:uid="{00000000-0005-0000-0000-0000AE040000}"/>
    <cellStyle name="Comma 21 6" xfId="560" xr:uid="{00000000-0005-0000-0000-0000AF040000}"/>
    <cellStyle name="Comma 22" xfId="283" xr:uid="{00000000-0005-0000-0000-0000B0040000}"/>
    <cellStyle name="Comma 22 2" xfId="828" xr:uid="{00000000-0005-0000-0000-0000B1040000}"/>
    <cellStyle name="Comma 22 2 2" xfId="1366" xr:uid="{00000000-0005-0000-0000-0000B2040000}"/>
    <cellStyle name="Comma 22 2 2 2" xfId="2446" xr:uid="{00000000-0005-0000-0000-0000B3040000}"/>
    <cellStyle name="Comma 22 2 3" xfId="1908" xr:uid="{00000000-0005-0000-0000-0000B4040000}"/>
    <cellStyle name="Comma 22 3" xfId="1099" xr:uid="{00000000-0005-0000-0000-0000B5040000}"/>
    <cellStyle name="Comma 22 3 2" xfId="2179" xr:uid="{00000000-0005-0000-0000-0000B6040000}"/>
    <cellStyle name="Comma 22 4" xfId="1641" xr:uid="{00000000-0005-0000-0000-0000B7040000}"/>
    <cellStyle name="Comma 22 5" xfId="2722" xr:uid="{00000000-0005-0000-0000-0000B8040000}"/>
    <cellStyle name="Comma 22 6" xfId="561" xr:uid="{00000000-0005-0000-0000-0000B9040000}"/>
    <cellStyle name="Comma 23" xfId="284" xr:uid="{00000000-0005-0000-0000-0000BA040000}"/>
    <cellStyle name="Comma 23 2" xfId="829" xr:uid="{00000000-0005-0000-0000-0000BB040000}"/>
    <cellStyle name="Comma 23 2 2" xfId="1367" xr:uid="{00000000-0005-0000-0000-0000BC040000}"/>
    <cellStyle name="Comma 23 2 2 2" xfId="2447" xr:uid="{00000000-0005-0000-0000-0000BD040000}"/>
    <cellStyle name="Comma 23 2 3" xfId="1909" xr:uid="{00000000-0005-0000-0000-0000BE040000}"/>
    <cellStyle name="Comma 23 3" xfId="1100" xr:uid="{00000000-0005-0000-0000-0000BF040000}"/>
    <cellStyle name="Comma 23 3 2" xfId="2180" xr:uid="{00000000-0005-0000-0000-0000C0040000}"/>
    <cellStyle name="Comma 23 4" xfId="1642" xr:uid="{00000000-0005-0000-0000-0000C1040000}"/>
    <cellStyle name="Comma 23 5" xfId="2723" xr:uid="{00000000-0005-0000-0000-0000C2040000}"/>
    <cellStyle name="Comma 23 6" xfId="562" xr:uid="{00000000-0005-0000-0000-0000C3040000}"/>
    <cellStyle name="Comma 24" xfId="288" xr:uid="{00000000-0005-0000-0000-0000C4040000}"/>
    <cellStyle name="Comma 24 2" xfId="830" xr:uid="{00000000-0005-0000-0000-0000C5040000}"/>
    <cellStyle name="Comma 24 2 2" xfId="1368" xr:uid="{00000000-0005-0000-0000-0000C6040000}"/>
    <cellStyle name="Comma 24 2 2 2" xfId="2448" xr:uid="{00000000-0005-0000-0000-0000C7040000}"/>
    <cellStyle name="Comma 24 2 3" xfId="1910" xr:uid="{00000000-0005-0000-0000-0000C8040000}"/>
    <cellStyle name="Comma 24 3" xfId="1101" xr:uid="{00000000-0005-0000-0000-0000C9040000}"/>
    <cellStyle name="Comma 24 3 2" xfId="2181" xr:uid="{00000000-0005-0000-0000-0000CA040000}"/>
    <cellStyle name="Comma 24 4" xfId="1643" xr:uid="{00000000-0005-0000-0000-0000CB040000}"/>
    <cellStyle name="Comma 24 5" xfId="2725" xr:uid="{00000000-0005-0000-0000-0000CC040000}"/>
    <cellStyle name="Comma 24 6" xfId="563" xr:uid="{00000000-0005-0000-0000-0000CD040000}"/>
    <cellStyle name="Comma 25" xfId="297" xr:uid="{00000000-0005-0000-0000-0000CE040000}"/>
    <cellStyle name="Comma 25 2" xfId="1103" xr:uid="{00000000-0005-0000-0000-0000CF040000}"/>
    <cellStyle name="Comma 25 2 2" xfId="2183" xr:uid="{00000000-0005-0000-0000-0000D0040000}"/>
    <cellStyle name="Comma 25 3" xfId="1645" xr:uid="{00000000-0005-0000-0000-0000D1040000}"/>
    <cellStyle name="Comma 25 4" xfId="2459" xr:uid="{00000000-0005-0000-0000-0000D2040000}"/>
    <cellStyle name="Comma 25 5" xfId="565" xr:uid="{00000000-0005-0000-0000-0000D3040000}"/>
    <cellStyle name="Comma 26" xfId="292" xr:uid="{00000000-0005-0000-0000-0000D4040000}"/>
    <cellStyle name="Comma 26 2" xfId="1102" xr:uid="{00000000-0005-0000-0000-0000D5040000}"/>
    <cellStyle name="Comma 26 2 2" xfId="2182" xr:uid="{00000000-0005-0000-0000-0000D6040000}"/>
    <cellStyle name="Comma 26 3" xfId="1644" xr:uid="{00000000-0005-0000-0000-0000D7040000}"/>
    <cellStyle name="Comma 26 4" xfId="2729" xr:uid="{00000000-0005-0000-0000-0000D8040000}"/>
    <cellStyle name="Comma 26 5" xfId="564" xr:uid="{00000000-0005-0000-0000-0000D9040000}"/>
    <cellStyle name="Comma 27" xfId="831" xr:uid="{00000000-0005-0000-0000-0000DA040000}"/>
    <cellStyle name="Comma 27 2" xfId="1369" xr:uid="{00000000-0005-0000-0000-0000DB040000}"/>
    <cellStyle name="Comma 27 2 2" xfId="2449" xr:uid="{00000000-0005-0000-0000-0000DC040000}"/>
    <cellStyle name="Comma 27 3" xfId="1911" xr:uid="{00000000-0005-0000-0000-0000DD040000}"/>
    <cellStyle name="Comma 28" xfId="833" xr:uid="{00000000-0005-0000-0000-0000DE040000}"/>
    <cellStyle name="Comma 28 2" xfId="1371" xr:uid="{00000000-0005-0000-0000-0000DF040000}"/>
    <cellStyle name="Comma 28 2 2" xfId="2451" xr:uid="{00000000-0005-0000-0000-0000E0040000}"/>
    <cellStyle name="Comma 28 3" xfId="1913" xr:uid="{00000000-0005-0000-0000-0000E1040000}"/>
    <cellStyle name="Comma 29" xfId="287" xr:uid="{00000000-0005-0000-0000-0000E2040000}"/>
    <cellStyle name="Comma 29 2" xfId="1373" xr:uid="{00000000-0005-0000-0000-0000E3040000}"/>
    <cellStyle name="Comma 29 2 2" xfId="2453" xr:uid="{00000000-0005-0000-0000-0000E4040000}"/>
    <cellStyle name="Comma 29 3" xfId="1915" xr:uid="{00000000-0005-0000-0000-0000E5040000}"/>
    <cellStyle name="Comma 29 4" xfId="2724" xr:uid="{00000000-0005-0000-0000-0000E6040000}"/>
    <cellStyle name="Comma 29 5" xfId="835" xr:uid="{00000000-0005-0000-0000-0000E7040000}"/>
    <cellStyle name="Comma 3" xfId="19" xr:uid="{00000000-0005-0000-0000-0000E8040000}"/>
    <cellStyle name="Comma 3 10" xfId="2473" xr:uid="{00000000-0005-0000-0000-0000E9040000}"/>
    <cellStyle name="Comma 3 11" xfId="312" xr:uid="{00000000-0005-0000-0000-0000EA040000}"/>
    <cellStyle name="Comma 3 2" xfId="43" xr:uid="{00000000-0005-0000-0000-0000EB040000}"/>
    <cellStyle name="Comma 3 2 10" xfId="323" xr:uid="{00000000-0005-0000-0000-0000EC040000}"/>
    <cellStyle name="Comma 3 2 2" xfId="56" xr:uid="{00000000-0005-0000-0000-0000ED040000}"/>
    <cellStyle name="Comma 3 2 2 2" xfId="85" xr:uid="{00000000-0005-0000-0000-0000EE040000}"/>
    <cellStyle name="Comma 3 2 2 2 2" xfId="147" xr:uid="{00000000-0005-0000-0000-0000EF040000}"/>
    <cellStyle name="Comma 3 2 2 2 2 2" xfId="274" xr:uid="{00000000-0005-0000-0000-0000F0040000}"/>
    <cellStyle name="Comma 3 2 2 2 2 2 2" xfId="821" xr:uid="{00000000-0005-0000-0000-0000F1040000}"/>
    <cellStyle name="Comma 3 2 2 2 2 2 2 2" xfId="1359" xr:uid="{00000000-0005-0000-0000-0000F2040000}"/>
    <cellStyle name="Comma 3 2 2 2 2 2 2 2 2" xfId="2439" xr:uid="{00000000-0005-0000-0000-0000F3040000}"/>
    <cellStyle name="Comma 3 2 2 2 2 2 2 3" xfId="1901" xr:uid="{00000000-0005-0000-0000-0000F4040000}"/>
    <cellStyle name="Comma 3 2 2 2 2 2 3" xfId="1092" xr:uid="{00000000-0005-0000-0000-0000F5040000}"/>
    <cellStyle name="Comma 3 2 2 2 2 2 3 2" xfId="2172" xr:uid="{00000000-0005-0000-0000-0000F6040000}"/>
    <cellStyle name="Comma 3 2 2 2 2 2 4" xfId="1634" xr:uid="{00000000-0005-0000-0000-0000F7040000}"/>
    <cellStyle name="Comma 3 2 2 2 2 2 5" xfId="2715" xr:uid="{00000000-0005-0000-0000-0000F8040000}"/>
    <cellStyle name="Comma 3 2 2 2 2 2 6" xfId="554" xr:uid="{00000000-0005-0000-0000-0000F9040000}"/>
    <cellStyle name="Comma 3 2 2 2 2 3" xfId="694" xr:uid="{00000000-0005-0000-0000-0000FA040000}"/>
    <cellStyle name="Comma 3 2 2 2 2 3 2" xfId="1232" xr:uid="{00000000-0005-0000-0000-0000FB040000}"/>
    <cellStyle name="Comma 3 2 2 2 2 3 2 2" xfId="2312" xr:uid="{00000000-0005-0000-0000-0000FC040000}"/>
    <cellStyle name="Comma 3 2 2 2 2 3 3" xfId="1774" xr:uid="{00000000-0005-0000-0000-0000FD040000}"/>
    <cellStyle name="Comma 3 2 2 2 2 4" xfId="965" xr:uid="{00000000-0005-0000-0000-0000FE040000}"/>
    <cellStyle name="Comma 3 2 2 2 2 4 2" xfId="2045" xr:uid="{00000000-0005-0000-0000-0000FF040000}"/>
    <cellStyle name="Comma 3 2 2 2 2 5" xfId="1507" xr:uid="{00000000-0005-0000-0000-000000050000}"/>
    <cellStyle name="Comma 3 2 2 2 2 6" xfId="2588" xr:uid="{00000000-0005-0000-0000-000001050000}"/>
    <cellStyle name="Comma 3 2 2 2 2 7" xfId="427" xr:uid="{00000000-0005-0000-0000-000002050000}"/>
    <cellStyle name="Comma 3 2 2 2 3" xfId="210" xr:uid="{00000000-0005-0000-0000-000003050000}"/>
    <cellStyle name="Comma 3 2 2 2 3 2" xfId="757" xr:uid="{00000000-0005-0000-0000-000004050000}"/>
    <cellStyle name="Comma 3 2 2 2 3 2 2" xfId="1295" xr:uid="{00000000-0005-0000-0000-000005050000}"/>
    <cellStyle name="Comma 3 2 2 2 3 2 2 2" xfId="2375" xr:uid="{00000000-0005-0000-0000-000006050000}"/>
    <cellStyle name="Comma 3 2 2 2 3 2 3" xfId="1837" xr:uid="{00000000-0005-0000-0000-000007050000}"/>
    <cellStyle name="Comma 3 2 2 2 3 3" xfId="1028" xr:uid="{00000000-0005-0000-0000-000008050000}"/>
    <cellStyle name="Comma 3 2 2 2 3 3 2" xfId="2108" xr:uid="{00000000-0005-0000-0000-000009050000}"/>
    <cellStyle name="Comma 3 2 2 2 3 4" xfId="1570" xr:uid="{00000000-0005-0000-0000-00000A050000}"/>
    <cellStyle name="Comma 3 2 2 2 3 5" xfId="2651" xr:uid="{00000000-0005-0000-0000-00000B050000}"/>
    <cellStyle name="Comma 3 2 2 2 3 6" xfId="490" xr:uid="{00000000-0005-0000-0000-00000C050000}"/>
    <cellStyle name="Comma 3 2 2 2 4" xfId="632" xr:uid="{00000000-0005-0000-0000-00000D050000}"/>
    <cellStyle name="Comma 3 2 2 2 4 2" xfId="1170" xr:uid="{00000000-0005-0000-0000-00000E050000}"/>
    <cellStyle name="Comma 3 2 2 2 4 2 2" xfId="2250" xr:uid="{00000000-0005-0000-0000-00000F050000}"/>
    <cellStyle name="Comma 3 2 2 2 4 3" xfId="1712" xr:uid="{00000000-0005-0000-0000-000010050000}"/>
    <cellStyle name="Comma 3 2 2 2 5" xfId="903" xr:uid="{00000000-0005-0000-0000-000011050000}"/>
    <cellStyle name="Comma 3 2 2 2 5 2" xfId="1983" xr:uid="{00000000-0005-0000-0000-000012050000}"/>
    <cellStyle name="Comma 3 2 2 2 6" xfId="1445" xr:uid="{00000000-0005-0000-0000-000013050000}"/>
    <cellStyle name="Comma 3 2 2 2 7" xfId="2526" xr:uid="{00000000-0005-0000-0000-000014050000}"/>
    <cellStyle name="Comma 3 2 2 2 8" xfId="365" xr:uid="{00000000-0005-0000-0000-000015050000}"/>
    <cellStyle name="Comma 3 2 2 3" xfId="116" xr:uid="{00000000-0005-0000-0000-000016050000}"/>
    <cellStyle name="Comma 3 2 2 3 2" xfId="242" xr:uid="{00000000-0005-0000-0000-000017050000}"/>
    <cellStyle name="Comma 3 2 2 3 2 2" xfId="789" xr:uid="{00000000-0005-0000-0000-000018050000}"/>
    <cellStyle name="Comma 3 2 2 3 2 2 2" xfId="1327" xr:uid="{00000000-0005-0000-0000-000019050000}"/>
    <cellStyle name="Comma 3 2 2 3 2 2 2 2" xfId="2407" xr:uid="{00000000-0005-0000-0000-00001A050000}"/>
    <cellStyle name="Comma 3 2 2 3 2 2 3" xfId="1869" xr:uid="{00000000-0005-0000-0000-00001B050000}"/>
    <cellStyle name="Comma 3 2 2 3 2 3" xfId="1060" xr:uid="{00000000-0005-0000-0000-00001C050000}"/>
    <cellStyle name="Comma 3 2 2 3 2 3 2" xfId="2140" xr:uid="{00000000-0005-0000-0000-00001D050000}"/>
    <cellStyle name="Comma 3 2 2 3 2 4" xfId="1602" xr:uid="{00000000-0005-0000-0000-00001E050000}"/>
    <cellStyle name="Comma 3 2 2 3 2 5" xfId="2683" xr:uid="{00000000-0005-0000-0000-00001F050000}"/>
    <cellStyle name="Comma 3 2 2 3 2 6" xfId="522" xr:uid="{00000000-0005-0000-0000-000020050000}"/>
    <cellStyle name="Comma 3 2 2 3 3" xfId="663" xr:uid="{00000000-0005-0000-0000-000021050000}"/>
    <cellStyle name="Comma 3 2 2 3 3 2" xfId="1201" xr:uid="{00000000-0005-0000-0000-000022050000}"/>
    <cellStyle name="Comma 3 2 2 3 3 2 2" xfId="2281" xr:uid="{00000000-0005-0000-0000-000023050000}"/>
    <cellStyle name="Comma 3 2 2 3 3 3" xfId="1743" xr:uid="{00000000-0005-0000-0000-000024050000}"/>
    <cellStyle name="Comma 3 2 2 3 4" xfId="934" xr:uid="{00000000-0005-0000-0000-000025050000}"/>
    <cellStyle name="Comma 3 2 2 3 4 2" xfId="2014" xr:uid="{00000000-0005-0000-0000-000026050000}"/>
    <cellStyle name="Comma 3 2 2 3 5" xfId="1476" xr:uid="{00000000-0005-0000-0000-000027050000}"/>
    <cellStyle name="Comma 3 2 2 3 6" xfId="2557" xr:uid="{00000000-0005-0000-0000-000028050000}"/>
    <cellStyle name="Comma 3 2 2 3 7" xfId="396" xr:uid="{00000000-0005-0000-0000-000029050000}"/>
    <cellStyle name="Comma 3 2 2 4" xfId="178" xr:uid="{00000000-0005-0000-0000-00002A050000}"/>
    <cellStyle name="Comma 3 2 2 4 2" xfId="725" xr:uid="{00000000-0005-0000-0000-00002B050000}"/>
    <cellStyle name="Comma 3 2 2 4 2 2" xfId="1263" xr:uid="{00000000-0005-0000-0000-00002C050000}"/>
    <cellStyle name="Comma 3 2 2 4 2 2 2" xfId="2343" xr:uid="{00000000-0005-0000-0000-00002D050000}"/>
    <cellStyle name="Comma 3 2 2 4 2 3" xfId="1805" xr:uid="{00000000-0005-0000-0000-00002E050000}"/>
    <cellStyle name="Comma 3 2 2 4 3" xfId="996" xr:uid="{00000000-0005-0000-0000-00002F050000}"/>
    <cellStyle name="Comma 3 2 2 4 3 2" xfId="2076" xr:uid="{00000000-0005-0000-0000-000030050000}"/>
    <cellStyle name="Comma 3 2 2 4 4" xfId="1538" xr:uid="{00000000-0005-0000-0000-000031050000}"/>
    <cellStyle name="Comma 3 2 2 4 5" xfId="2619" xr:uid="{00000000-0005-0000-0000-000032050000}"/>
    <cellStyle name="Comma 3 2 2 4 6" xfId="458" xr:uid="{00000000-0005-0000-0000-000033050000}"/>
    <cellStyle name="Comma 3 2 2 5" xfId="603" xr:uid="{00000000-0005-0000-0000-000034050000}"/>
    <cellStyle name="Comma 3 2 2 5 2" xfId="1141" xr:uid="{00000000-0005-0000-0000-000035050000}"/>
    <cellStyle name="Comma 3 2 2 5 2 2" xfId="2221" xr:uid="{00000000-0005-0000-0000-000036050000}"/>
    <cellStyle name="Comma 3 2 2 5 3" xfId="1683" xr:uid="{00000000-0005-0000-0000-000037050000}"/>
    <cellStyle name="Comma 3 2 2 6" xfId="874" xr:uid="{00000000-0005-0000-0000-000038050000}"/>
    <cellStyle name="Comma 3 2 2 6 2" xfId="1954" xr:uid="{00000000-0005-0000-0000-000039050000}"/>
    <cellStyle name="Comma 3 2 2 7" xfId="1416" xr:uid="{00000000-0005-0000-0000-00003A050000}"/>
    <cellStyle name="Comma 3 2 2 8" xfId="2497" xr:uid="{00000000-0005-0000-0000-00003B050000}"/>
    <cellStyle name="Comma 3 2 2 9" xfId="336" xr:uid="{00000000-0005-0000-0000-00003C050000}"/>
    <cellStyle name="Comma 3 2 3" xfId="71" xr:uid="{00000000-0005-0000-0000-00003D050000}"/>
    <cellStyle name="Comma 3 2 3 2" xfId="133" xr:uid="{00000000-0005-0000-0000-00003E050000}"/>
    <cellStyle name="Comma 3 2 3 2 2" xfId="259" xr:uid="{00000000-0005-0000-0000-00003F050000}"/>
    <cellStyle name="Comma 3 2 3 2 2 2" xfId="806" xr:uid="{00000000-0005-0000-0000-000040050000}"/>
    <cellStyle name="Comma 3 2 3 2 2 2 2" xfId="1344" xr:uid="{00000000-0005-0000-0000-000041050000}"/>
    <cellStyle name="Comma 3 2 3 2 2 2 2 2" xfId="2424" xr:uid="{00000000-0005-0000-0000-000042050000}"/>
    <cellStyle name="Comma 3 2 3 2 2 2 3" xfId="1886" xr:uid="{00000000-0005-0000-0000-000043050000}"/>
    <cellStyle name="Comma 3 2 3 2 2 3" xfId="1077" xr:uid="{00000000-0005-0000-0000-000044050000}"/>
    <cellStyle name="Comma 3 2 3 2 2 3 2" xfId="2157" xr:uid="{00000000-0005-0000-0000-000045050000}"/>
    <cellStyle name="Comma 3 2 3 2 2 4" xfId="1619" xr:uid="{00000000-0005-0000-0000-000046050000}"/>
    <cellStyle name="Comma 3 2 3 2 2 5" xfId="2700" xr:uid="{00000000-0005-0000-0000-000047050000}"/>
    <cellStyle name="Comma 3 2 3 2 2 6" xfId="539" xr:uid="{00000000-0005-0000-0000-000048050000}"/>
    <cellStyle name="Comma 3 2 3 2 3" xfId="680" xr:uid="{00000000-0005-0000-0000-000049050000}"/>
    <cellStyle name="Comma 3 2 3 2 3 2" xfId="1218" xr:uid="{00000000-0005-0000-0000-00004A050000}"/>
    <cellStyle name="Comma 3 2 3 2 3 2 2" xfId="2298" xr:uid="{00000000-0005-0000-0000-00004B050000}"/>
    <cellStyle name="Comma 3 2 3 2 3 3" xfId="1760" xr:uid="{00000000-0005-0000-0000-00004C050000}"/>
    <cellStyle name="Comma 3 2 3 2 4" xfId="951" xr:uid="{00000000-0005-0000-0000-00004D050000}"/>
    <cellStyle name="Comma 3 2 3 2 4 2" xfId="2031" xr:uid="{00000000-0005-0000-0000-00004E050000}"/>
    <cellStyle name="Comma 3 2 3 2 5" xfId="1493" xr:uid="{00000000-0005-0000-0000-00004F050000}"/>
    <cellStyle name="Comma 3 2 3 2 6" xfId="2574" xr:uid="{00000000-0005-0000-0000-000050050000}"/>
    <cellStyle name="Comma 3 2 3 2 7" xfId="413" xr:uid="{00000000-0005-0000-0000-000051050000}"/>
    <cellStyle name="Comma 3 2 3 3" xfId="195" xr:uid="{00000000-0005-0000-0000-000052050000}"/>
    <cellStyle name="Comma 3 2 3 3 2" xfId="742" xr:uid="{00000000-0005-0000-0000-000053050000}"/>
    <cellStyle name="Comma 3 2 3 3 2 2" xfId="1280" xr:uid="{00000000-0005-0000-0000-000054050000}"/>
    <cellStyle name="Comma 3 2 3 3 2 2 2" xfId="2360" xr:uid="{00000000-0005-0000-0000-000055050000}"/>
    <cellStyle name="Comma 3 2 3 3 2 3" xfId="1822" xr:uid="{00000000-0005-0000-0000-000056050000}"/>
    <cellStyle name="Comma 3 2 3 3 3" xfId="1013" xr:uid="{00000000-0005-0000-0000-000057050000}"/>
    <cellStyle name="Comma 3 2 3 3 3 2" xfId="2093" xr:uid="{00000000-0005-0000-0000-000058050000}"/>
    <cellStyle name="Comma 3 2 3 3 4" xfId="1555" xr:uid="{00000000-0005-0000-0000-000059050000}"/>
    <cellStyle name="Comma 3 2 3 3 5" xfId="2636" xr:uid="{00000000-0005-0000-0000-00005A050000}"/>
    <cellStyle name="Comma 3 2 3 3 6" xfId="475" xr:uid="{00000000-0005-0000-0000-00005B050000}"/>
    <cellStyle name="Comma 3 2 3 4" xfId="618" xr:uid="{00000000-0005-0000-0000-00005C050000}"/>
    <cellStyle name="Comma 3 2 3 4 2" xfId="1156" xr:uid="{00000000-0005-0000-0000-00005D050000}"/>
    <cellStyle name="Comma 3 2 3 4 2 2" xfId="2236" xr:uid="{00000000-0005-0000-0000-00005E050000}"/>
    <cellStyle name="Comma 3 2 3 4 3" xfId="1698" xr:uid="{00000000-0005-0000-0000-00005F050000}"/>
    <cellStyle name="Comma 3 2 3 5" xfId="889" xr:uid="{00000000-0005-0000-0000-000060050000}"/>
    <cellStyle name="Comma 3 2 3 5 2" xfId="1969" xr:uid="{00000000-0005-0000-0000-000061050000}"/>
    <cellStyle name="Comma 3 2 3 6" xfId="1431" xr:uid="{00000000-0005-0000-0000-000062050000}"/>
    <cellStyle name="Comma 3 2 3 7" xfId="2512" xr:uid="{00000000-0005-0000-0000-000063050000}"/>
    <cellStyle name="Comma 3 2 3 8" xfId="351" xr:uid="{00000000-0005-0000-0000-000064050000}"/>
    <cellStyle name="Comma 3 2 4" xfId="101" xr:uid="{00000000-0005-0000-0000-000065050000}"/>
    <cellStyle name="Comma 3 2 4 2" xfId="227" xr:uid="{00000000-0005-0000-0000-000066050000}"/>
    <cellStyle name="Comma 3 2 4 2 2" xfId="774" xr:uid="{00000000-0005-0000-0000-000067050000}"/>
    <cellStyle name="Comma 3 2 4 2 2 2" xfId="1312" xr:uid="{00000000-0005-0000-0000-000068050000}"/>
    <cellStyle name="Comma 3 2 4 2 2 2 2" xfId="2392" xr:uid="{00000000-0005-0000-0000-000069050000}"/>
    <cellStyle name="Comma 3 2 4 2 2 3" xfId="1854" xr:uid="{00000000-0005-0000-0000-00006A050000}"/>
    <cellStyle name="Comma 3 2 4 2 3" xfId="1045" xr:uid="{00000000-0005-0000-0000-00006B050000}"/>
    <cellStyle name="Comma 3 2 4 2 3 2" xfId="2125" xr:uid="{00000000-0005-0000-0000-00006C050000}"/>
    <cellStyle name="Comma 3 2 4 2 4" xfId="1587" xr:uid="{00000000-0005-0000-0000-00006D050000}"/>
    <cellStyle name="Comma 3 2 4 2 5" xfId="2668" xr:uid="{00000000-0005-0000-0000-00006E050000}"/>
    <cellStyle name="Comma 3 2 4 2 6" xfId="507" xr:uid="{00000000-0005-0000-0000-00006F050000}"/>
    <cellStyle name="Comma 3 2 4 3" xfId="648" xr:uid="{00000000-0005-0000-0000-000070050000}"/>
    <cellStyle name="Comma 3 2 4 3 2" xfId="1186" xr:uid="{00000000-0005-0000-0000-000071050000}"/>
    <cellStyle name="Comma 3 2 4 3 2 2" xfId="2266" xr:uid="{00000000-0005-0000-0000-000072050000}"/>
    <cellStyle name="Comma 3 2 4 3 3" xfId="1728" xr:uid="{00000000-0005-0000-0000-000073050000}"/>
    <cellStyle name="Comma 3 2 4 4" xfId="919" xr:uid="{00000000-0005-0000-0000-000074050000}"/>
    <cellStyle name="Comma 3 2 4 4 2" xfId="1999" xr:uid="{00000000-0005-0000-0000-000075050000}"/>
    <cellStyle name="Comma 3 2 4 5" xfId="1461" xr:uid="{00000000-0005-0000-0000-000076050000}"/>
    <cellStyle name="Comma 3 2 4 6" xfId="2542" xr:uid="{00000000-0005-0000-0000-000077050000}"/>
    <cellStyle name="Comma 3 2 4 7" xfId="381" xr:uid="{00000000-0005-0000-0000-000078050000}"/>
    <cellStyle name="Comma 3 2 5" xfId="163" xr:uid="{00000000-0005-0000-0000-000079050000}"/>
    <cellStyle name="Comma 3 2 5 2" xfId="710" xr:uid="{00000000-0005-0000-0000-00007A050000}"/>
    <cellStyle name="Comma 3 2 5 2 2" xfId="1248" xr:uid="{00000000-0005-0000-0000-00007B050000}"/>
    <cellStyle name="Comma 3 2 5 2 2 2" xfId="2328" xr:uid="{00000000-0005-0000-0000-00007C050000}"/>
    <cellStyle name="Comma 3 2 5 2 3" xfId="1790" xr:uid="{00000000-0005-0000-0000-00007D050000}"/>
    <cellStyle name="Comma 3 2 5 3" xfId="981" xr:uid="{00000000-0005-0000-0000-00007E050000}"/>
    <cellStyle name="Comma 3 2 5 3 2" xfId="2061" xr:uid="{00000000-0005-0000-0000-00007F050000}"/>
    <cellStyle name="Comma 3 2 5 4" xfId="1523" xr:uid="{00000000-0005-0000-0000-000080050000}"/>
    <cellStyle name="Comma 3 2 5 5" xfId="2604" xr:uid="{00000000-0005-0000-0000-000081050000}"/>
    <cellStyle name="Comma 3 2 5 6" xfId="443" xr:uid="{00000000-0005-0000-0000-000082050000}"/>
    <cellStyle name="Comma 3 2 6" xfId="590" xr:uid="{00000000-0005-0000-0000-000083050000}"/>
    <cellStyle name="Comma 3 2 6 2" xfId="1128" xr:uid="{00000000-0005-0000-0000-000084050000}"/>
    <cellStyle name="Comma 3 2 6 2 2" xfId="2208" xr:uid="{00000000-0005-0000-0000-000085050000}"/>
    <cellStyle name="Comma 3 2 6 3" xfId="1670" xr:uid="{00000000-0005-0000-0000-000086050000}"/>
    <cellStyle name="Comma 3 2 7" xfId="861" xr:uid="{00000000-0005-0000-0000-000087050000}"/>
    <cellStyle name="Comma 3 2 7 2" xfId="1941" xr:uid="{00000000-0005-0000-0000-000088050000}"/>
    <cellStyle name="Comma 3 2 8" xfId="1403" xr:uid="{00000000-0005-0000-0000-000089050000}"/>
    <cellStyle name="Comma 3 2 9" xfId="2484" xr:uid="{00000000-0005-0000-0000-00008A050000}"/>
    <cellStyle name="Comma 3 3" xfId="45" xr:uid="{00000000-0005-0000-0000-00008B050000}"/>
    <cellStyle name="Comma 3 3 2" xfId="74" xr:uid="{00000000-0005-0000-0000-00008C050000}"/>
    <cellStyle name="Comma 3 3 2 2" xfId="136" xr:uid="{00000000-0005-0000-0000-00008D050000}"/>
    <cellStyle name="Comma 3 3 2 2 2" xfId="262" xr:uid="{00000000-0005-0000-0000-00008E050000}"/>
    <cellStyle name="Comma 3 3 2 2 2 2" xfId="809" xr:uid="{00000000-0005-0000-0000-00008F050000}"/>
    <cellStyle name="Comma 3 3 2 2 2 2 2" xfId="1347" xr:uid="{00000000-0005-0000-0000-000090050000}"/>
    <cellStyle name="Comma 3 3 2 2 2 2 2 2" xfId="2427" xr:uid="{00000000-0005-0000-0000-000091050000}"/>
    <cellStyle name="Comma 3 3 2 2 2 2 3" xfId="1889" xr:uid="{00000000-0005-0000-0000-000092050000}"/>
    <cellStyle name="Comma 3 3 2 2 2 3" xfId="1080" xr:uid="{00000000-0005-0000-0000-000093050000}"/>
    <cellStyle name="Comma 3 3 2 2 2 3 2" xfId="2160" xr:uid="{00000000-0005-0000-0000-000094050000}"/>
    <cellStyle name="Comma 3 3 2 2 2 4" xfId="1622" xr:uid="{00000000-0005-0000-0000-000095050000}"/>
    <cellStyle name="Comma 3 3 2 2 2 5" xfId="2703" xr:uid="{00000000-0005-0000-0000-000096050000}"/>
    <cellStyle name="Comma 3 3 2 2 2 6" xfId="542" xr:uid="{00000000-0005-0000-0000-000097050000}"/>
    <cellStyle name="Comma 3 3 2 2 3" xfId="683" xr:uid="{00000000-0005-0000-0000-000098050000}"/>
    <cellStyle name="Comma 3 3 2 2 3 2" xfId="1221" xr:uid="{00000000-0005-0000-0000-000099050000}"/>
    <cellStyle name="Comma 3 3 2 2 3 2 2" xfId="2301" xr:uid="{00000000-0005-0000-0000-00009A050000}"/>
    <cellStyle name="Comma 3 3 2 2 3 3" xfId="1763" xr:uid="{00000000-0005-0000-0000-00009B050000}"/>
    <cellStyle name="Comma 3 3 2 2 4" xfId="954" xr:uid="{00000000-0005-0000-0000-00009C050000}"/>
    <cellStyle name="Comma 3 3 2 2 4 2" xfId="2034" xr:uid="{00000000-0005-0000-0000-00009D050000}"/>
    <cellStyle name="Comma 3 3 2 2 5" xfId="1496" xr:uid="{00000000-0005-0000-0000-00009E050000}"/>
    <cellStyle name="Comma 3 3 2 2 6" xfId="2577" xr:uid="{00000000-0005-0000-0000-00009F050000}"/>
    <cellStyle name="Comma 3 3 2 2 7" xfId="416" xr:uid="{00000000-0005-0000-0000-0000A0050000}"/>
    <cellStyle name="Comma 3 3 2 3" xfId="198" xr:uid="{00000000-0005-0000-0000-0000A1050000}"/>
    <cellStyle name="Comma 3 3 2 3 2" xfId="745" xr:uid="{00000000-0005-0000-0000-0000A2050000}"/>
    <cellStyle name="Comma 3 3 2 3 2 2" xfId="1283" xr:uid="{00000000-0005-0000-0000-0000A3050000}"/>
    <cellStyle name="Comma 3 3 2 3 2 2 2" xfId="2363" xr:uid="{00000000-0005-0000-0000-0000A4050000}"/>
    <cellStyle name="Comma 3 3 2 3 2 3" xfId="1825" xr:uid="{00000000-0005-0000-0000-0000A5050000}"/>
    <cellStyle name="Comma 3 3 2 3 3" xfId="1016" xr:uid="{00000000-0005-0000-0000-0000A6050000}"/>
    <cellStyle name="Comma 3 3 2 3 3 2" xfId="2096" xr:uid="{00000000-0005-0000-0000-0000A7050000}"/>
    <cellStyle name="Comma 3 3 2 3 4" xfId="1558" xr:uid="{00000000-0005-0000-0000-0000A8050000}"/>
    <cellStyle name="Comma 3 3 2 3 5" xfId="2639" xr:uid="{00000000-0005-0000-0000-0000A9050000}"/>
    <cellStyle name="Comma 3 3 2 3 6" xfId="478" xr:uid="{00000000-0005-0000-0000-0000AA050000}"/>
    <cellStyle name="Comma 3 3 2 4" xfId="621" xr:uid="{00000000-0005-0000-0000-0000AB050000}"/>
    <cellStyle name="Comma 3 3 2 4 2" xfId="1159" xr:uid="{00000000-0005-0000-0000-0000AC050000}"/>
    <cellStyle name="Comma 3 3 2 4 2 2" xfId="2239" xr:uid="{00000000-0005-0000-0000-0000AD050000}"/>
    <cellStyle name="Comma 3 3 2 4 3" xfId="1701" xr:uid="{00000000-0005-0000-0000-0000AE050000}"/>
    <cellStyle name="Comma 3 3 2 5" xfId="892" xr:uid="{00000000-0005-0000-0000-0000AF050000}"/>
    <cellStyle name="Comma 3 3 2 5 2" xfId="1972" xr:uid="{00000000-0005-0000-0000-0000B0050000}"/>
    <cellStyle name="Comma 3 3 2 6" xfId="1434" xr:uid="{00000000-0005-0000-0000-0000B1050000}"/>
    <cellStyle name="Comma 3 3 2 7" xfId="2515" xr:uid="{00000000-0005-0000-0000-0000B2050000}"/>
    <cellStyle name="Comma 3 3 2 8" xfId="354" xr:uid="{00000000-0005-0000-0000-0000B3050000}"/>
    <cellStyle name="Comma 3 3 3" xfId="104" xr:uid="{00000000-0005-0000-0000-0000B4050000}"/>
    <cellStyle name="Comma 3 3 3 2" xfId="230" xr:uid="{00000000-0005-0000-0000-0000B5050000}"/>
    <cellStyle name="Comma 3 3 3 2 2" xfId="777" xr:uid="{00000000-0005-0000-0000-0000B6050000}"/>
    <cellStyle name="Comma 3 3 3 2 2 2" xfId="1315" xr:uid="{00000000-0005-0000-0000-0000B7050000}"/>
    <cellStyle name="Comma 3 3 3 2 2 2 2" xfId="2395" xr:uid="{00000000-0005-0000-0000-0000B8050000}"/>
    <cellStyle name="Comma 3 3 3 2 2 3" xfId="1857" xr:uid="{00000000-0005-0000-0000-0000B9050000}"/>
    <cellStyle name="Comma 3 3 3 2 3" xfId="1048" xr:uid="{00000000-0005-0000-0000-0000BA050000}"/>
    <cellStyle name="Comma 3 3 3 2 3 2" xfId="2128" xr:uid="{00000000-0005-0000-0000-0000BB050000}"/>
    <cellStyle name="Comma 3 3 3 2 4" xfId="1590" xr:uid="{00000000-0005-0000-0000-0000BC050000}"/>
    <cellStyle name="Comma 3 3 3 2 5" xfId="2671" xr:uid="{00000000-0005-0000-0000-0000BD050000}"/>
    <cellStyle name="Comma 3 3 3 2 6" xfId="510" xr:uid="{00000000-0005-0000-0000-0000BE050000}"/>
    <cellStyle name="Comma 3 3 3 3" xfId="651" xr:uid="{00000000-0005-0000-0000-0000BF050000}"/>
    <cellStyle name="Comma 3 3 3 3 2" xfId="1189" xr:uid="{00000000-0005-0000-0000-0000C0050000}"/>
    <cellStyle name="Comma 3 3 3 3 2 2" xfId="2269" xr:uid="{00000000-0005-0000-0000-0000C1050000}"/>
    <cellStyle name="Comma 3 3 3 3 3" xfId="1731" xr:uid="{00000000-0005-0000-0000-0000C2050000}"/>
    <cellStyle name="Comma 3 3 3 4" xfId="922" xr:uid="{00000000-0005-0000-0000-0000C3050000}"/>
    <cellStyle name="Comma 3 3 3 4 2" xfId="2002" xr:uid="{00000000-0005-0000-0000-0000C4050000}"/>
    <cellStyle name="Comma 3 3 3 5" xfId="1464" xr:uid="{00000000-0005-0000-0000-0000C5050000}"/>
    <cellStyle name="Comma 3 3 3 6" xfId="2545" xr:uid="{00000000-0005-0000-0000-0000C6050000}"/>
    <cellStyle name="Comma 3 3 3 7" xfId="384" xr:uid="{00000000-0005-0000-0000-0000C7050000}"/>
    <cellStyle name="Comma 3 3 4" xfId="166" xr:uid="{00000000-0005-0000-0000-0000C8050000}"/>
    <cellStyle name="Comma 3 3 4 2" xfId="713" xr:uid="{00000000-0005-0000-0000-0000C9050000}"/>
    <cellStyle name="Comma 3 3 4 2 2" xfId="1251" xr:uid="{00000000-0005-0000-0000-0000CA050000}"/>
    <cellStyle name="Comma 3 3 4 2 2 2" xfId="2331" xr:uid="{00000000-0005-0000-0000-0000CB050000}"/>
    <cellStyle name="Comma 3 3 4 2 3" xfId="1793" xr:uid="{00000000-0005-0000-0000-0000CC050000}"/>
    <cellStyle name="Comma 3 3 4 3" xfId="984" xr:uid="{00000000-0005-0000-0000-0000CD050000}"/>
    <cellStyle name="Comma 3 3 4 3 2" xfId="2064" xr:uid="{00000000-0005-0000-0000-0000CE050000}"/>
    <cellStyle name="Comma 3 3 4 4" xfId="1526" xr:uid="{00000000-0005-0000-0000-0000CF050000}"/>
    <cellStyle name="Comma 3 3 4 5" xfId="2607" xr:uid="{00000000-0005-0000-0000-0000D0050000}"/>
    <cellStyle name="Comma 3 3 4 6" xfId="446" xr:uid="{00000000-0005-0000-0000-0000D1050000}"/>
    <cellStyle name="Comma 3 3 5" xfId="592" xr:uid="{00000000-0005-0000-0000-0000D2050000}"/>
    <cellStyle name="Comma 3 3 5 2" xfId="1130" xr:uid="{00000000-0005-0000-0000-0000D3050000}"/>
    <cellStyle name="Comma 3 3 5 2 2" xfId="2210" xr:uid="{00000000-0005-0000-0000-0000D4050000}"/>
    <cellStyle name="Comma 3 3 5 3" xfId="1672" xr:uid="{00000000-0005-0000-0000-0000D5050000}"/>
    <cellStyle name="Comma 3 3 6" xfId="863" xr:uid="{00000000-0005-0000-0000-0000D6050000}"/>
    <cellStyle name="Comma 3 3 6 2" xfId="1943" xr:uid="{00000000-0005-0000-0000-0000D7050000}"/>
    <cellStyle name="Comma 3 3 7" xfId="1405" xr:uid="{00000000-0005-0000-0000-0000D8050000}"/>
    <cellStyle name="Comma 3 3 8" xfId="2486" xr:uid="{00000000-0005-0000-0000-0000D9050000}"/>
    <cellStyle name="Comma 3 3 9" xfId="325" xr:uid="{00000000-0005-0000-0000-0000DA050000}"/>
    <cellStyle name="Comma 3 4" xfId="59" xr:uid="{00000000-0005-0000-0000-0000DB050000}"/>
    <cellStyle name="Comma 3 4 2" xfId="121" xr:uid="{00000000-0005-0000-0000-0000DC050000}"/>
    <cellStyle name="Comma 3 4 2 2" xfId="247" xr:uid="{00000000-0005-0000-0000-0000DD050000}"/>
    <cellStyle name="Comma 3 4 2 2 2" xfId="794" xr:uid="{00000000-0005-0000-0000-0000DE050000}"/>
    <cellStyle name="Comma 3 4 2 2 2 2" xfId="1332" xr:uid="{00000000-0005-0000-0000-0000DF050000}"/>
    <cellStyle name="Comma 3 4 2 2 2 2 2" xfId="2412" xr:uid="{00000000-0005-0000-0000-0000E0050000}"/>
    <cellStyle name="Comma 3 4 2 2 2 3" xfId="1874" xr:uid="{00000000-0005-0000-0000-0000E1050000}"/>
    <cellStyle name="Comma 3 4 2 2 3" xfId="1065" xr:uid="{00000000-0005-0000-0000-0000E2050000}"/>
    <cellStyle name="Comma 3 4 2 2 3 2" xfId="2145" xr:uid="{00000000-0005-0000-0000-0000E3050000}"/>
    <cellStyle name="Comma 3 4 2 2 4" xfId="1607" xr:uid="{00000000-0005-0000-0000-0000E4050000}"/>
    <cellStyle name="Comma 3 4 2 2 5" xfId="2688" xr:uid="{00000000-0005-0000-0000-0000E5050000}"/>
    <cellStyle name="Comma 3 4 2 2 6" xfId="527" xr:uid="{00000000-0005-0000-0000-0000E6050000}"/>
    <cellStyle name="Comma 3 4 2 3" xfId="668" xr:uid="{00000000-0005-0000-0000-0000E7050000}"/>
    <cellStyle name="Comma 3 4 2 3 2" xfId="1206" xr:uid="{00000000-0005-0000-0000-0000E8050000}"/>
    <cellStyle name="Comma 3 4 2 3 2 2" xfId="2286" xr:uid="{00000000-0005-0000-0000-0000E9050000}"/>
    <cellStyle name="Comma 3 4 2 3 3" xfId="1748" xr:uid="{00000000-0005-0000-0000-0000EA050000}"/>
    <cellStyle name="Comma 3 4 2 4" xfId="939" xr:uid="{00000000-0005-0000-0000-0000EB050000}"/>
    <cellStyle name="Comma 3 4 2 4 2" xfId="2019" xr:uid="{00000000-0005-0000-0000-0000EC050000}"/>
    <cellStyle name="Comma 3 4 2 5" xfId="1481" xr:uid="{00000000-0005-0000-0000-0000ED050000}"/>
    <cellStyle name="Comma 3 4 2 6" xfId="2562" xr:uid="{00000000-0005-0000-0000-0000EE050000}"/>
    <cellStyle name="Comma 3 4 2 7" xfId="401" xr:uid="{00000000-0005-0000-0000-0000EF050000}"/>
    <cellStyle name="Comma 3 4 3" xfId="183" xr:uid="{00000000-0005-0000-0000-0000F0050000}"/>
    <cellStyle name="Comma 3 4 3 2" xfId="730" xr:uid="{00000000-0005-0000-0000-0000F1050000}"/>
    <cellStyle name="Comma 3 4 3 2 2" xfId="1268" xr:uid="{00000000-0005-0000-0000-0000F2050000}"/>
    <cellStyle name="Comma 3 4 3 2 2 2" xfId="2348" xr:uid="{00000000-0005-0000-0000-0000F3050000}"/>
    <cellStyle name="Comma 3 4 3 2 3" xfId="1810" xr:uid="{00000000-0005-0000-0000-0000F4050000}"/>
    <cellStyle name="Comma 3 4 3 3" xfId="1001" xr:uid="{00000000-0005-0000-0000-0000F5050000}"/>
    <cellStyle name="Comma 3 4 3 3 2" xfId="2081" xr:uid="{00000000-0005-0000-0000-0000F6050000}"/>
    <cellStyle name="Comma 3 4 3 4" xfId="1543" xr:uid="{00000000-0005-0000-0000-0000F7050000}"/>
    <cellStyle name="Comma 3 4 3 5" xfId="2624" xr:uid="{00000000-0005-0000-0000-0000F8050000}"/>
    <cellStyle name="Comma 3 4 3 6" xfId="463" xr:uid="{00000000-0005-0000-0000-0000F9050000}"/>
    <cellStyle name="Comma 3 4 4" xfId="606" xr:uid="{00000000-0005-0000-0000-0000FA050000}"/>
    <cellStyle name="Comma 3 4 4 2" xfId="1144" xr:uid="{00000000-0005-0000-0000-0000FB050000}"/>
    <cellStyle name="Comma 3 4 4 2 2" xfId="2224" xr:uid="{00000000-0005-0000-0000-0000FC050000}"/>
    <cellStyle name="Comma 3 4 4 3" xfId="1686" xr:uid="{00000000-0005-0000-0000-0000FD050000}"/>
    <cellStyle name="Comma 3 4 5" xfId="877" xr:uid="{00000000-0005-0000-0000-0000FE050000}"/>
    <cellStyle name="Comma 3 4 5 2" xfId="1957" xr:uid="{00000000-0005-0000-0000-0000FF050000}"/>
    <cellStyle name="Comma 3 4 6" xfId="1419" xr:uid="{00000000-0005-0000-0000-000000060000}"/>
    <cellStyle name="Comma 3 4 7" xfId="2500" xr:uid="{00000000-0005-0000-0000-000001060000}"/>
    <cellStyle name="Comma 3 4 8" xfId="339" xr:uid="{00000000-0005-0000-0000-000002060000}"/>
    <cellStyle name="Comma 3 5" xfId="89" xr:uid="{00000000-0005-0000-0000-000003060000}"/>
    <cellStyle name="Comma 3 5 2" xfId="215" xr:uid="{00000000-0005-0000-0000-000004060000}"/>
    <cellStyle name="Comma 3 5 2 2" xfId="762" xr:uid="{00000000-0005-0000-0000-000005060000}"/>
    <cellStyle name="Comma 3 5 2 2 2" xfId="1300" xr:uid="{00000000-0005-0000-0000-000006060000}"/>
    <cellStyle name="Comma 3 5 2 2 2 2" xfId="2380" xr:uid="{00000000-0005-0000-0000-000007060000}"/>
    <cellStyle name="Comma 3 5 2 2 3" xfId="1842" xr:uid="{00000000-0005-0000-0000-000008060000}"/>
    <cellStyle name="Comma 3 5 2 3" xfId="1033" xr:uid="{00000000-0005-0000-0000-000009060000}"/>
    <cellStyle name="Comma 3 5 2 3 2" xfId="2113" xr:uid="{00000000-0005-0000-0000-00000A060000}"/>
    <cellStyle name="Comma 3 5 2 4" xfId="1575" xr:uid="{00000000-0005-0000-0000-00000B060000}"/>
    <cellStyle name="Comma 3 5 2 5" xfId="2656" xr:uid="{00000000-0005-0000-0000-00000C060000}"/>
    <cellStyle name="Comma 3 5 2 6" xfId="495" xr:uid="{00000000-0005-0000-0000-00000D060000}"/>
    <cellStyle name="Comma 3 5 3" xfId="636" xr:uid="{00000000-0005-0000-0000-00000E060000}"/>
    <cellStyle name="Comma 3 5 3 2" xfId="1174" xr:uid="{00000000-0005-0000-0000-00000F060000}"/>
    <cellStyle name="Comma 3 5 3 2 2" xfId="2254" xr:uid="{00000000-0005-0000-0000-000010060000}"/>
    <cellStyle name="Comma 3 5 3 3" xfId="1716" xr:uid="{00000000-0005-0000-0000-000011060000}"/>
    <cellStyle name="Comma 3 5 4" xfId="907" xr:uid="{00000000-0005-0000-0000-000012060000}"/>
    <cellStyle name="Comma 3 5 4 2" xfId="1987" xr:uid="{00000000-0005-0000-0000-000013060000}"/>
    <cellStyle name="Comma 3 5 5" xfId="1449" xr:uid="{00000000-0005-0000-0000-000014060000}"/>
    <cellStyle name="Comma 3 5 6" xfId="2530" xr:uid="{00000000-0005-0000-0000-000015060000}"/>
    <cellStyle name="Comma 3 5 7" xfId="369" xr:uid="{00000000-0005-0000-0000-000016060000}"/>
    <cellStyle name="Comma 3 6" xfId="151" xr:uid="{00000000-0005-0000-0000-000017060000}"/>
    <cellStyle name="Comma 3 6 2" xfId="698" xr:uid="{00000000-0005-0000-0000-000018060000}"/>
    <cellStyle name="Comma 3 6 2 2" xfId="1236" xr:uid="{00000000-0005-0000-0000-000019060000}"/>
    <cellStyle name="Comma 3 6 2 2 2" xfId="2316" xr:uid="{00000000-0005-0000-0000-00001A060000}"/>
    <cellStyle name="Comma 3 6 2 3" xfId="1778" xr:uid="{00000000-0005-0000-0000-00001B060000}"/>
    <cellStyle name="Comma 3 6 3" xfId="969" xr:uid="{00000000-0005-0000-0000-00001C060000}"/>
    <cellStyle name="Comma 3 6 3 2" xfId="2049" xr:uid="{00000000-0005-0000-0000-00001D060000}"/>
    <cellStyle name="Comma 3 6 4" xfId="1511" xr:uid="{00000000-0005-0000-0000-00001E060000}"/>
    <cellStyle name="Comma 3 6 5" xfId="2592" xr:uid="{00000000-0005-0000-0000-00001F060000}"/>
    <cellStyle name="Comma 3 6 6" xfId="431" xr:uid="{00000000-0005-0000-0000-000020060000}"/>
    <cellStyle name="Comma 3 7" xfId="579" xr:uid="{00000000-0005-0000-0000-000021060000}"/>
    <cellStyle name="Comma 3 7 2" xfId="1117" xr:uid="{00000000-0005-0000-0000-000022060000}"/>
    <cellStyle name="Comma 3 7 2 2" xfId="2197" xr:uid="{00000000-0005-0000-0000-000023060000}"/>
    <cellStyle name="Comma 3 7 3" xfId="1659" xr:uid="{00000000-0005-0000-0000-000024060000}"/>
    <cellStyle name="Comma 3 8" xfId="850" xr:uid="{00000000-0005-0000-0000-000025060000}"/>
    <cellStyle name="Comma 3 8 2" xfId="1930" xr:uid="{00000000-0005-0000-0000-000026060000}"/>
    <cellStyle name="Comma 3 9" xfId="1392" xr:uid="{00000000-0005-0000-0000-000027060000}"/>
    <cellStyle name="Comma 30" xfId="836" xr:uid="{00000000-0005-0000-0000-000028060000}"/>
    <cellStyle name="Comma 30 2" xfId="1916" xr:uid="{00000000-0005-0000-0000-000029060000}"/>
    <cellStyle name="Comma 31" xfId="291" xr:uid="{00000000-0005-0000-0000-00002A060000}"/>
    <cellStyle name="Comma 31 2" xfId="2454" xr:uid="{00000000-0005-0000-0000-00002B060000}"/>
    <cellStyle name="Comma 31 3" xfId="2728" xr:uid="{00000000-0005-0000-0000-00002C060000}"/>
    <cellStyle name="Comma 31 4" xfId="1374" xr:uid="{00000000-0005-0000-0000-00002D060000}"/>
    <cellStyle name="Comma 32" xfId="290" xr:uid="{00000000-0005-0000-0000-00002E060000}"/>
    <cellStyle name="Comma 32 2" xfId="2455" xr:uid="{00000000-0005-0000-0000-00002F060000}"/>
    <cellStyle name="Comma 32 3" xfId="2727" xr:uid="{00000000-0005-0000-0000-000030060000}"/>
    <cellStyle name="Comma 32 4" xfId="1375" xr:uid="{00000000-0005-0000-0000-000031060000}"/>
    <cellStyle name="Comma 33" xfId="293" xr:uid="{00000000-0005-0000-0000-000032060000}"/>
    <cellStyle name="Comma 33 2" xfId="2456" xr:uid="{00000000-0005-0000-0000-000033060000}"/>
    <cellStyle name="Comma 33 3" xfId="2730" xr:uid="{00000000-0005-0000-0000-000034060000}"/>
    <cellStyle name="Comma 33 4" xfId="1376" xr:uid="{00000000-0005-0000-0000-000035060000}"/>
    <cellStyle name="Comma 34" xfId="294" xr:uid="{00000000-0005-0000-0000-000036060000}"/>
    <cellStyle name="Comma 34 2" xfId="2731" xr:uid="{00000000-0005-0000-0000-000037060000}"/>
    <cellStyle name="Comma 34 3" xfId="1378" xr:uid="{00000000-0005-0000-0000-000038060000}"/>
    <cellStyle name="Comma 35" xfId="1377" xr:uid="{00000000-0005-0000-0000-000039060000}"/>
    <cellStyle name="Comma 36" xfId="296" xr:uid="{00000000-0005-0000-0000-00003A060000}"/>
    <cellStyle name="Comma 36 2" xfId="2457" xr:uid="{00000000-0005-0000-0000-00003B060000}"/>
    <cellStyle name="Comma 37" xfId="2458" xr:uid="{00000000-0005-0000-0000-00003C060000}"/>
    <cellStyle name="Comma 38" xfId="298" xr:uid="{00000000-0005-0000-0000-00003D060000}"/>
    <cellStyle name="Comma 39" xfId="2738" xr:uid="{00000000-0005-0000-0000-00003E060000}"/>
    <cellStyle name="Comma 4" xfId="20" xr:uid="{00000000-0005-0000-0000-00003F060000}"/>
    <cellStyle name="Comma 4 10" xfId="313" xr:uid="{00000000-0005-0000-0000-000040060000}"/>
    <cellStyle name="Comma 4 2" xfId="46" xr:uid="{00000000-0005-0000-0000-000041060000}"/>
    <cellStyle name="Comma 4 2 2" xfId="75" xr:uid="{00000000-0005-0000-0000-000042060000}"/>
    <cellStyle name="Comma 4 2 2 2" xfId="137" xr:uid="{00000000-0005-0000-0000-000043060000}"/>
    <cellStyle name="Comma 4 2 2 2 2" xfId="263" xr:uid="{00000000-0005-0000-0000-000044060000}"/>
    <cellStyle name="Comma 4 2 2 2 2 2" xfId="810" xr:uid="{00000000-0005-0000-0000-000045060000}"/>
    <cellStyle name="Comma 4 2 2 2 2 2 2" xfId="1348" xr:uid="{00000000-0005-0000-0000-000046060000}"/>
    <cellStyle name="Comma 4 2 2 2 2 2 2 2" xfId="2428" xr:uid="{00000000-0005-0000-0000-000047060000}"/>
    <cellStyle name="Comma 4 2 2 2 2 2 3" xfId="1890" xr:uid="{00000000-0005-0000-0000-000048060000}"/>
    <cellStyle name="Comma 4 2 2 2 2 3" xfId="1081" xr:uid="{00000000-0005-0000-0000-000049060000}"/>
    <cellStyle name="Comma 4 2 2 2 2 3 2" xfId="2161" xr:uid="{00000000-0005-0000-0000-00004A060000}"/>
    <cellStyle name="Comma 4 2 2 2 2 4" xfId="1623" xr:uid="{00000000-0005-0000-0000-00004B060000}"/>
    <cellStyle name="Comma 4 2 2 2 2 5" xfId="2704" xr:uid="{00000000-0005-0000-0000-00004C060000}"/>
    <cellStyle name="Comma 4 2 2 2 2 6" xfId="543" xr:uid="{00000000-0005-0000-0000-00004D060000}"/>
    <cellStyle name="Comma 4 2 2 2 3" xfId="684" xr:uid="{00000000-0005-0000-0000-00004E060000}"/>
    <cellStyle name="Comma 4 2 2 2 3 2" xfId="1222" xr:uid="{00000000-0005-0000-0000-00004F060000}"/>
    <cellStyle name="Comma 4 2 2 2 3 2 2" xfId="2302" xr:uid="{00000000-0005-0000-0000-000050060000}"/>
    <cellStyle name="Comma 4 2 2 2 3 3" xfId="1764" xr:uid="{00000000-0005-0000-0000-000051060000}"/>
    <cellStyle name="Comma 4 2 2 2 4" xfId="955" xr:uid="{00000000-0005-0000-0000-000052060000}"/>
    <cellStyle name="Comma 4 2 2 2 4 2" xfId="2035" xr:uid="{00000000-0005-0000-0000-000053060000}"/>
    <cellStyle name="Comma 4 2 2 2 5" xfId="1497" xr:uid="{00000000-0005-0000-0000-000054060000}"/>
    <cellStyle name="Comma 4 2 2 2 6" xfId="2578" xr:uid="{00000000-0005-0000-0000-000055060000}"/>
    <cellStyle name="Comma 4 2 2 2 7" xfId="417" xr:uid="{00000000-0005-0000-0000-000056060000}"/>
    <cellStyle name="Comma 4 2 2 3" xfId="199" xr:uid="{00000000-0005-0000-0000-000057060000}"/>
    <cellStyle name="Comma 4 2 2 3 2" xfId="746" xr:uid="{00000000-0005-0000-0000-000058060000}"/>
    <cellStyle name="Comma 4 2 2 3 2 2" xfId="1284" xr:uid="{00000000-0005-0000-0000-000059060000}"/>
    <cellStyle name="Comma 4 2 2 3 2 2 2" xfId="2364" xr:uid="{00000000-0005-0000-0000-00005A060000}"/>
    <cellStyle name="Comma 4 2 2 3 2 3" xfId="1826" xr:uid="{00000000-0005-0000-0000-00005B060000}"/>
    <cellStyle name="Comma 4 2 2 3 3" xfId="1017" xr:uid="{00000000-0005-0000-0000-00005C060000}"/>
    <cellStyle name="Comma 4 2 2 3 3 2" xfId="2097" xr:uid="{00000000-0005-0000-0000-00005D060000}"/>
    <cellStyle name="Comma 4 2 2 3 4" xfId="1559" xr:uid="{00000000-0005-0000-0000-00005E060000}"/>
    <cellStyle name="Comma 4 2 2 3 5" xfId="2640" xr:uid="{00000000-0005-0000-0000-00005F060000}"/>
    <cellStyle name="Comma 4 2 2 3 6" xfId="479" xr:uid="{00000000-0005-0000-0000-000060060000}"/>
    <cellStyle name="Comma 4 2 2 4" xfId="622" xr:uid="{00000000-0005-0000-0000-000061060000}"/>
    <cellStyle name="Comma 4 2 2 4 2" xfId="1160" xr:uid="{00000000-0005-0000-0000-000062060000}"/>
    <cellStyle name="Comma 4 2 2 4 2 2" xfId="2240" xr:uid="{00000000-0005-0000-0000-000063060000}"/>
    <cellStyle name="Comma 4 2 2 4 3" xfId="1702" xr:uid="{00000000-0005-0000-0000-000064060000}"/>
    <cellStyle name="Comma 4 2 2 5" xfId="893" xr:uid="{00000000-0005-0000-0000-000065060000}"/>
    <cellStyle name="Comma 4 2 2 5 2" xfId="1973" xr:uid="{00000000-0005-0000-0000-000066060000}"/>
    <cellStyle name="Comma 4 2 2 6" xfId="1435" xr:uid="{00000000-0005-0000-0000-000067060000}"/>
    <cellStyle name="Comma 4 2 2 7" xfId="2516" xr:uid="{00000000-0005-0000-0000-000068060000}"/>
    <cellStyle name="Comma 4 2 2 8" xfId="355" xr:uid="{00000000-0005-0000-0000-000069060000}"/>
    <cellStyle name="Comma 4 2 3" xfId="105" xr:uid="{00000000-0005-0000-0000-00006A060000}"/>
    <cellStyle name="Comma 4 2 3 2" xfId="231" xr:uid="{00000000-0005-0000-0000-00006B060000}"/>
    <cellStyle name="Comma 4 2 3 2 2" xfId="778" xr:uid="{00000000-0005-0000-0000-00006C060000}"/>
    <cellStyle name="Comma 4 2 3 2 2 2" xfId="1316" xr:uid="{00000000-0005-0000-0000-00006D060000}"/>
    <cellStyle name="Comma 4 2 3 2 2 2 2" xfId="2396" xr:uid="{00000000-0005-0000-0000-00006E060000}"/>
    <cellStyle name="Comma 4 2 3 2 2 3" xfId="1858" xr:uid="{00000000-0005-0000-0000-00006F060000}"/>
    <cellStyle name="Comma 4 2 3 2 3" xfId="1049" xr:uid="{00000000-0005-0000-0000-000070060000}"/>
    <cellStyle name="Comma 4 2 3 2 3 2" xfId="2129" xr:uid="{00000000-0005-0000-0000-000071060000}"/>
    <cellStyle name="Comma 4 2 3 2 4" xfId="1591" xr:uid="{00000000-0005-0000-0000-000072060000}"/>
    <cellStyle name="Comma 4 2 3 2 5" xfId="2672" xr:uid="{00000000-0005-0000-0000-000073060000}"/>
    <cellStyle name="Comma 4 2 3 2 6" xfId="511" xr:uid="{00000000-0005-0000-0000-000074060000}"/>
    <cellStyle name="Comma 4 2 3 3" xfId="652" xr:uid="{00000000-0005-0000-0000-000075060000}"/>
    <cellStyle name="Comma 4 2 3 3 2" xfId="1190" xr:uid="{00000000-0005-0000-0000-000076060000}"/>
    <cellStyle name="Comma 4 2 3 3 2 2" xfId="2270" xr:uid="{00000000-0005-0000-0000-000077060000}"/>
    <cellStyle name="Comma 4 2 3 3 3" xfId="1732" xr:uid="{00000000-0005-0000-0000-000078060000}"/>
    <cellStyle name="Comma 4 2 3 4" xfId="923" xr:uid="{00000000-0005-0000-0000-000079060000}"/>
    <cellStyle name="Comma 4 2 3 4 2" xfId="2003" xr:uid="{00000000-0005-0000-0000-00007A060000}"/>
    <cellStyle name="Comma 4 2 3 5" xfId="1465" xr:uid="{00000000-0005-0000-0000-00007B060000}"/>
    <cellStyle name="Comma 4 2 3 6" xfId="2546" xr:uid="{00000000-0005-0000-0000-00007C060000}"/>
    <cellStyle name="Comma 4 2 3 7" xfId="385" xr:uid="{00000000-0005-0000-0000-00007D060000}"/>
    <cellStyle name="Comma 4 2 4" xfId="167" xr:uid="{00000000-0005-0000-0000-00007E060000}"/>
    <cellStyle name="Comma 4 2 4 2" xfId="714" xr:uid="{00000000-0005-0000-0000-00007F060000}"/>
    <cellStyle name="Comma 4 2 4 2 2" xfId="1252" xr:uid="{00000000-0005-0000-0000-000080060000}"/>
    <cellStyle name="Comma 4 2 4 2 2 2" xfId="2332" xr:uid="{00000000-0005-0000-0000-000081060000}"/>
    <cellStyle name="Comma 4 2 4 2 3" xfId="1794" xr:uid="{00000000-0005-0000-0000-000082060000}"/>
    <cellStyle name="Comma 4 2 4 3" xfId="985" xr:uid="{00000000-0005-0000-0000-000083060000}"/>
    <cellStyle name="Comma 4 2 4 3 2" xfId="2065" xr:uid="{00000000-0005-0000-0000-000084060000}"/>
    <cellStyle name="Comma 4 2 4 4" xfId="1527" xr:uid="{00000000-0005-0000-0000-000085060000}"/>
    <cellStyle name="Comma 4 2 4 5" xfId="2608" xr:uid="{00000000-0005-0000-0000-000086060000}"/>
    <cellStyle name="Comma 4 2 4 6" xfId="447" xr:uid="{00000000-0005-0000-0000-000087060000}"/>
    <cellStyle name="Comma 4 2 5" xfId="593" xr:uid="{00000000-0005-0000-0000-000088060000}"/>
    <cellStyle name="Comma 4 2 5 2" xfId="1131" xr:uid="{00000000-0005-0000-0000-000089060000}"/>
    <cellStyle name="Comma 4 2 5 2 2" xfId="2211" xr:uid="{00000000-0005-0000-0000-00008A060000}"/>
    <cellStyle name="Comma 4 2 5 3" xfId="1673" xr:uid="{00000000-0005-0000-0000-00008B060000}"/>
    <cellStyle name="Comma 4 2 6" xfId="864" xr:uid="{00000000-0005-0000-0000-00008C060000}"/>
    <cellStyle name="Comma 4 2 6 2" xfId="1944" xr:uid="{00000000-0005-0000-0000-00008D060000}"/>
    <cellStyle name="Comma 4 2 7" xfId="1406" xr:uid="{00000000-0005-0000-0000-00008E060000}"/>
    <cellStyle name="Comma 4 2 8" xfId="2487" xr:uid="{00000000-0005-0000-0000-00008F060000}"/>
    <cellStyle name="Comma 4 2 9" xfId="326" xr:uid="{00000000-0005-0000-0000-000090060000}"/>
    <cellStyle name="Comma 4 3" xfId="60" xr:uid="{00000000-0005-0000-0000-000091060000}"/>
    <cellStyle name="Comma 4 3 2" xfId="122" xr:uid="{00000000-0005-0000-0000-000092060000}"/>
    <cellStyle name="Comma 4 3 2 2" xfId="248" xr:uid="{00000000-0005-0000-0000-000093060000}"/>
    <cellStyle name="Comma 4 3 2 2 2" xfId="795" xr:uid="{00000000-0005-0000-0000-000094060000}"/>
    <cellStyle name="Comma 4 3 2 2 2 2" xfId="1333" xr:uid="{00000000-0005-0000-0000-000095060000}"/>
    <cellStyle name="Comma 4 3 2 2 2 2 2" xfId="2413" xr:uid="{00000000-0005-0000-0000-000096060000}"/>
    <cellStyle name="Comma 4 3 2 2 2 3" xfId="1875" xr:uid="{00000000-0005-0000-0000-000097060000}"/>
    <cellStyle name="Comma 4 3 2 2 3" xfId="1066" xr:uid="{00000000-0005-0000-0000-000098060000}"/>
    <cellStyle name="Comma 4 3 2 2 3 2" xfId="2146" xr:uid="{00000000-0005-0000-0000-000099060000}"/>
    <cellStyle name="Comma 4 3 2 2 4" xfId="1608" xr:uid="{00000000-0005-0000-0000-00009A060000}"/>
    <cellStyle name="Comma 4 3 2 2 5" xfId="2689" xr:uid="{00000000-0005-0000-0000-00009B060000}"/>
    <cellStyle name="Comma 4 3 2 2 6" xfId="528" xr:uid="{00000000-0005-0000-0000-00009C060000}"/>
    <cellStyle name="Comma 4 3 2 3" xfId="669" xr:uid="{00000000-0005-0000-0000-00009D060000}"/>
    <cellStyle name="Comma 4 3 2 3 2" xfId="1207" xr:uid="{00000000-0005-0000-0000-00009E060000}"/>
    <cellStyle name="Comma 4 3 2 3 2 2" xfId="2287" xr:uid="{00000000-0005-0000-0000-00009F060000}"/>
    <cellStyle name="Comma 4 3 2 3 3" xfId="1749" xr:uid="{00000000-0005-0000-0000-0000A0060000}"/>
    <cellStyle name="Comma 4 3 2 4" xfId="940" xr:uid="{00000000-0005-0000-0000-0000A1060000}"/>
    <cellStyle name="Comma 4 3 2 4 2" xfId="2020" xr:uid="{00000000-0005-0000-0000-0000A2060000}"/>
    <cellStyle name="Comma 4 3 2 5" xfId="1482" xr:uid="{00000000-0005-0000-0000-0000A3060000}"/>
    <cellStyle name="Comma 4 3 2 6" xfId="2563" xr:uid="{00000000-0005-0000-0000-0000A4060000}"/>
    <cellStyle name="Comma 4 3 2 7" xfId="402" xr:uid="{00000000-0005-0000-0000-0000A5060000}"/>
    <cellStyle name="Comma 4 3 3" xfId="184" xr:uid="{00000000-0005-0000-0000-0000A6060000}"/>
    <cellStyle name="Comma 4 3 3 2" xfId="731" xr:uid="{00000000-0005-0000-0000-0000A7060000}"/>
    <cellStyle name="Comma 4 3 3 2 2" xfId="1269" xr:uid="{00000000-0005-0000-0000-0000A8060000}"/>
    <cellStyle name="Comma 4 3 3 2 2 2" xfId="2349" xr:uid="{00000000-0005-0000-0000-0000A9060000}"/>
    <cellStyle name="Comma 4 3 3 2 3" xfId="1811" xr:uid="{00000000-0005-0000-0000-0000AA060000}"/>
    <cellStyle name="Comma 4 3 3 3" xfId="1002" xr:uid="{00000000-0005-0000-0000-0000AB060000}"/>
    <cellStyle name="Comma 4 3 3 3 2" xfId="2082" xr:uid="{00000000-0005-0000-0000-0000AC060000}"/>
    <cellStyle name="Comma 4 3 3 4" xfId="1544" xr:uid="{00000000-0005-0000-0000-0000AD060000}"/>
    <cellStyle name="Comma 4 3 3 5" xfId="2625" xr:uid="{00000000-0005-0000-0000-0000AE060000}"/>
    <cellStyle name="Comma 4 3 3 6" xfId="464" xr:uid="{00000000-0005-0000-0000-0000AF060000}"/>
    <cellStyle name="Comma 4 3 4" xfId="607" xr:uid="{00000000-0005-0000-0000-0000B0060000}"/>
    <cellStyle name="Comma 4 3 4 2" xfId="1145" xr:uid="{00000000-0005-0000-0000-0000B1060000}"/>
    <cellStyle name="Comma 4 3 4 2 2" xfId="2225" xr:uid="{00000000-0005-0000-0000-0000B2060000}"/>
    <cellStyle name="Comma 4 3 4 3" xfId="1687" xr:uid="{00000000-0005-0000-0000-0000B3060000}"/>
    <cellStyle name="Comma 4 3 5" xfId="878" xr:uid="{00000000-0005-0000-0000-0000B4060000}"/>
    <cellStyle name="Comma 4 3 5 2" xfId="1958" xr:uid="{00000000-0005-0000-0000-0000B5060000}"/>
    <cellStyle name="Comma 4 3 6" xfId="1420" xr:uid="{00000000-0005-0000-0000-0000B6060000}"/>
    <cellStyle name="Comma 4 3 7" xfId="2501" xr:uid="{00000000-0005-0000-0000-0000B7060000}"/>
    <cellStyle name="Comma 4 3 8" xfId="340" xr:uid="{00000000-0005-0000-0000-0000B8060000}"/>
    <cellStyle name="Comma 4 4" xfId="90" xr:uid="{00000000-0005-0000-0000-0000B9060000}"/>
    <cellStyle name="Comma 4 4 2" xfId="216" xr:uid="{00000000-0005-0000-0000-0000BA060000}"/>
    <cellStyle name="Comma 4 4 2 2" xfId="763" xr:uid="{00000000-0005-0000-0000-0000BB060000}"/>
    <cellStyle name="Comma 4 4 2 2 2" xfId="1301" xr:uid="{00000000-0005-0000-0000-0000BC060000}"/>
    <cellStyle name="Comma 4 4 2 2 2 2" xfId="2381" xr:uid="{00000000-0005-0000-0000-0000BD060000}"/>
    <cellStyle name="Comma 4 4 2 2 3" xfId="1843" xr:uid="{00000000-0005-0000-0000-0000BE060000}"/>
    <cellStyle name="Comma 4 4 2 3" xfId="1034" xr:uid="{00000000-0005-0000-0000-0000BF060000}"/>
    <cellStyle name="Comma 4 4 2 3 2" xfId="2114" xr:uid="{00000000-0005-0000-0000-0000C0060000}"/>
    <cellStyle name="Comma 4 4 2 4" xfId="1576" xr:uid="{00000000-0005-0000-0000-0000C1060000}"/>
    <cellStyle name="Comma 4 4 2 5" xfId="2657" xr:uid="{00000000-0005-0000-0000-0000C2060000}"/>
    <cellStyle name="Comma 4 4 2 6" xfId="496" xr:uid="{00000000-0005-0000-0000-0000C3060000}"/>
    <cellStyle name="Comma 4 4 3" xfId="637" xr:uid="{00000000-0005-0000-0000-0000C4060000}"/>
    <cellStyle name="Comma 4 4 3 2" xfId="1175" xr:uid="{00000000-0005-0000-0000-0000C5060000}"/>
    <cellStyle name="Comma 4 4 3 2 2" xfId="2255" xr:uid="{00000000-0005-0000-0000-0000C6060000}"/>
    <cellStyle name="Comma 4 4 3 3" xfId="1717" xr:uid="{00000000-0005-0000-0000-0000C7060000}"/>
    <cellStyle name="Comma 4 4 4" xfId="908" xr:uid="{00000000-0005-0000-0000-0000C8060000}"/>
    <cellStyle name="Comma 4 4 4 2" xfId="1988" xr:uid="{00000000-0005-0000-0000-0000C9060000}"/>
    <cellStyle name="Comma 4 4 5" xfId="1450" xr:uid="{00000000-0005-0000-0000-0000CA060000}"/>
    <cellStyle name="Comma 4 4 6" xfId="2531" xr:uid="{00000000-0005-0000-0000-0000CB060000}"/>
    <cellStyle name="Comma 4 4 7" xfId="370" xr:uid="{00000000-0005-0000-0000-0000CC060000}"/>
    <cellStyle name="Comma 4 5" xfId="152" xr:uid="{00000000-0005-0000-0000-0000CD060000}"/>
    <cellStyle name="Comma 4 5 2" xfId="699" xr:uid="{00000000-0005-0000-0000-0000CE060000}"/>
    <cellStyle name="Comma 4 5 2 2" xfId="1237" xr:uid="{00000000-0005-0000-0000-0000CF060000}"/>
    <cellStyle name="Comma 4 5 2 2 2" xfId="2317" xr:uid="{00000000-0005-0000-0000-0000D0060000}"/>
    <cellStyle name="Comma 4 5 2 3" xfId="1779" xr:uid="{00000000-0005-0000-0000-0000D1060000}"/>
    <cellStyle name="Comma 4 5 3" xfId="970" xr:uid="{00000000-0005-0000-0000-0000D2060000}"/>
    <cellStyle name="Comma 4 5 3 2" xfId="2050" xr:uid="{00000000-0005-0000-0000-0000D3060000}"/>
    <cellStyle name="Comma 4 5 4" xfId="1512" xr:uid="{00000000-0005-0000-0000-0000D4060000}"/>
    <cellStyle name="Comma 4 5 5" xfId="2593" xr:uid="{00000000-0005-0000-0000-0000D5060000}"/>
    <cellStyle name="Comma 4 5 6" xfId="432" xr:uid="{00000000-0005-0000-0000-0000D6060000}"/>
    <cellStyle name="Comma 4 6" xfId="580" xr:uid="{00000000-0005-0000-0000-0000D7060000}"/>
    <cellStyle name="Comma 4 6 2" xfId="1118" xr:uid="{00000000-0005-0000-0000-0000D8060000}"/>
    <cellStyle name="Comma 4 6 2 2" xfId="2198" xr:uid="{00000000-0005-0000-0000-0000D9060000}"/>
    <cellStyle name="Comma 4 6 3" xfId="1660" xr:uid="{00000000-0005-0000-0000-0000DA060000}"/>
    <cellStyle name="Comma 4 7" xfId="851" xr:uid="{00000000-0005-0000-0000-0000DB060000}"/>
    <cellStyle name="Comma 4 7 2" xfId="1931" xr:uid="{00000000-0005-0000-0000-0000DC060000}"/>
    <cellStyle name="Comma 4 8" xfId="1393" xr:uid="{00000000-0005-0000-0000-0000DD060000}"/>
    <cellStyle name="Comma 4 9" xfId="2474" xr:uid="{00000000-0005-0000-0000-0000DE060000}"/>
    <cellStyle name="Comma 40" xfId="2733" xr:uid="{00000000-0005-0000-0000-0000DF060000}"/>
    <cellStyle name="Comma 41" xfId="2735" xr:uid="{00000000-0005-0000-0000-0000E0060000}"/>
    <cellStyle name="Comma 42" xfId="2734" xr:uid="{00000000-0005-0000-0000-0000E1060000}"/>
    <cellStyle name="Comma 43" xfId="2748" xr:uid="{00000000-0005-0000-0000-0000E2060000}"/>
    <cellStyle name="Comma 44" xfId="2737" xr:uid="{00000000-0005-0000-0000-0000E3060000}"/>
    <cellStyle name="Comma 45" xfId="2736" xr:uid="{00000000-0005-0000-0000-0000E4060000}"/>
    <cellStyle name="Comma 46" xfId="2740" xr:uid="{00000000-0005-0000-0000-0000E5060000}"/>
    <cellStyle name="Comma 47" xfId="2739" xr:uid="{00000000-0005-0000-0000-0000E6060000}"/>
    <cellStyle name="Comma 48" xfId="2744" xr:uid="{00000000-0005-0000-0000-0000E7060000}"/>
    <cellStyle name="Comma 49" xfId="2743" xr:uid="{00000000-0005-0000-0000-0000E8060000}"/>
    <cellStyle name="Comma 5" xfId="21" xr:uid="{00000000-0005-0000-0000-0000E9060000}"/>
    <cellStyle name="Comma 5 10" xfId="314" xr:uid="{00000000-0005-0000-0000-0000EA060000}"/>
    <cellStyle name="Comma 5 2" xfId="47" xr:uid="{00000000-0005-0000-0000-0000EB060000}"/>
    <cellStyle name="Comma 5 2 2" xfId="76" xr:uid="{00000000-0005-0000-0000-0000EC060000}"/>
    <cellStyle name="Comma 5 2 2 2" xfId="138" xr:uid="{00000000-0005-0000-0000-0000ED060000}"/>
    <cellStyle name="Comma 5 2 2 2 2" xfId="264" xr:uid="{00000000-0005-0000-0000-0000EE060000}"/>
    <cellStyle name="Comma 5 2 2 2 2 2" xfId="811" xr:uid="{00000000-0005-0000-0000-0000EF060000}"/>
    <cellStyle name="Comma 5 2 2 2 2 2 2" xfId="1349" xr:uid="{00000000-0005-0000-0000-0000F0060000}"/>
    <cellStyle name="Comma 5 2 2 2 2 2 2 2" xfId="2429" xr:uid="{00000000-0005-0000-0000-0000F1060000}"/>
    <cellStyle name="Comma 5 2 2 2 2 2 3" xfId="1891" xr:uid="{00000000-0005-0000-0000-0000F2060000}"/>
    <cellStyle name="Comma 5 2 2 2 2 3" xfId="1082" xr:uid="{00000000-0005-0000-0000-0000F3060000}"/>
    <cellStyle name="Comma 5 2 2 2 2 3 2" xfId="2162" xr:uid="{00000000-0005-0000-0000-0000F4060000}"/>
    <cellStyle name="Comma 5 2 2 2 2 4" xfId="1624" xr:uid="{00000000-0005-0000-0000-0000F5060000}"/>
    <cellStyle name="Comma 5 2 2 2 2 5" xfId="2705" xr:uid="{00000000-0005-0000-0000-0000F6060000}"/>
    <cellStyle name="Comma 5 2 2 2 2 6" xfId="544" xr:uid="{00000000-0005-0000-0000-0000F7060000}"/>
    <cellStyle name="Comma 5 2 2 2 3" xfId="685" xr:uid="{00000000-0005-0000-0000-0000F8060000}"/>
    <cellStyle name="Comma 5 2 2 2 3 2" xfId="1223" xr:uid="{00000000-0005-0000-0000-0000F9060000}"/>
    <cellStyle name="Comma 5 2 2 2 3 2 2" xfId="2303" xr:uid="{00000000-0005-0000-0000-0000FA060000}"/>
    <cellStyle name="Comma 5 2 2 2 3 3" xfId="1765" xr:uid="{00000000-0005-0000-0000-0000FB060000}"/>
    <cellStyle name="Comma 5 2 2 2 4" xfId="956" xr:uid="{00000000-0005-0000-0000-0000FC060000}"/>
    <cellStyle name="Comma 5 2 2 2 4 2" xfId="2036" xr:uid="{00000000-0005-0000-0000-0000FD060000}"/>
    <cellStyle name="Comma 5 2 2 2 5" xfId="1498" xr:uid="{00000000-0005-0000-0000-0000FE060000}"/>
    <cellStyle name="Comma 5 2 2 2 6" xfId="2579" xr:uid="{00000000-0005-0000-0000-0000FF060000}"/>
    <cellStyle name="Comma 5 2 2 2 7" xfId="418" xr:uid="{00000000-0005-0000-0000-000000070000}"/>
    <cellStyle name="Comma 5 2 2 3" xfId="200" xr:uid="{00000000-0005-0000-0000-000001070000}"/>
    <cellStyle name="Comma 5 2 2 3 2" xfId="747" xr:uid="{00000000-0005-0000-0000-000002070000}"/>
    <cellStyle name="Comma 5 2 2 3 2 2" xfId="1285" xr:uid="{00000000-0005-0000-0000-000003070000}"/>
    <cellStyle name="Comma 5 2 2 3 2 2 2" xfId="2365" xr:uid="{00000000-0005-0000-0000-000004070000}"/>
    <cellStyle name="Comma 5 2 2 3 2 3" xfId="1827" xr:uid="{00000000-0005-0000-0000-000005070000}"/>
    <cellStyle name="Comma 5 2 2 3 3" xfId="1018" xr:uid="{00000000-0005-0000-0000-000006070000}"/>
    <cellStyle name="Comma 5 2 2 3 3 2" xfId="2098" xr:uid="{00000000-0005-0000-0000-000007070000}"/>
    <cellStyle name="Comma 5 2 2 3 4" xfId="1560" xr:uid="{00000000-0005-0000-0000-000008070000}"/>
    <cellStyle name="Comma 5 2 2 3 5" xfId="2641" xr:uid="{00000000-0005-0000-0000-000009070000}"/>
    <cellStyle name="Comma 5 2 2 3 6" xfId="480" xr:uid="{00000000-0005-0000-0000-00000A070000}"/>
    <cellStyle name="Comma 5 2 2 4" xfId="623" xr:uid="{00000000-0005-0000-0000-00000B070000}"/>
    <cellStyle name="Comma 5 2 2 4 2" xfId="1161" xr:uid="{00000000-0005-0000-0000-00000C070000}"/>
    <cellStyle name="Comma 5 2 2 4 2 2" xfId="2241" xr:uid="{00000000-0005-0000-0000-00000D070000}"/>
    <cellStyle name="Comma 5 2 2 4 3" xfId="1703" xr:uid="{00000000-0005-0000-0000-00000E070000}"/>
    <cellStyle name="Comma 5 2 2 5" xfId="894" xr:uid="{00000000-0005-0000-0000-00000F070000}"/>
    <cellStyle name="Comma 5 2 2 5 2" xfId="1974" xr:uid="{00000000-0005-0000-0000-000010070000}"/>
    <cellStyle name="Comma 5 2 2 6" xfId="1436" xr:uid="{00000000-0005-0000-0000-000011070000}"/>
    <cellStyle name="Comma 5 2 2 7" xfId="2517" xr:uid="{00000000-0005-0000-0000-000012070000}"/>
    <cellStyle name="Comma 5 2 2 8" xfId="356" xr:uid="{00000000-0005-0000-0000-000013070000}"/>
    <cellStyle name="Comma 5 2 3" xfId="106" xr:uid="{00000000-0005-0000-0000-000014070000}"/>
    <cellStyle name="Comma 5 2 3 2" xfId="232" xr:uid="{00000000-0005-0000-0000-000015070000}"/>
    <cellStyle name="Comma 5 2 3 2 2" xfId="779" xr:uid="{00000000-0005-0000-0000-000016070000}"/>
    <cellStyle name="Comma 5 2 3 2 2 2" xfId="1317" xr:uid="{00000000-0005-0000-0000-000017070000}"/>
    <cellStyle name="Comma 5 2 3 2 2 2 2" xfId="2397" xr:uid="{00000000-0005-0000-0000-000018070000}"/>
    <cellStyle name="Comma 5 2 3 2 2 3" xfId="1859" xr:uid="{00000000-0005-0000-0000-000019070000}"/>
    <cellStyle name="Comma 5 2 3 2 3" xfId="1050" xr:uid="{00000000-0005-0000-0000-00001A070000}"/>
    <cellStyle name="Comma 5 2 3 2 3 2" xfId="2130" xr:uid="{00000000-0005-0000-0000-00001B070000}"/>
    <cellStyle name="Comma 5 2 3 2 4" xfId="1592" xr:uid="{00000000-0005-0000-0000-00001C070000}"/>
    <cellStyle name="Comma 5 2 3 2 5" xfId="2673" xr:uid="{00000000-0005-0000-0000-00001D070000}"/>
    <cellStyle name="Comma 5 2 3 2 6" xfId="512" xr:uid="{00000000-0005-0000-0000-00001E070000}"/>
    <cellStyle name="Comma 5 2 3 3" xfId="653" xr:uid="{00000000-0005-0000-0000-00001F070000}"/>
    <cellStyle name="Comma 5 2 3 3 2" xfId="1191" xr:uid="{00000000-0005-0000-0000-000020070000}"/>
    <cellStyle name="Comma 5 2 3 3 2 2" xfId="2271" xr:uid="{00000000-0005-0000-0000-000021070000}"/>
    <cellStyle name="Comma 5 2 3 3 3" xfId="1733" xr:uid="{00000000-0005-0000-0000-000022070000}"/>
    <cellStyle name="Comma 5 2 3 4" xfId="924" xr:uid="{00000000-0005-0000-0000-000023070000}"/>
    <cellStyle name="Comma 5 2 3 4 2" xfId="2004" xr:uid="{00000000-0005-0000-0000-000024070000}"/>
    <cellStyle name="Comma 5 2 3 5" xfId="1466" xr:uid="{00000000-0005-0000-0000-000025070000}"/>
    <cellStyle name="Comma 5 2 3 6" xfId="2547" xr:uid="{00000000-0005-0000-0000-000026070000}"/>
    <cellStyle name="Comma 5 2 3 7" xfId="386" xr:uid="{00000000-0005-0000-0000-000027070000}"/>
    <cellStyle name="Comma 5 2 4" xfId="168" xr:uid="{00000000-0005-0000-0000-000028070000}"/>
    <cellStyle name="Comma 5 2 4 2" xfId="715" xr:uid="{00000000-0005-0000-0000-000029070000}"/>
    <cellStyle name="Comma 5 2 4 2 2" xfId="1253" xr:uid="{00000000-0005-0000-0000-00002A070000}"/>
    <cellStyle name="Comma 5 2 4 2 2 2" xfId="2333" xr:uid="{00000000-0005-0000-0000-00002B070000}"/>
    <cellStyle name="Comma 5 2 4 2 3" xfId="1795" xr:uid="{00000000-0005-0000-0000-00002C070000}"/>
    <cellStyle name="Comma 5 2 4 3" xfId="986" xr:uid="{00000000-0005-0000-0000-00002D070000}"/>
    <cellStyle name="Comma 5 2 4 3 2" xfId="2066" xr:uid="{00000000-0005-0000-0000-00002E070000}"/>
    <cellStyle name="Comma 5 2 4 4" xfId="1528" xr:uid="{00000000-0005-0000-0000-00002F070000}"/>
    <cellStyle name="Comma 5 2 4 5" xfId="2609" xr:uid="{00000000-0005-0000-0000-000030070000}"/>
    <cellStyle name="Comma 5 2 4 6" xfId="448" xr:uid="{00000000-0005-0000-0000-000031070000}"/>
    <cellStyle name="Comma 5 2 5" xfId="594" xr:uid="{00000000-0005-0000-0000-000032070000}"/>
    <cellStyle name="Comma 5 2 5 2" xfId="1132" xr:uid="{00000000-0005-0000-0000-000033070000}"/>
    <cellStyle name="Comma 5 2 5 2 2" xfId="2212" xr:uid="{00000000-0005-0000-0000-000034070000}"/>
    <cellStyle name="Comma 5 2 5 3" xfId="1674" xr:uid="{00000000-0005-0000-0000-000035070000}"/>
    <cellStyle name="Comma 5 2 6" xfId="865" xr:uid="{00000000-0005-0000-0000-000036070000}"/>
    <cellStyle name="Comma 5 2 6 2" xfId="1945" xr:uid="{00000000-0005-0000-0000-000037070000}"/>
    <cellStyle name="Comma 5 2 7" xfId="1407" xr:uid="{00000000-0005-0000-0000-000038070000}"/>
    <cellStyle name="Comma 5 2 8" xfId="2488" xr:uid="{00000000-0005-0000-0000-000039070000}"/>
    <cellStyle name="Comma 5 2 9" xfId="327" xr:uid="{00000000-0005-0000-0000-00003A070000}"/>
    <cellStyle name="Comma 5 3" xfId="61" xr:uid="{00000000-0005-0000-0000-00003B070000}"/>
    <cellStyle name="Comma 5 3 2" xfId="123" xr:uid="{00000000-0005-0000-0000-00003C070000}"/>
    <cellStyle name="Comma 5 3 2 2" xfId="249" xr:uid="{00000000-0005-0000-0000-00003D070000}"/>
    <cellStyle name="Comma 5 3 2 2 2" xfId="796" xr:uid="{00000000-0005-0000-0000-00003E070000}"/>
    <cellStyle name="Comma 5 3 2 2 2 2" xfId="1334" xr:uid="{00000000-0005-0000-0000-00003F070000}"/>
    <cellStyle name="Comma 5 3 2 2 2 2 2" xfId="2414" xr:uid="{00000000-0005-0000-0000-000040070000}"/>
    <cellStyle name="Comma 5 3 2 2 2 3" xfId="1876" xr:uid="{00000000-0005-0000-0000-000041070000}"/>
    <cellStyle name="Comma 5 3 2 2 3" xfId="1067" xr:uid="{00000000-0005-0000-0000-000042070000}"/>
    <cellStyle name="Comma 5 3 2 2 3 2" xfId="2147" xr:uid="{00000000-0005-0000-0000-000043070000}"/>
    <cellStyle name="Comma 5 3 2 2 4" xfId="1609" xr:uid="{00000000-0005-0000-0000-000044070000}"/>
    <cellStyle name="Comma 5 3 2 2 5" xfId="2690" xr:uid="{00000000-0005-0000-0000-000045070000}"/>
    <cellStyle name="Comma 5 3 2 2 6" xfId="529" xr:uid="{00000000-0005-0000-0000-000046070000}"/>
    <cellStyle name="Comma 5 3 2 3" xfId="670" xr:uid="{00000000-0005-0000-0000-000047070000}"/>
    <cellStyle name="Comma 5 3 2 3 2" xfId="1208" xr:uid="{00000000-0005-0000-0000-000048070000}"/>
    <cellStyle name="Comma 5 3 2 3 2 2" xfId="2288" xr:uid="{00000000-0005-0000-0000-000049070000}"/>
    <cellStyle name="Comma 5 3 2 3 3" xfId="1750" xr:uid="{00000000-0005-0000-0000-00004A070000}"/>
    <cellStyle name="Comma 5 3 2 4" xfId="941" xr:uid="{00000000-0005-0000-0000-00004B070000}"/>
    <cellStyle name="Comma 5 3 2 4 2" xfId="2021" xr:uid="{00000000-0005-0000-0000-00004C070000}"/>
    <cellStyle name="Comma 5 3 2 5" xfId="1483" xr:uid="{00000000-0005-0000-0000-00004D070000}"/>
    <cellStyle name="Comma 5 3 2 6" xfId="2564" xr:uid="{00000000-0005-0000-0000-00004E070000}"/>
    <cellStyle name="Comma 5 3 2 7" xfId="403" xr:uid="{00000000-0005-0000-0000-00004F070000}"/>
    <cellStyle name="Comma 5 3 3" xfId="185" xr:uid="{00000000-0005-0000-0000-000050070000}"/>
    <cellStyle name="Comma 5 3 3 2" xfId="732" xr:uid="{00000000-0005-0000-0000-000051070000}"/>
    <cellStyle name="Comma 5 3 3 2 2" xfId="1270" xr:uid="{00000000-0005-0000-0000-000052070000}"/>
    <cellStyle name="Comma 5 3 3 2 2 2" xfId="2350" xr:uid="{00000000-0005-0000-0000-000053070000}"/>
    <cellStyle name="Comma 5 3 3 2 3" xfId="1812" xr:uid="{00000000-0005-0000-0000-000054070000}"/>
    <cellStyle name="Comma 5 3 3 3" xfId="1003" xr:uid="{00000000-0005-0000-0000-000055070000}"/>
    <cellStyle name="Comma 5 3 3 3 2" xfId="2083" xr:uid="{00000000-0005-0000-0000-000056070000}"/>
    <cellStyle name="Comma 5 3 3 4" xfId="1545" xr:uid="{00000000-0005-0000-0000-000057070000}"/>
    <cellStyle name="Comma 5 3 3 5" xfId="2626" xr:uid="{00000000-0005-0000-0000-000058070000}"/>
    <cellStyle name="Comma 5 3 3 6" xfId="465" xr:uid="{00000000-0005-0000-0000-000059070000}"/>
    <cellStyle name="Comma 5 3 4" xfId="608" xr:uid="{00000000-0005-0000-0000-00005A070000}"/>
    <cellStyle name="Comma 5 3 4 2" xfId="1146" xr:uid="{00000000-0005-0000-0000-00005B070000}"/>
    <cellStyle name="Comma 5 3 4 2 2" xfId="2226" xr:uid="{00000000-0005-0000-0000-00005C070000}"/>
    <cellStyle name="Comma 5 3 4 3" xfId="1688" xr:uid="{00000000-0005-0000-0000-00005D070000}"/>
    <cellStyle name="Comma 5 3 5" xfId="879" xr:uid="{00000000-0005-0000-0000-00005E070000}"/>
    <cellStyle name="Comma 5 3 5 2" xfId="1959" xr:uid="{00000000-0005-0000-0000-00005F070000}"/>
    <cellStyle name="Comma 5 3 6" xfId="1421" xr:uid="{00000000-0005-0000-0000-000060070000}"/>
    <cellStyle name="Comma 5 3 7" xfId="2502" xr:uid="{00000000-0005-0000-0000-000061070000}"/>
    <cellStyle name="Comma 5 3 8" xfId="341" xr:uid="{00000000-0005-0000-0000-000062070000}"/>
    <cellStyle name="Comma 5 4" xfId="91" xr:uid="{00000000-0005-0000-0000-000063070000}"/>
    <cellStyle name="Comma 5 4 2" xfId="217" xr:uid="{00000000-0005-0000-0000-000064070000}"/>
    <cellStyle name="Comma 5 4 2 2" xfId="764" xr:uid="{00000000-0005-0000-0000-000065070000}"/>
    <cellStyle name="Comma 5 4 2 2 2" xfId="1302" xr:uid="{00000000-0005-0000-0000-000066070000}"/>
    <cellStyle name="Comma 5 4 2 2 2 2" xfId="2382" xr:uid="{00000000-0005-0000-0000-000067070000}"/>
    <cellStyle name="Comma 5 4 2 2 3" xfId="1844" xr:uid="{00000000-0005-0000-0000-000068070000}"/>
    <cellStyle name="Comma 5 4 2 3" xfId="1035" xr:uid="{00000000-0005-0000-0000-000069070000}"/>
    <cellStyle name="Comma 5 4 2 3 2" xfId="2115" xr:uid="{00000000-0005-0000-0000-00006A070000}"/>
    <cellStyle name="Comma 5 4 2 4" xfId="1577" xr:uid="{00000000-0005-0000-0000-00006B070000}"/>
    <cellStyle name="Comma 5 4 2 5" xfId="2658" xr:uid="{00000000-0005-0000-0000-00006C070000}"/>
    <cellStyle name="Comma 5 4 2 6" xfId="497" xr:uid="{00000000-0005-0000-0000-00006D070000}"/>
    <cellStyle name="Comma 5 4 3" xfId="638" xr:uid="{00000000-0005-0000-0000-00006E070000}"/>
    <cellStyle name="Comma 5 4 3 2" xfId="1176" xr:uid="{00000000-0005-0000-0000-00006F070000}"/>
    <cellStyle name="Comma 5 4 3 2 2" xfId="2256" xr:uid="{00000000-0005-0000-0000-000070070000}"/>
    <cellStyle name="Comma 5 4 3 3" xfId="1718" xr:uid="{00000000-0005-0000-0000-000071070000}"/>
    <cellStyle name="Comma 5 4 4" xfId="909" xr:uid="{00000000-0005-0000-0000-000072070000}"/>
    <cellStyle name="Comma 5 4 4 2" xfId="1989" xr:uid="{00000000-0005-0000-0000-000073070000}"/>
    <cellStyle name="Comma 5 4 5" xfId="1451" xr:uid="{00000000-0005-0000-0000-000074070000}"/>
    <cellStyle name="Comma 5 4 6" xfId="2532" xr:uid="{00000000-0005-0000-0000-000075070000}"/>
    <cellStyle name="Comma 5 4 7" xfId="371" xr:uid="{00000000-0005-0000-0000-000076070000}"/>
    <cellStyle name="Comma 5 5" xfId="153" xr:uid="{00000000-0005-0000-0000-000077070000}"/>
    <cellStyle name="Comma 5 5 2" xfId="700" xr:uid="{00000000-0005-0000-0000-000078070000}"/>
    <cellStyle name="Comma 5 5 2 2" xfId="1238" xr:uid="{00000000-0005-0000-0000-000079070000}"/>
    <cellStyle name="Comma 5 5 2 2 2" xfId="2318" xr:uid="{00000000-0005-0000-0000-00007A070000}"/>
    <cellStyle name="Comma 5 5 2 3" xfId="1780" xr:uid="{00000000-0005-0000-0000-00007B070000}"/>
    <cellStyle name="Comma 5 5 3" xfId="971" xr:uid="{00000000-0005-0000-0000-00007C070000}"/>
    <cellStyle name="Comma 5 5 3 2" xfId="2051" xr:uid="{00000000-0005-0000-0000-00007D070000}"/>
    <cellStyle name="Comma 5 5 4" xfId="1513" xr:uid="{00000000-0005-0000-0000-00007E070000}"/>
    <cellStyle name="Comma 5 5 5" xfId="2594" xr:uid="{00000000-0005-0000-0000-00007F070000}"/>
    <cellStyle name="Comma 5 5 6" xfId="433" xr:uid="{00000000-0005-0000-0000-000080070000}"/>
    <cellStyle name="Comma 5 6" xfId="581" xr:uid="{00000000-0005-0000-0000-000081070000}"/>
    <cellStyle name="Comma 5 6 2" xfId="1119" xr:uid="{00000000-0005-0000-0000-000082070000}"/>
    <cellStyle name="Comma 5 6 2 2" xfId="2199" xr:uid="{00000000-0005-0000-0000-000083070000}"/>
    <cellStyle name="Comma 5 6 3" xfId="1661" xr:uid="{00000000-0005-0000-0000-000084070000}"/>
    <cellStyle name="Comma 5 7" xfId="852" xr:uid="{00000000-0005-0000-0000-000085070000}"/>
    <cellStyle name="Comma 5 7 2" xfId="1932" xr:uid="{00000000-0005-0000-0000-000086070000}"/>
    <cellStyle name="Comma 5 8" xfId="1394" xr:uid="{00000000-0005-0000-0000-000087070000}"/>
    <cellStyle name="Comma 5 9" xfId="2475" xr:uid="{00000000-0005-0000-0000-000088070000}"/>
    <cellStyle name="Comma 50" xfId="2745" xr:uid="{00000000-0005-0000-0000-000089070000}"/>
    <cellStyle name="Comma 51" xfId="2746" xr:uid="{00000000-0005-0000-0000-00008A070000}"/>
    <cellStyle name="Comma 52" xfId="2750" xr:uid="{00000000-0005-0000-0000-00008B070000}"/>
    <cellStyle name="Comma 52 2" xfId="2753" xr:uid="{00000000-0005-0000-0000-00008C070000}"/>
    <cellStyle name="Comma 52 2 2" xfId="2770" xr:uid="{00000000-0005-0000-0000-00008D070000}"/>
    <cellStyle name="Comma 53" xfId="2749" xr:uid="{00000000-0005-0000-0000-00008E070000}"/>
    <cellStyle name="Comma 54" xfId="2751" xr:uid="{00000000-0005-0000-0000-00008F070000}"/>
    <cellStyle name="Comma 55" xfId="2752" xr:uid="{00000000-0005-0000-0000-000090070000}"/>
    <cellStyle name="Comma 56" xfId="2761" xr:uid="{00000000-0005-0000-0000-000091070000}"/>
    <cellStyle name="Comma 57" xfId="2755" xr:uid="{00000000-0005-0000-0000-000092070000}"/>
    <cellStyle name="Comma 58" xfId="2756" xr:uid="{00000000-0005-0000-0000-000093070000}"/>
    <cellStyle name="Comma 59" xfId="2757" xr:uid="{00000000-0005-0000-0000-000094070000}"/>
    <cellStyle name="Comma 6" xfId="22" xr:uid="{00000000-0005-0000-0000-000095070000}"/>
    <cellStyle name="Comma 6 10" xfId="315" xr:uid="{00000000-0005-0000-0000-000096070000}"/>
    <cellStyle name="Comma 6 2" xfId="48" xr:uid="{00000000-0005-0000-0000-000097070000}"/>
    <cellStyle name="Comma 6 2 2" xfId="77" xr:uid="{00000000-0005-0000-0000-000098070000}"/>
    <cellStyle name="Comma 6 2 2 2" xfId="139" xr:uid="{00000000-0005-0000-0000-000099070000}"/>
    <cellStyle name="Comma 6 2 2 2 2" xfId="265" xr:uid="{00000000-0005-0000-0000-00009A070000}"/>
    <cellStyle name="Comma 6 2 2 2 2 2" xfId="812" xr:uid="{00000000-0005-0000-0000-00009B070000}"/>
    <cellStyle name="Comma 6 2 2 2 2 2 2" xfId="1350" xr:uid="{00000000-0005-0000-0000-00009C070000}"/>
    <cellStyle name="Comma 6 2 2 2 2 2 2 2" xfId="2430" xr:uid="{00000000-0005-0000-0000-00009D070000}"/>
    <cellStyle name="Comma 6 2 2 2 2 2 3" xfId="1892" xr:uid="{00000000-0005-0000-0000-00009E070000}"/>
    <cellStyle name="Comma 6 2 2 2 2 3" xfId="1083" xr:uid="{00000000-0005-0000-0000-00009F070000}"/>
    <cellStyle name="Comma 6 2 2 2 2 3 2" xfId="2163" xr:uid="{00000000-0005-0000-0000-0000A0070000}"/>
    <cellStyle name="Comma 6 2 2 2 2 4" xfId="1625" xr:uid="{00000000-0005-0000-0000-0000A1070000}"/>
    <cellStyle name="Comma 6 2 2 2 2 5" xfId="2706" xr:uid="{00000000-0005-0000-0000-0000A2070000}"/>
    <cellStyle name="Comma 6 2 2 2 2 6" xfId="545" xr:uid="{00000000-0005-0000-0000-0000A3070000}"/>
    <cellStyle name="Comma 6 2 2 2 3" xfId="686" xr:uid="{00000000-0005-0000-0000-0000A4070000}"/>
    <cellStyle name="Comma 6 2 2 2 3 2" xfId="1224" xr:uid="{00000000-0005-0000-0000-0000A5070000}"/>
    <cellStyle name="Comma 6 2 2 2 3 2 2" xfId="2304" xr:uid="{00000000-0005-0000-0000-0000A6070000}"/>
    <cellStyle name="Comma 6 2 2 2 3 3" xfId="1766" xr:uid="{00000000-0005-0000-0000-0000A7070000}"/>
    <cellStyle name="Comma 6 2 2 2 4" xfId="957" xr:uid="{00000000-0005-0000-0000-0000A8070000}"/>
    <cellStyle name="Comma 6 2 2 2 4 2" xfId="2037" xr:uid="{00000000-0005-0000-0000-0000A9070000}"/>
    <cellStyle name="Comma 6 2 2 2 5" xfId="1499" xr:uid="{00000000-0005-0000-0000-0000AA070000}"/>
    <cellStyle name="Comma 6 2 2 2 6" xfId="2580" xr:uid="{00000000-0005-0000-0000-0000AB070000}"/>
    <cellStyle name="Comma 6 2 2 2 7" xfId="419" xr:uid="{00000000-0005-0000-0000-0000AC070000}"/>
    <cellStyle name="Comma 6 2 2 3" xfId="201" xr:uid="{00000000-0005-0000-0000-0000AD070000}"/>
    <cellStyle name="Comma 6 2 2 3 2" xfId="748" xr:uid="{00000000-0005-0000-0000-0000AE070000}"/>
    <cellStyle name="Comma 6 2 2 3 2 2" xfId="1286" xr:uid="{00000000-0005-0000-0000-0000AF070000}"/>
    <cellStyle name="Comma 6 2 2 3 2 2 2" xfId="2366" xr:uid="{00000000-0005-0000-0000-0000B0070000}"/>
    <cellStyle name="Comma 6 2 2 3 2 3" xfId="1828" xr:uid="{00000000-0005-0000-0000-0000B1070000}"/>
    <cellStyle name="Comma 6 2 2 3 3" xfId="1019" xr:uid="{00000000-0005-0000-0000-0000B2070000}"/>
    <cellStyle name="Comma 6 2 2 3 3 2" xfId="2099" xr:uid="{00000000-0005-0000-0000-0000B3070000}"/>
    <cellStyle name="Comma 6 2 2 3 4" xfId="1561" xr:uid="{00000000-0005-0000-0000-0000B4070000}"/>
    <cellStyle name="Comma 6 2 2 3 5" xfId="2642" xr:uid="{00000000-0005-0000-0000-0000B5070000}"/>
    <cellStyle name="Comma 6 2 2 3 6" xfId="481" xr:uid="{00000000-0005-0000-0000-0000B6070000}"/>
    <cellStyle name="Comma 6 2 2 4" xfId="624" xr:uid="{00000000-0005-0000-0000-0000B7070000}"/>
    <cellStyle name="Comma 6 2 2 4 2" xfId="1162" xr:uid="{00000000-0005-0000-0000-0000B8070000}"/>
    <cellStyle name="Comma 6 2 2 4 2 2" xfId="2242" xr:uid="{00000000-0005-0000-0000-0000B9070000}"/>
    <cellStyle name="Comma 6 2 2 4 3" xfId="1704" xr:uid="{00000000-0005-0000-0000-0000BA070000}"/>
    <cellStyle name="Comma 6 2 2 5" xfId="895" xr:uid="{00000000-0005-0000-0000-0000BB070000}"/>
    <cellStyle name="Comma 6 2 2 5 2" xfId="1975" xr:uid="{00000000-0005-0000-0000-0000BC070000}"/>
    <cellStyle name="Comma 6 2 2 6" xfId="1437" xr:uid="{00000000-0005-0000-0000-0000BD070000}"/>
    <cellStyle name="Comma 6 2 2 7" xfId="2518" xr:uid="{00000000-0005-0000-0000-0000BE070000}"/>
    <cellStyle name="Comma 6 2 2 8" xfId="357" xr:uid="{00000000-0005-0000-0000-0000BF070000}"/>
    <cellStyle name="Comma 6 2 3" xfId="107" xr:uid="{00000000-0005-0000-0000-0000C0070000}"/>
    <cellStyle name="Comma 6 2 3 2" xfId="233" xr:uid="{00000000-0005-0000-0000-0000C1070000}"/>
    <cellStyle name="Comma 6 2 3 2 2" xfId="780" xr:uid="{00000000-0005-0000-0000-0000C2070000}"/>
    <cellStyle name="Comma 6 2 3 2 2 2" xfId="1318" xr:uid="{00000000-0005-0000-0000-0000C3070000}"/>
    <cellStyle name="Comma 6 2 3 2 2 2 2" xfId="2398" xr:uid="{00000000-0005-0000-0000-0000C4070000}"/>
    <cellStyle name="Comma 6 2 3 2 2 3" xfId="1860" xr:uid="{00000000-0005-0000-0000-0000C5070000}"/>
    <cellStyle name="Comma 6 2 3 2 3" xfId="1051" xr:uid="{00000000-0005-0000-0000-0000C6070000}"/>
    <cellStyle name="Comma 6 2 3 2 3 2" xfId="2131" xr:uid="{00000000-0005-0000-0000-0000C7070000}"/>
    <cellStyle name="Comma 6 2 3 2 4" xfId="1593" xr:uid="{00000000-0005-0000-0000-0000C8070000}"/>
    <cellStyle name="Comma 6 2 3 2 5" xfId="2674" xr:uid="{00000000-0005-0000-0000-0000C9070000}"/>
    <cellStyle name="Comma 6 2 3 2 6" xfId="513" xr:uid="{00000000-0005-0000-0000-0000CA070000}"/>
    <cellStyle name="Comma 6 2 3 3" xfId="654" xr:uid="{00000000-0005-0000-0000-0000CB070000}"/>
    <cellStyle name="Comma 6 2 3 3 2" xfId="1192" xr:uid="{00000000-0005-0000-0000-0000CC070000}"/>
    <cellStyle name="Comma 6 2 3 3 2 2" xfId="2272" xr:uid="{00000000-0005-0000-0000-0000CD070000}"/>
    <cellStyle name="Comma 6 2 3 3 3" xfId="1734" xr:uid="{00000000-0005-0000-0000-0000CE070000}"/>
    <cellStyle name="Comma 6 2 3 4" xfId="925" xr:uid="{00000000-0005-0000-0000-0000CF070000}"/>
    <cellStyle name="Comma 6 2 3 4 2" xfId="2005" xr:uid="{00000000-0005-0000-0000-0000D0070000}"/>
    <cellStyle name="Comma 6 2 3 5" xfId="1467" xr:uid="{00000000-0005-0000-0000-0000D1070000}"/>
    <cellStyle name="Comma 6 2 3 6" xfId="2548" xr:uid="{00000000-0005-0000-0000-0000D2070000}"/>
    <cellStyle name="Comma 6 2 3 7" xfId="387" xr:uid="{00000000-0005-0000-0000-0000D3070000}"/>
    <cellStyle name="Comma 6 2 4" xfId="169" xr:uid="{00000000-0005-0000-0000-0000D4070000}"/>
    <cellStyle name="Comma 6 2 4 2" xfId="716" xr:uid="{00000000-0005-0000-0000-0000D5070000}"/>
    <cellStyle name="Comma 6 2 4 2 2" xfId="1254" xr:uid="{00000000-0005-0000-0000-0000D6070000}"/>
    <cellStyle name="Comma 6 2 4 2 2 2" xfId="2334" xr:uid="{00000000-0005-0000-0000-0000D7070000}"/>
    <cellStyle name="Comma 6 2 4 2 3" xfId="1796" xr:uid="{00000000-0005-0000-0000-0000D8070000}"/>
    <cellStyle name="Comma 6 2 4 3" xfId="987" xr:uid="{00000000-0005-0000-0000-0000D9070000}"/>
    <cellStyle name="Comma 6 2 4 3 2" xfId="2067" xr:uid="{00000000-0005-0000-0000-0000DA070000}"/>
    <cellStyle name="Comma 6 2 4 4" xfId="1529" xr:uid="{00000000-0005-0000-0000-0000DB070000}"/>
    <cellStyle name="Comma 6 2 4 5" xfId="2610" xr:uid="{00000000-0005-0000-0000-0000DC070000}"/>
    <cellStyle name="Comma 6 2 4 6" xfId="449" xr:uid="{00000000-0005-0000-0000-0000DD070000}"/>
    <cellStyle name="Comma 6 2 5" xfId="595" xr:uid="{00000000-0005-0000-0000-0000DE070000}"/>
    <cellStyle name="Comma 6 2 5 2" xfId="1133" xr:uid="{00000000-0005-0000-0000-0000DF070000}"/>
    <cellStyle name="Comma 6 2 5 2 2" xfId="2213" xr:uid="{00000000-0005-0000-0000-0000E0070000}"/>
    <cellStyle name="Comma 6 2 5 3" xfId="1675" xr:uid="{00000000-0005-0000-0000-0000E1070000}"/>
    <cellStyle name="Comma 6 2 6" xfId="866" xr:uid="{00000000-0005-0000-0000-0000E2070000}"/>
    <cellStyle name="Comma 6 2 6 2" xfId="1946" xr:uid="{00000000-0005-0000-0000-0000E3070000}"/>
    <cellStyle name="Comma 6 2 7" xfId="1408" xr:uid="{00000000-0005-0000-0000-0000E4070000}"/>
    <cellStyle name="Comma 6 2 8" xfId="2489" xr:uid="{00000000-0005-0000-0000-0000E5070000}"/>
    <cellStyle name="Comma 6 2 9" xfId="328" xr:uid="{00000000-0005-0000-0000-0000E6070000}"/>
    <cellStyle name="Comma 6 3" xfId="62" xr:uid="{00000000-0005-0000-0000-0000E7070000}"/>
    <cellStyle name="Comma 6 3 2" xfId="124" xr:uid="{00000000-0005-0000-0000-0000E8070000}"/>
    <cellStyle name="Comma 6 3 2 2" xfId="250" xr:uid="{00000000-0005-0000-0000-0000E9070000}"/>
    <cellStyle name="Comma 6 3 2 2 2" xfId="797" xr:uid="{00000000-0005-0000-0000-0000EA070000}"/>
    <cellStyle name="Comma 6 3 2 2 2 2" xfId="1335" xr:uid="{00000000-0005-0000-0000-0000EB070000}"/>
    <cellStyle name="Comma 6 3 2 2 2 2 2" xfId="2415" xr:uid="{00000000-0005-0000-0000-0000EC070000}"/>
    <cellStyle name="Comma 6 3 2 2 2 3" xfId="1877" xr:uid="{00000000-0005-0000-0000-0000ED070000}"/>
    <cellStyle name="Comma 6 3 2 2 3" xfId="1068" xr:uid="{00000000-0005-0000-0000-0000EE070000}"/>
    <cellStyle name="Comma 6 3 2 2 3 2" xfId="2148" xr:uid="{00000000-0005-0000-0000-0000EF070000}"/>
    <cellStyle name="Comma 6 3 2 2 4" xfId="1610" xr:uid="{00000000-0005-0000-0000-0000F0070000}"/>
    <cellStyle name="Comma 6 3 2 2 5" xfId="2691" xr:uid="{00000000-0005-0000-0000-0000F1070000}"/>
    <cellStyle name="Comma 6 3 2 2 6" xfId="530" xr:uid="{00000000-0005-0000-0000-0000F2070000}"/>
    <cellStyle name="Comma 6 3 2 3" xfId="671" xr:uid="{00000000-0005-0000-0000-0000F3070000}"/>
    <cellStyle name="Comma 6 3 2 3 2" xfId="1209" xr:uid="{00000000-0005-0000-0000-0000F4070000}"/>
    <cellStyle name="Comma 6 3 2 3 2 2" xfId="2289" xr:uid="{00000000-0005-0000-0000-0000F5070000}"/>
    <cellStyle name="Comma 6 3 2 3 3" xfId="1751" xr:uid="{00000000-0005-0000-0000-0000F6070000}"/>
    <cellStyle name="Comma 6 3 2 4" xfId="942" xr:uid="{00000000-0005-0000-0000-0000F7070000}"/>
    <cellStyle name="Comma 6 3 2 4 2" xfId="2022" xr:uid="{00000000-0005-0000-0000-0000F8070000}"/>
    <cellStyle name="Comma 6 3 2 5" xfId="1484" xr:uid="{00000000-0005-0000-0000-0000F9070000}"/>
    <cellStyle name="Comma 6 3 2 6" xfId="2565" xr:uid="{00000000-0005-0000-0000-0000FA070000}"/>
    <cellStyle name="Comma 6 3 2 7" xfId="404" xr:uid="{00000000-0005-0000-0000-0000FB070000}"/>
    <cellStyle name="Comma 6 3 3" xfId="186" xr:uid="{00000000-0005-0000-0000-0000FC070000}"/>
    <cellStyle name="Comma 6 3 3 2" xfId="733" xr:uid="{00000000-0005-0000-0000-0000FD070000}"/>
    <cellStyle name="Comma 6 3 3 2 2" xfId="1271" xr:uid="{00000000-0005-0000-0000-0000FE070000}"/>
    <cellStyle name="Comma 6 3 3 2 2 2" xfId="2351" xr:uid="{00000000-0005-0000-0000-0000FF070000}"/>
    <cellStyle name="Comma 6 3 3 2 3" xfId="1813" xr:uid="{00000000-0005-0000-0000-000000080000}"/>
    <cellStyle name="Comma 6 3 3 3" xfId="1004" xr:uid="{00000000-0005-0000-0000-000001080000}"/>
    <cellStyle name="Comma 6 3 3 3 2" xfId="2084" xr:uid="{00000000-0005-0000-0000-000002080000}"/>
    <cellStyle name="Comma 6 3 3 4" xfId="1546" xr:uid="{00000000-0005-0000-0000-000003080000}"/>
    <cellStyle name="Comma 6 3 3 5" xfId="2627" xr:uid="{00000000-0005-0000-0000-000004080000}"/>
    <cellStyle name="Comma 6 3 3 6" xfId="466" xr:uid="{00000000-0005-0000-0000-000005080000}"/>
    <cellStyle name="Comma 6 3 4" xfId="609" xr:uid="{00000000-0005-0000-0000-000006080000}"/>
    <cellStyle name="Comma 6 3 4 2" xfId="1147" xr:uid="{00000000-0005-0000-0000-000007080000}"/>
    <cellStyle name="Comma 6 3 4 2 2" xfId="2227" xr:uid="{00000000-0005-0000-0000-000008080000}"/>
    <cellStyle name="Comma 6 3 4 3" xfId="1689" xr:uid="{00000000-0005-0000-0000-000009080000}"/>
    <cellStyle name="Comma 6 3 5" xfId="880" xr:uid="{00000000-0005-0000-0000-00000A080000}"/>
    <cellStyle name="Comma 6 3 5 2" xfId="1960" xr:uid="{00000000-0005-0000-0000-00000B080000}"/>
    <cellStyle name="Comma 6 3 6" xfId="1422" xr:uid="{00000000-0005-0000-0000-00000C080000}"/>
    <cellStyle name="Comma 6 3 7" xfId="2503" xr:uid="{00000000-0005-0000-0000-00000D080000}"/>
    <cellStyle name="Comma 6 3 8" xfId="342" xr:uid="{00000000-0005-0000-0000-00000E080000}"/>
    <cellStyle name="Comma 6 4" xfId="92" xr:uid="{00000000-0005-0000-0000-00000F080000}"/>
    <cellStyle name="Comma 6 4 2" xfId="218" xr:uid="{00000000-0005-0000-0000-000010080000}"/>
    <cellStyle name="Comma 6 4 2 2" xfId="765" xr:uid="{00000000-0005-0000-0000-000011080000}"/>
    <cellStyle name="Comma 6 4 2 2 2" xfId="1303" xr:uid="{00000000-0005-0000-0000-000012080000}"/>
    <cellStyle name="Comma 6 4 2 2 2 2" xfId="2383" xr:uid="{00000000-0005-0000-0000-000013080000}"/>
    <cellStyle name="Comma 6 4 2 2 3" xfId="1845" xr:uid="{00000000-0005-0000-0000-000014080000}"/>
    <cellStyle name="Comma 6 4 2 3" xfId="1036" xr:uid="{00000000-0005-0000-0000-000015080000}"/>
    <cellStyle name="Comma 6 4 2 3 2" xfId="2116" xr:uid="{00000000-0005-0000-0000-000016080000}"/>
    <cellStyle name="Comma 6 4 2 4" xfId="1578" xr:uid="{00000000-0005-0000-0000-000017080000}"/>
    <cellStyle name="Comma 6 4 2 5" xfId="2659" xr:uid="{00000000-0005-0000-0000-000018080000}"/>
    <cellStyle name="Comma 6 4 2 6" xfId="498" xr:uid="{00000000-0005-0000-0000-000019080000}"/>
    <cellStyle name="Comma 6 4 3" xfId="639" xr:uid="{00000000-0005-0000-0000-00001A080000}"/>
    <cellStyle name="Comma 6 4 3 2" xfId="1177" xr:uid="{00000000-0005-0000-0000-00001B080000}"/>
    <cellStyle name="Comma 6 4 3 2 2" xfId="2257" xr:uid="{00000000-0005-0000-0000-00001C080000}"/>
    <cellStyle name="Comma 6 4 3 3" xfId="1719" xr:uid="{00000000-0005-0000-0000-00001D080000}"/>
    <cellStyle name="Comma 6 4 4" xfId="910" xr:uid="{00000000-0005-0000-0000-00001E080000}"/>
    <cellStyle name="Comma 6 4 4 2" xfId="1990" xr:uid="{00000000-0005-0000-0000-00001F080000}"/>
    <cellStyle name="Comma 6 4 5" xfId="1452" xr:uid="{00000000-0005-0000-0000-000020080000}"/>
    <cellStyle name="Comma 6 4 6" xfId="2533" xr:uid="{00000000-0005-0000-0000-000021080000}"/>
    <cellStyle name="Comma 6 4 7" xfId="372" xr:uid="{00000000-0005-0000-0000-000022080000}"/>
    <cellStyle name="Comma 6 5" xfId="154" xr:uid="{00000000-0005-0000-0000-000023080000}"/>
    <cellStyle name="Comma 6 5 2" xfId="701" xr:uid="{00000000-0005-0000-0000-000024080000}"/>
    <cellStyle name="Comma 6 5 2 2" xfId="1239" xr:uid="{00000000-0005-0000-0000-000025080000}"/>
    <cellStyle name="Comma 6 5 2 2 2" xfId="2319" xr:uid="{00000000-0005-0000-0000-000026080000}"/>
    <cellStyle name="Comma 6 5 2 3" xfId="1781" xr:uid="{00000000-0005-0000-0000-000027080000}"/>
    <cellStyle name="Comma 6 5 3" xfId="972" xr:uid="{00000000-0005-0000-0000-000028080000}"/>
    <cellStyle name="Comma 6 5 3 2" xfId="2052" xr:uid="{00000000-0005-0000-0000-000029080000}"/>
    <cellStyle name="Comma 6 5 4" xfId="1514" xr:uid="{00000000-0005-0000-0000-00002A080000}"/>
    <cellStyle name="Comma 6 5 5" xfId="2595" xr:uid="{00000000-0005-0000-0000-00002B080000}"/>
    <cellStyle name="Comma 6 5 6" xfId="434" xr:uid="{00000000-0005-0000-0000-00002C080000}"/>
    <cellStyle name="Comma 6 6" xfId="582" xr:uid="{00000000-0005-0000-0000-00002D080000}"/>
    <cellStyle name="Comma 6 6 2" xfId="1120" xr:uid="{00000000-0005-0000-0000-00002E080000}"/>
    <cellStyle name="Comma 6 6 2 2" xfId="2200" xr:uid="{00000000-0005-0000-0000-00002F080000}"/>
    <cellStyle name="Comma 6 6 3" xfId="1662" xr:uid="{00000000-0005-0000-0000-000030080000}"/>
    <cellStyle name="Comma 6 7" xfId="853" xr:uid="{00000000-0005-0000-0000-000031080000}"/>
    <cellStyle name="Comma 6 7 2" xfId="1933" xr:uid="{00000000-0005-0000-0000-000032080000}"/>
    <cellStyle name="Comma 6 8" xfId="1395" xr:uid="{00000000-0005-0000-0000-000033080000}"/>
    <cellStyle name="Comma 6 9" xfId="2476" xr:uid="{00000000-0005-0000-0000-000034080000}"/>
    <cellStyle name="Comma 60" xfId="2758" xr:uid="{00000000-0005-0000-0000-000035080000}"/>
    <cellStyle name="Comma 61" xfId="2759" xr:uid="{00000000-0005-0000-0000-000036080000}"/>
    <cellStyle name="Comma 62" xfId="2763" xr:uid="{00000000-0005-0000-0000-000037080000}"/>
    <cellStyle name="Comma 63" xfId="2762" xr:uid="{00000000-0005-0000-0000-000038080000}"/>
    <cellStyle name="Comma 64" xfId="2764" xr:uid="{00000000-0005-0000-0000-000039080000}"/>
    <cellStyle name="Comma 64 2" xfId="2768" xr:uid="{00000000-0005-0000-0000-00003A080000}"/>
    <cellStyle name="Comma 65" xfId="2765" xr:uid="{00000000-0005-0000-0000-00003B080000}"/>
    <cellStyle name="Comma 66" xfId="2766" xr:uid="{00000000-0005-0000-0000-00003C080000}"/>
    <cellStyle name="Comma 67" xfId="2767" xr:uid="{00000000-0005-0000-0000-00003D080000}"/>
    <cellStyle name="Comma 68" xfId="2771" xr:uid="{00000000-0005-0000-0000-00003E080000}"/>
    <cellStyle name="Comma 69" xfId="2772" xr:uid="{00000000-0005-0000-0000-00003F080000}"/>
    <cellStyle name="Comma 7" xfId="23" xr:uid="{00000000-0005-0000-0000-000040080000}"/>
    <cellStyle name="Comma 7 10" xfId="316" xr:uid="{00000000-0005-0000-0000-000041080000}"/>
    <cellStyle name="Comma 7 2" xfId="49" xr:uid="{00000000-0005-0000-0000-000042080000}"/>
    <cellStyle name="Comma 7 2 2" xfId="78" xr:uid="{00000000-0005-0000-0000-000043080000}"/>
    <cellStyle name="Comma 7 2 2 2" xfId="140" xr:uid="{00000000-0005-0000-0000-000044080000}"/>
    <cellStyle name="Comma 7 2 2 2 2" xfId="266" xr:uid="{00000000-0005-0000-0000-000045080000}"/>
    <cellStyle name="Comma 7 2 2 2 2 2" xfId="813" xr:uid="{00000000-0005-0000-0000-000046080000}"/>
    <cellStyle name="Comma 7 2 2 2 2 2 2" xfId="1351" xr:uid="{00000000-0005-0000-0000-000047080000}"/>
    <cellStyle name="Comma 7 2 2 2 2 2 2 2" xfId="2431" xr:uid="{00000000-0005-0000-0000-000048080000}"/>
    <cellStyle name="Comma 7 2 2 2 2 2 3" xfId="1893" xr:uid="{00000000-0005-0000-0000-000049080000}"/>
    <cellStyle name="Comma 7 2 2 2 2 3" xfId="1084" xr:uid="{00000000-0005-0000-0000-00004A080000}"/>
    <cellStyle name="Comma 7 2 2 2 2 3 2" xfId="2164" xr:uid="{00000000-0005-0000-0000-00004B080000}"/>
    <cellStyle name="Comma 7 2 2 2 2 4" xfId="1626" xr:uid="{00000000-0005-0000-0000-00004C080000}"/>
    <cellStyle name="Comma 7 2 2 2 2 5" xfId="2707" xr:uid="{00000000-0005-0000-0000-00004D080000}"/>
    <cellStyle name="Comma 7 2 2 2 2 6" xfId="546" xr:uid="{00000000-0005-0000-0000-00004E080000}"/>
    <cellStyle name="Comma 7 2 2 2 3" xfId="687" xr:uid="{00000000-0005-0000-0000-00004F080000}"/>
    <cellStyle name="Comma 7 2 2 2 3 2" xfId="1225" xr:uid="{00000000-0005-0000-0000-000050080000}"/>
    <cellStyle name="Comma 7 2 2 2 3 2 2" xfId="2305" xr:uid="{00000000-0005-0000-0000-000051080000}"/>
    <cellStyle name="Comma 7 2 2 2 3 3" xfId="1767" xr:uid="{00000000-0005-0000-0000-000052080000}"/>
    <cellStyle name="Comma 7 2 2 2 4" xfId="958" xr:uid="{00000000-0005-0000-0000-000053080000}"/>
    <cellStyle name="Comma 7 2 2 2 4 2" xfId="2038" xr:uid="{00000000-0005-0000-0000-000054080000}"/>
    <cellStyle name="Comma 7 2 2 2 5" xfId="1500" xr:uid="{00000000-0005-0000-0000-000055080000}"/>
    <cellStyle name="Comma 7 2 2 2 6" xfId="2581" xr:uid="{00000000-0005-0000-0000-000056080000}"/>
    <cellStyle name="Comma 7 2 2 2 7" xfId="420" xr:uid="{00000000-0005-0000-0000-000057080000}"/>
    <cellStyle name="Comma 7 2 2 3" xfId="202" xr:uid="{00000000-0005-0000-0000-000058080000}"/>
    <cellStyle name="Comma 7 2 2 3 2" xfId="749" xr:uid="{00000000-0005-0000-0000-000059080000}"/>
    <cellStyle name="Comma 7 2 2 3 2 2" xfId="1287" xr:uid="{00000000-0005-0000-0000-00005A080000}"/>
    <cellStyle name="Comma 7 2 2 3 2 2 2" xfId="2367" xr:uid="{00000000-0005-0000-0000-00005B080000}"/>
    <cellStyle name="Comma 7 2 2 3 2 3" xfId="1829" xr:uid="{00000000-0005-0000-0000-00005C080000}"/>
    <cellStyle name="Comma 7 2 2 3 3" xfId="1020" xr:uid="{00000000-0005-0000-0000-00005D080000}"/>
    <cellStyle name="Comma 7 2 2 3 3 2" xfId="2100" xr:uid="{00000000-0005-0000-0000-00005E080000}"/>
    <cellStyle name="Comma 7 2 2 3 4" xfId="1562" xr:uid="{00000000-0005-0000-0000-00005F080000}"/>
    <cellStyle name="Comma 7 2 2 3 5" xfId="2643" xr:uid="{00000000-0005-0000-0000-000060080000}"/>
    <cellStyle name="Comma 7 2 2 3 6" xfId="482" xr:uid="{00000000-0005-0000-0000-000061080000}"/>
    <cellStyle name="Comma 7 2 2 4" xfId="625" xr:uid="{00000000-0005-0000-0000-000062080000}"/>
    <cellStyle name="Comma 7 2 2 4 2" xfId="1163" xr:uid="{00000000-0005-0000-0000-000063080000}"/>
    <cellStyle name="Comma 7 2 2 4 2 2" xfId="2243" xr:uid="{00000000-0005-0000-0000-000064080000}"/>
    <cellStyle name="Comma 7 2 2 4 3" xfId="1705" xr:uid="{00000000-0005-0000-0000-000065080000}"/>
    <cellStyle name="Comma 7 2 2 5" xfId="896" xr:uid="{00000000-0005-0000-0000-000066080000}"/>
    <cellStyle name="Comma 7 2 2 5 2" xfId="1976" xr:uid="{00000000-0005-0000-0000-000067080000}"/>
    <cellStyle name="Comma 7 2 2 6" xfId="1438" xr:uid="{00000000-0005-0000-0000-000068080000}"/>
    <cellStyle name="Comma 7 2 2 7" xfId="2519" xr:uid="{00000000-0005-0000-0000-000069080000}"/>
    <cellStyle name="Comma 7 2 2 8" xfId="358" xr:uid="{00000000-0005-0000-0000-00006A080000}"/>
    <cellStyle name="Comma 7 2 3" xfId="108" xr:uid="{00000000-0005-0000-0000-00006B080000}"/>
    <cellStyle name="Comma 7 2 3 2" xfId="234" xr:uid="{00000000-0005-0000-0000-00006C080000}"/>
    <cellStyle name="Comma 7 2 3 2 2" xfId="781" xr:uid="{00000000-0005-0000-0000-00006D080000}"/>
    <cellStyle name="Comma 7 2 3 2 2 2" xfId="1319" xr:uid="{00000000-0005-0000-0000-00006E080000}"/>
    <cellStyle name="Comma 7 2 3 2 2 2 2" xfId="2399" xr:uid="{00000000-0005-0000-0000-00006F080000}"/>
    <cellStyle name="Comma 7 2 3 2 2 3" xfId="1861" xr:uid="{00000000-0005-0000-0000-000070080000}"/>
    <cellStyle name="Comma 7 2 3 2 3" xfId="1052" xr:uid="{00000000-0005-0000-0000-000071080000}"/>
    <cellStyle name="Comma 7 2 3 2 3 2" xfId="2132" xr:uid="{00000000-0005-0000-0000-000072080000}"/>
    <cellStyle name="Comma 7 2 3 2 4" xfId="1594" xr:uid="{00000000-0005-0000-0000-000073080000}"/>
    <cellStyle name="Comma 7 2 3 2 5" xfId="2675" xr:uid="{00000000-0005-0000-0000-000074080000}"/>
    <cellStyle name="Comma 7 2 3 2 6" xfId="514" xr:uid="{00000000-0005-0000-0000-000075080000}"/>
    <cellStyle name="Comma 7 2 3 3" xfId="655" xr:uid="{00000000-0005-0000-0000-000076080000}"/>
    <cellStyle name="Comma 7 2 3 3 2" xfId="1193" xr:uid="{00000000-0005-0000-0000-000077080000}"/>
    <cellStyle name="Comma 7 2 3 3 2 2" xfId="2273" xr:uid="{00000000-0005-0000-0000-000078080000}"/>
    <cellStyle name="Comma 7 2 3 3 3" xfId="1735" xr:uid="{00000000-0005-0000-0000-000079080000}"/>
    <cellStyle name="Comma 7 2 3 4" xfId="926" xr:uid="{00000000-0005-0000-0000-00007A080000}"/>
    <cellStyle name="Comma 7 2 3 4 2" xfId="2006" xr:uid="{00000000-0005-0000-0000-00007B080000}"/>
    <cellStyle name="Comma 7 2 3 5" xfId="1468" xr:uid="{00000000-0005-0000-0000-00007C080000}"/>
    <cellStyle name="Comma 7 2 3 6" xfId="2549" xr:uid="{00000000-0005-0000-0000-00007D080000}"/>
    <cellStyle name="Comma 7 2 3 7" xfId="388" xr:uid="{00000000-0005-0000-0000-00007E080000}"/>
    <cellStyle name="Comma 7 2 4" xfId="170" xr:uid="{00000000-0005-0000-0000-00007F080000}"/>
    <cellStyle name="Comma 7 2 4 2" xfId="717" xr:uid="{00000000-0005-0000-0000-000080080000}"/>
    <cellStyle name="Comma 7 2 4 2 2" xfId="1255" xr:uid="{00000000-0005-0000-0000-000081080000}"/>
    <cellStyle name="Comma 7 2 4 2 2 2" xfId="2335" xr:uid="{00000000-0005-0000-0000-000082080000}"/>
    <cellStyle name="Comma 7 2 4 2 3" xfId="1797" xr:uid="{00000000-0005-0000-0000-000083080000}"/>
    <cellStyle name="Comma 7 2 4 3" xfId="988" xr:uid="{00000000-0005-0000-0000-000084080000}"/>
    <cellStyle name="Comma 7 2 4 3 2" xfId="2068" xr:uid="{00000000-0005-0000-0000-000085080000}"/>
    <cellStyle name="Comma 7 2 4 4" xfId="1530" xr:uid="{00000000-0005-0000-0000-000086080000}"/>
    <cellStyle name="Comma 7 2 4 5" xfId="2611" xr:uid="{00000000-0005-0000-0000-000087080000}"/>
    <cellStyle name="Comma 7 2 4 6" xfId="450" xr:uid="{00000000-0005-0000-0000-000088080000}"/>
    <cellStyle name="Comma 7 2 5" xfId="596" xr:uid="{00000000-0005-0000-0000-000089080000}"/>
    <cellStyle name="Comma 7 2 5 2" xfId="1134" xr:uid="{00000000-0005-0000-0000-00008A080000}"/>
    <cellStyle name="Comma 7 2 5 2 2" xfId="2214" xr:uid="{00000000-0005-0000-0000-00008B080000}"/>
    <cellStyle name="Comma 7 2 5 3" xfId="1676" xr:uid="{00000000-0005-0000-0000-00008C080000}"/>
    <cellStyle name="Comma 7 2 6" xfId="867" xr:uid="{00000000-0005-0000-0000-00008D080000}"/>
    <cellStyle name="Comma 7 2 6 2" xfId="1947" xr:uid="{00000000-0005-0000-0000-00008E080000}"/>
    <cellStyle name="Comma 7 2 7" xfId="1409" xr:uid="{00000000-0005-0000-0000-00008F080000}"/>
    <cellStyle name="Comma 7 2 8" xfId="2490" xr:uid="{00000000-0005-0000-0000-000090080000}"/>
    <cellStyle name="Comma 7 2 9" xfId="329" xr:uid="{00000000-0005-0000-0000-000091080000}"/>
    <cellStyle name="Comma 7 3" xfId="63" xr:uid="{00000000-0005-0000-0000-000092080000}"/>
    <cellStyle name="Comma 7 3 2" xfId="125" xr:uid="{00000000-0005-0000-0000-000093080000}"/>
    <cellStyle name="Comma 7 3 2 2" xfId="251" xr:uid="{00000000-0005-0000-0000-000094080000}"/>
    <cellStyle name="Comma 7 3 2 2 2" xfId="798" xr:uid="{00000000-0005-0000-0000-000095080000}"/>
    <cellStyle name="Comma 7 3 2 2 2 2" xfId="1336" xr:uid="{00000000-0005-0000-0000-000096080000}"/>
    <cellStyle name="Comma 7 3 2 2 2 2 2" xfId="2416" xr:uid="{00000000-0005-0000-0000-000097080000}"/>
    <cellStyle name="Comma 7 3 2 2 2 3" xfId="1878" xr:uid="{00000000-0005-0000-0000-000098080000}"/>
    <cellStyle name="Comma 7 3 2 2 3" xfId="1069" xr:uid="{00000000-0005-0000-0000-000099080000}"/>
    <cellStyle name="Comma 7 3 2 2 3 2" xfId="2149" xr:uid="{00000000-0005-0000-0000-00009A080000}"/>
    <cellStyle name="Comma 7 3 2 2 4" xfId="1611" xr:uid="{00000000-0005-0000-0000-00009B080000}"/>
    <cellStyle name="Comma 7 3 2 2 5" xfId="2692" xr:uid="{00000000-0005-0000-0000-00009C080000}"/>
    <cellStyle name="Comma 7 3 2 2 6" xfId="531" xr:uid="{00000000-0005-0000-0000-00009D080000}"/>
    <cellStyle name="Comma 7 3 2 3" xfId="672" xr:uid="{00000000-0005-0000-0000-00009E080000}"/>
    <cellStyle name="Comma 7 3 2 3 2" xfId="1210" xr:uid="{00000000-0005-0000-0000-00009F080000}"/>
    <cellStyle name="Comma 7 3 2 3 2 2" xfId="2290" xr:uid="{00000000-0005-0000-0000-0000A0080000}"/>
    <cellStyle name="Comma 7 3 2 3 3" xfId="1752" xr:uid="{00000000-0005-0000-0000-0000A1080000}"/>
    <cellStyle name="Comma 7 3 2 4" xfId="943" xr:uid="{00000000-0005-0000-0000-0000A2080000}"/>
    <cellStyle name="Comma 7 3 2 4 2" xfId="2023" xr:uid="{00000000-0005-0000-0000-0000A3080000}"/>
    <cellStyle name="Comma 7 3 2 5" xfId="1485" xr:uid="{00000000-0005-0000-0000-0000A4080000}"/>
    <cellStyle name="Comma 7 3 2 6" xfId="2566" xr:uid="{00000000-0005-0000-0000-0000A5080000}"/>
    <cellStyle name="Comma 7 3 2 7" xfId="405" xr:uid="{00000000-0005-0000-0000-0000A6080000}"/>
    <cellStyle name="Comma 7 3 3" xfId="187" xr:uid="{00000000-0005-0000-0000-0000A7080000}"/>
    <cellStyle name="Comma 7 3 3 2" xfId="734" xr:uid="{00000000-0005-0000-0000-0000A8080000}"/>
    <cellStyle name="Comma 7 3 3 2 2" xfId="1272" xr:uid="{00000000-0005-0000-0000-0000A9080000}"/>
    <cellStyle name="Comma 7 3 3 2 2 2" xfId="2352" xr:uid="{00000000-0005-0000-0000-0000AA080000}"/>
    <cellStyle name="Comma 7 3 3 2 3" xfId="1814" xr:uid="{00000000-0005-0000-0000-0000AB080000}"/>
    <cellStyle name="Comma 7 3 3 3" xfId="1005" xr:uid="{00000000-0005-0000-0000-0000AC080000}"/>
    <cellStyle name="Comma 7 3 3 3 2" xfId="2085" xr:uid="{00000000-0005-0000-0000-0000AD080000}"/>
    <cellStyle name="Comma 7 3 3 4" xfId="1547" xr:uid="{00000000-0005-0000-0000-0000AE080000}"/>
    <cellStyle name="Comma 7 3 3 5" xfId="2628" xr:uid="{00000000-0005-0000-0000-0000AF080000}"/>
    <cellStyle name="Comma 7 3 3 6" xfId="467" xr:uid="{00000000-0005-0000-0000-0000B0080000}"/>
    <cellStyle name="Comma 7 3 4" xfId="610" xr:uid="{00000000-0005-0000-0000-0000B1080000}"/>
    <cellStyle name="Comma 7 3 4 2" xfId="1148" xr:uid="{00000000-0005-0000-0000-0000B2080000}"/>
    <cellStyle name="Comma 7 3 4 2 2" xfId="2228" xr:uid="{00000000-0005-0000-0000-0000B3080000}"/>
    <cellStyle name="Comma 7 3 4 3" xfId="1690" xr:uid="{00000000-0005-0000-0000-0000B4080000}"/>
    <cellStyle name="Comma 7 3 5" xfId="881" xr:uid="{00000000-0005-0000-0000-0000B5080000}"/>
    <cellStyle name="Comma 7 3 5 2" xfId="1961" xr:uid="{00000000-0005-0000-0000-0000B6080000}"/>
    <cellStyle name="Comma 7 3 6" xfId="1423" xr:uid="{00000000-0005-0000-0000-0000B7080000}"/>
    <cellStyle name="Comma 7 3 7" xfId="2504" xr:uid="{00000000-0005-0000-0000-0000B8080000}"/>
    <cellStyle name="Comma 7 3 8" xfId="343" xr:uid="{00000000-0005-0000-0000-0000B9080000}"/>
    <cellStyle name="Comma 7 4" xfId="93" xr:uid="{00000000-0005-0000-0000-0000BA080000}"/>
    <cellStyle name="Comma 7 4 2" xfId="219" xr:uid="{00000000-0005-0000-0000-0000BB080000}"/>
    <cellStyle name="Comma 7 4 2 2" xfId="766" xr:uid="{00000000-0005-0000-0000-0000BC080000}"/>
    <cellStyle name="Comma 7 4 2 2 2" xfId="1304" xr:uid="{00000000-0005-0000-0000-0000BD080000}"/>
    <cellStyle name="Comma 7 4 2 2 2 2" xfId="2384" xr:uid="{00000000-0005-0000-0000-0000BE080000}"/>
    <cellStyle name="Comma 7 4 2 2 3" xfId="1846" xr:uid="{00000000-0005-0000-0000-0000BF080000}"/>
    <cellStyle name="Comma 7 4 2 3" xfId="1037" xr:uid="{00000000-0005-0000-0000-0000C0080000}"/>
    <cellStyle name="Comma 7 4 2 3 2" xfId="2117" xr:uid="{00000000-0005-0000-0000-0000C1080000}"/>
    <cellStyle name="Comma 7 4 2 4" xfId="1579" xr:uid="{00000000-0005-0000-0000-0000C2080000}"/>
    <cellStyle name="Comma 7 4 2 5" xfId="2660" xr:uid="{00000000-0005-0000-0000-0000C3080000}"/>
    <cellStyle name="Comma 7 4 2 6" xfId="499" xr:uid="{00000000-0005-0000-0000-0000C4080000}"/>
    <cellStyle name="Comma 7 4 3" xfId="640" xr:uid="{00000000-0005-0000-0000-0000C5080000}"/>
    <cellStyle name="Comma 7 4 3 2" xfId="1178" xr:uid="{00000000-0005-0000-0000-0000C6080000}"/>
    <cellStyle name="Comma 7 4 3 2 2" xfId="2258" xr:uid="{00000000-0005-0000-0000-0000C7080000}"/>
    <cellStyle name="Comma 7 4 3 3" xfId="1720" xr:uid="{00000000-0005-0000-0000-0000C8080000}"/>
    <cellStyle name="Comma 7 4 4" xfId="911" xr:uid="{00000000-0005-0000-0000-0000C9080000}"/>
    <cellStyle name="Comma 7 4 4 2" xfId="1991" xr:uid="{00000000-0005-0000-0000-0000CA080000}"/>
    <cellStyle name="Comma 7 4 5" xfId="1453" xr:uid="{00000000-0005-0000-0000-0000CB080000}"/>
    <cellStyle name="Comma 7 4 6" xfId="2534" xr:uid="{00000000-0005-0000-0000-0000CC080000}"/>
    <cellStyle name="Comma 7 4 7" xfId="373" xr:uid="{00000000-0005-0000-0000-0000CD080000}"/>
    <cellStyle name="Comma 7 5" xfId="155" xr:uid="{00000000-0005-0000-0000-0000CE080000}"/>
    <cellStyle name="Comma 7 5 2" xfId="702" xr:uid="{00000000-0005-0000-0000-0000CF080000}"/>
    <cellStyle name="Comma 7 5 2 2" xfId="1240" xr:uid="{00000000-0005-0000-0000-0000D0080000}"/>
    <cellStyle name="Comma 7 5 2 2 2" xfId="2320" xr:uid="{00000000-0005-0000-0000-0000D1080000}"/>
    <cellStyle name="Comma 7 5 2 3" xfId="1782" xr:uid="{00000000-0005-0000-0000-0000D2080000}"/>
    <cellStyle name="Comma 7 5 3" xfId="973" xr:uid="{00000000-0005-0000-0000-0000D3080000}"/>
    <cellStyle name="Comma 7 5 3 2" xfId="2053" xr:uid="{00000000-0005-0000-0000-0000D4080000}"/>
    <cellStyle name="Comma 7 5 4" xfId="1515" xr:uid="{00000000-0005-0000-0000-0000D5080000}"/>
    <cellStyle name="Comma 7 5 5" xfId="2596" xr:uid="{00000000-0005-0000-0000-0000D6080000}"/>
    <cellStyle name="Comma 7 5 6" xfId="435" xr:uid="{00000000-0005-0000-0000-0000D7080000}"/>
    <cellStyle name="Comma 7 6" xfId="583" xr:uid="{00000000-0005-0000-0000-0000D8080000}"/>
    <cellStyle name="Comma 7 6 2" xfId="1121" xr:uid="{00000000-0005-0000-0000-0000D9080000}"/>
    <cellStyle name="Comma 7 6 2 2" xfId="2201" xr:uid="{00000000-0005-0000-0000-0000DA080000}"/>
    <cellStyle name="Comma 7 6 3" xfId="1663" xr:uid="{00000000-0005-0000-0000-0000DB080000}"/>
    <cellStyle name="Comma 7 7" xfId="854" xr:uid="{00000000-0005-0000-0000-0000DC080000}"/>
    <cellStyle name="Comma 7 7 2" xfId="1934" xr:uid="{00000000-0005-0000-0000-0000DD080000}"/>
    <cellStyle name="Comma 7 8" xfId="1396" xr:uid="{00000000-0005-0000-0000-0000DE080000}"/>
    <cellStyle name="Comma 7 9" xfId="2477" xr:uid="{00000000-0005-0000-0000-0000DF080000}"/>
    <cellStyle name="Comma 70" xfId="2773" xr:uid="{00000000-0005-0000-0000-0000E0080000}"/>
    <cellStyle name="Comma 71" xfId="2774" xr:uid="{00000000-0005-0000-0000-0000E1080000}"/>
    <cellStyle name="Comma 72" xfId="2776" xr:uid="{00000000-0005-0000-0000-0000E2080000}"/>
    <cellStyle name="Comma 72 2" xfId="2775" xr:uid="{00000000-0005-0000-0000-0000E3080000}"/>
    <cellStyle name="Comma 72 2 2" xfId="2780" xr:uid="{00000000-0005-0000-0000-0000E4080000}"/>
    <cellStyle name="Comma 73" xfId="2777" xr:uid="{00000000-0005-0000-0000-0000E5080000}"/>
    <cellStyle name="Comma 74" xfId="2778" xr:uid="{00000000-0005-0000-0000-0000E6080000}"/>
    <cellStyle name="Comma 75" xfId="2779" xr:uid="{00000000-0005-0000-0000-0000E7080000}"/>
    <cellStyle name="Comma 76" xfId="2783" xr:uid="{D54F41C7-754D-482A-B9E7-A96F62E63C3D}"/>
    <cellStyle name="Comma 77" xfId="2787" xr:uid="{FC797813-E0BC-4EE6-827E-BFD922B688C9}"/>
    <cellStyle name="Comma 78" xfId="2782" xr:uid="{00000000-0005-0000-0000-0000E8080000}"/>
    <cellStyle name="Comma 78 2" xfId="2786" xr:uid="{57F3B3ED-681D-4665-8CDE-885B44E5BD61}"/>
    <cellStyle name="Comma 79" xfId="2785" xr:uid="{01E3FF69-0B4E-4EDB-9700-535D3BC35A26}"/>
    <cellStyle name="Comma 8" xfId="24" xr:uid="{00000000-0005-0000-0000-0000E9080000}"/>
    <cellStyle name="Comma 8 10" xfId="2478" xr:uid="{00000000-0005-0000-0000-0000EA080000}"/>
    <cellStyle name="Comma 8 11" xfId="317" xr:uid="{00000000-0005-0000-0000-0000EB080000}"/>
    <cellStyle name="Comma 8 2" xfId="41" xr:uid="{00000000-0005-0000-0000-0000EC080000}"/>
    <cellStyle name="Comma 8 2 10" xfId="321" xr:uid="{00000000-0005-0000-0000-0000ED080000}"/>
    <cellStyle name="Comma 8 2 2" xfId="55" xr:uid="{00000000-0005-0000-0000-0000EE080000}"/>
    <cellStyle name="Comma 8 2 2 2" xfId="84" xr:uid="{00000000-0005-0000-0000-0000EF080000}"/>
    <cellStyle name="Comma 8 2 2 2 2" xfId="146" xr:uid="{00000000-0005-0000-0000-0000F0080000}"/>
    <cellStyle name="Comma 8 2 2 2 2 2" xfId="272" xr:uid="{00000000-0005-0000-0000-0000F1080000}"/>
    <cellStyle name="Comma 8 2 2 2 2 2 2" xfId="819" xr:uid="{00000000-0005-0000-0000-0000F2080000}"/>
    <cellStyle name="Comma 8 2 2 2 2 2 2 2" xfId="1357" xr:uid="{00000000-0005-0000-0000-0000F3080000}"/>
    <cellStyle name="Comma 8 2 2 2 2 2 2 2 2" xfId="2437" xr:uid="{00000000-0005-0000-0000-0000F4080000}"/>
    <cellStyle name="Comma 8 2 2 2 2 2 2 3" xfId="1899" xr:uid="{00000000-0005-0000-0000-0000F5080000}"/>
    <cellStyle name="Comma 8 2 2 2 2 2 3" xfId="1090" xr:uid="{00000000-0005-0000-0000-0000F6080000}"/>
    <cellStyle name="Comma 8 2 2 2 2 2 3 2" xfId="2170" xr:uid="{00000000-0005-0000-0000-0000F7080000}"/>
    <cellStyle name="Comma 8 2 2 2 2 2 4" xfId="1632" xr:uid="{00000000-0005-0000-0000-0000F8080000}"/>
    <cellStyle name="Comma 8 2 2 2 2 2 5" xfId="2713" xr:uid="{00000000-0005-0000-0000-0000F9080000}"/>
    <cellStyle name="Comma 8 2 2 2 2 2 6" xfId="552" xr:uid="{00000000-0005-0000-0000-0000FA080000}"/>
    <cellStyle name="Comma 8 2 2 2 2 3" xfId="693" xr:uid="{00000000-0005-0000-0000-0000FB080000}"/>
    <cellStyle name="Comma 8 2 2 2 2 3 2" xfId="1231" xr:uid="{00000000-0005-0000-0000-0000FC080000}"/>
    <cellStyle name="Comma 8 2 2 2 2 3 2 2" xfId="2311" xr:uid="{00000000-0005-0000-0000-0000FD080000}"/>
    <cellStyle name="Comma 8 2 2 2 2 3 3" xfId="1773" xr:uid="{00000000-0005-0000-0000-0000FE080000}"/>
    <cellStyle name="Comma 8 2 2 2 2 4" xfId="964" xr:uid="{00000000-0005-0000-0000-0000FF080000}"/>
    <cellStyle name="Comma 8 2 2 2 2 4 2" xfId="2044" xr:uid="{00000000-0005-0000-0000-000000090000}"/>
    <cellStyle name="Comma 8 2 2 2 2 5" xfId="1506" xr:uid="{00000000-0005-0000-0000-000001090000}"/>
    <cellStyle name="Comma 8 2 2 2 2 6" xfId="2587" xr:uid="{00000000-0005-0000-0000-000002090000}"/>
    <cellStyle name="Comma 8 2 2 2 2 7" xfId="426" xr:uid="{00000000-0005-0000-0000-000003090000}"/>
    <cellStyle name="Comma 8 2 2 2 3" xfId="208" xr:uid="{00000000-0005-0000-0000-000004090000}"/>
    <cellStyle name="Comma 8 2 2 2 3 2" xfId="755" xr:uid="{00000000-0005-0000-0000-000005090000}"/>
    <cellStyle name="Comma 8 2 2 2 3 2 2" xfId="1293" xr:uid="{00000000-0005-0000-0000-000006090000}"/>
    <cellStyle name="Comma 8 2 2 2 3 2 2 2" xfId="2373" xr:uid="{00000000-0005-0000-0000-000007090000}"/>
    <cellStyle name="Comma 8 2 2 2 3 2 3" xfId="1835" xr:uid="{00000000-0005-0000-0000-000008090000}"/>
    <cellStyle name="Comma 8 2 2 2 3 3" xfId="1026" xr:uid="{00000000-0005-0000-0000-000009090000}"/>
    <cellStyle name="Comma 8 2 2 2 3 3 2" xfId="2106" xr:uid="{00000000-0005-0000-0000-00000A090000}"/>
    <cellStyle name="Comma 8 2 2 2 3 4" xfId="1568" xr:uid="{00000000-0005-0000-0000-00000B090000}"/>
    <cellStyle name="Comma 8 2 2 2 3 5" xfId="2649" xr:uid="{00000000-0005-0000-0000-00000C090000}"/>
    <cellStyle name="Comma 8 2 2 2 3 6" xfId="488" xr:uid="{00000000-0005-0000-0000-00000D090000}"/>
    <cellStyle name="Comma 8 2 2 2 4" xfId="631" xr:uid="{00000000-0005-0000-0000-00000E090000}"/>
    <cellStyle name="Comma 8 2 2 2 4 2" xfId="1169" xr:uid="{00000000-0005-0000-0000-00000F090000}"/>
    <cellStyle name="Comma 8 2 2 2 4 2 2" xfId="2249" xr:uid="{00000000-0005-0000-0000-000010090000}"/>
    <cellStyle name="Comma 8 2 2 2 4 3" xfId="1711" xr:uid="{00000000-0005-0000-0000-000011090000}"/>
    <cellStyle name="Comma 8 2 2 2 5" xfId="902" xr:uid="{00000000-0005-0000-0000-000012090000}"/>
    <cellStyle name="Comma 8 2 2 2 5 2" xfId="1982" xr:uid="{00000000-0005-0000-0000-000013090000}"/>
    <cellStyle name="Comma 8 2 2 2 6" xfId="1444" xr:uid="{00000000-0005-0000-0000-000014090000}"/>
    <cellStyle name="Comma 8 2 2 2 7" xfId="2525" xr:uid="{00000000-0005-0000-0000-000015090000}"/>
    <cellStyle name="Comma 8 2 2 2 8" xfId="364" xr:uid="{00000000-0005-0000-0000-000016090000}"/>
    <cellStyle name="Comma 8 2 2 3" xfId="114" xr:uid="{00000000-0005-0000-0000-000017090000}"/>
    <cellStyle name="Comma 8 2 2 3 2" xfId="240" xr:uid="{00000000-0005-0000-0000-000018090000}"/>
    <cellStyle name="Comma 8 2 2 3 2 2" xfId="787" xr:uid="{00000000-0005-0000-0000-000019090000}"/>
    <cellStyle name="Comma 8 2 2 3 2 2 2" xfId="1325" xr:uid="{00000000-0005-0000-0000-00001A090000}"/>
    <cellStyle name="Comma 8 2 2 3 2 2 2 2" xfId="2405" xr:uid="{00000000-0005-0000-0000-00001B090000}"/>
    <cellStyle name="Comma 8 2 2 3 2 2 3" xfId="1867" xr:uid="{00000000-0005-0000-0000-00001C090000}"/>
    <cellStyle name="Comma 8 2 2 3 2 3" xfId="1058" xr:uid="{00000000-0005-0000-0000-00001D090000}"/>
    <cellStyle name="Comma 8 2 2 3 2 3 2" xfId="2138" xr:uid="{00000000-0005-0000-0000-00001E090000}"/>
    <cellStyle name="Comma 8 2 2 3 2 4" xfId="1600" xr:uid="{00000000-0005-0000-0000-00001F090000}"/>
    <cellStyle name="Comma 8 2 2 3 2 5" xfId="2681" xr:uid="{00000000-0005-0000-0000-000020090000}"/>
    <cellStyle name="Comma 8 2 2 3 2 6" xfId="520" xr:uid="{00000000-0005-0000-0000-000021090000}"/>
    <cellStyle name="Comma 8 2 2 3 3" xfId="661" xr:uid="{00000000-0005-0000-0000-000022090000}"/>
    <cellStyle name="Comma 8 2 2 3 3 2" xfId="1199" xr:uid="{00000000-0005-0000-0000-000023090000}"/>
    <cellStyle name="Comma 8 2 2 3 3 2 2" xfId="2279" xr:uid="{00000000-0005-0000-0000-000024090000}"/>
    <cellStyle name="Comma 8 2 2 3 3 3" xfId="1741" xr:uid="{00000000-0005-0000-0000-000025090000}"/>
    <cellStyle name="Comma 8 2 2 3 4" xfId="932" xr:uid="{00000000-0005-0000-0000-000026090000}"/>
    <cellStyle name="Comma 8 2 2 3 4 2" xfId="2012" xr:uid="{00000000-0005-0000-0000-000027090000}"/>
    <cellStyle name="Comma 8 2 2 3 5" xfId="1474" xr:uid="{00000000-0005-0000-0000-000028090000}"/>
    <cellStyle name="Comma 8 2 2 3 6" xfId="2555" xr:uid="{00000000-0005-0000-0000-000029090000}"/>
    <cellStyle name="Comma 8 2 2 3 7" xfId="394" xr:uid="{00000000-0005-0000-0000-00002A090000}"/>
    <cellStyle name="Comma 8 2 2 4" xfId="176" xr:uid="{00000000-0005-0000-0000-00002B090000}"/>
    <cellStyle name="Comma 8 2 2 4 2" xfId="723" xr:uid="{00000000-0005-0000-0000-00002C090000}"/>
    <cellStyle name="Comma 8 2 2 4 2 2" xfId="1261" xr:uid="{00000000-0005-0000-0000-00002D090000}"/>
    <cellStyle name="Comma 8 2 2 4 2 2 2" xfId="2341" xr:uid="{00000000-0005-0000-0000-00002E090000}"/>
    <cellStyle name="Comma 8 2 2 4 2 3" xfId="1803" xr:uid="{00000000-0005-0000-0000-00002F090000}"/>
    <cellStyle name="Comma 8 2 2 4 3" xfId="994" xr:uid="{00000000-0005-0000-0000-000030090000}"/>
    <cellStyle name="Comma 8 2 2 4 3 2" xfId="2074" xr:uid="{00000000-0005-0000-0000-000031090000}"/>
    <cellStyle name="Comma 8 2 2 4 4" xfId="1536" xr:uid="{00000000-0005-0000-0000-000032090000}"/>
    <cellStyle name="Comma 8 2 2 4 5" xfId="2617" xr:uid="{00000000-0005-0000-0000-000033090000}"/>
    <cellStyle name="Comma 8 2 2 4 6" xfId="456" xr:uid="{00000000-0005-0000-0000-000034090000}"/>
    <cellStyle name="Comma 8 2 2 5" xfId="602" xr:uid="{00000000-0005-0000-0000-000035090000}"/>
    <cellStyle name="Comma 8 2 2 5 2" xfId="1140" xr:uid="{00000000-0005-0000-0000-000036090000}"/>
    <cellStyle name="Comma 8 2 2 5 2 2" xfId="2220" xr:uid="{00000000-0005-0000-0000-000037090000}"/>
    <cellStyle name="Comma 8 2 2 5 3" xfId="1682" xr:uid="{00000000-0005-0000-0000-000038090000}"/>
    <cellStyle name="Comma 8 2 2 6" xfId="873" xr:uid="{00000000-0005-0000-0000-000039090000}"/>
    <cellStyle name="Comma 8 2 2 6 2" xfId="1953" xr:uid="{00000000-0005-0000-0000-00003A090000}"/>
    <cellStyle name="Comma 8 2 2 7" xfId="1415" xr:uid="{00000000-0005-0000-0000-00003B090000}"/>
    <cellStyle name="Comma 8 2 2 8" xfId="2496" xr:uid="{00000000-0005-0000-0000-00003C090000}"/>
    <cellStyle name="Comma 8 2 2 9" xfId="335" xr:uid="{00000000-0005-0000-0000-00003D090000}"/>
    <cellStyle name="Comma 8 2 3" xfId="69" xr:uid="{00000000-0005-0000-0000-00003E090000}"/>
    <cellStyle name="Comma 8 2 3 2" xfId="131" xr:uid="{00000000-0005-0000-0000-00003F090000}"/>
    <cellStyle name="Comma 8 2 3 2 2" xfId="257" xr:uid="{00000000-0005-0000-0000-000040090000}"/>
    <cellStyle name="Comma 8 2 3 2 2 2" xfId="804" xr:uid="{00000000-0005-0000-0000-000041090000}"/>
    <cellStyle name="Comma 8 2 3 2 2 2 2" xfId="1342" xr:uid="{00000000-0005-0000-0000-000042090000}"/>
    <cellStyle name="Comma 8 2 3 2 2 2 2 2" xfId="2422" xr:uid="{00000000-0005-0000-0000-000043090000}"/>
    <cellStyle name="Comma 8 2 3 2 2 2 3" xfId="1884" xr:uid="{00000000-0005-0000-0000-000044090000}"/>
    <cellStyle name="Comma 8 2 3 2 2 3" xfId="1075" xr:uid="{00000000-0005-0000-0000-000045090000}"/>
    <cellStyle name="Comma 8 2 3 2 2 3 2" xfId="2155" xr:uid="{00000000-0005-0000-0000-000046090000}"/>
    <cellStyle name="Comma 8 2 3 2 2 4" xfId="1617" xr:uid="{00000000-0005-0000-0000-000047090000}"/>
    <cellStyle name="Comma 8 2 3 2 2 5" xfId="2698" xr:uid="{00000000-0005-0000-0000-000048090000}"/>
    <cellStyle name="Comma 8 2 3 2 2 6" xfId="537" xr:uid="{00000000-0005-0000-0000-000049090000}"/>
    <cellStyle name="Comma 8 2 3 2 3" xfId="678" xr:uid="{00000000-0005-0000-0000-00004A090000}"/>
    <cellStyle name="Comma 8 2 3 2 3 2" xfId="1216" xr:uid="{00000000-0005-0000-0000-00004B090000}"/>
    <cellStyle name="Comma 8 2 3 2 3 2 2" xfId="2296" xr:uid="{00000000-0005-0000-0000-00004C090000}"/>
    <cellStyle name="Comma 8 2 3 2 3 3" xfId="1758" xr:uid="{00000000-0005-0000-0000-00004D090000}"/>
    <cellStyle name="Comma 8 2 3 2 4" xfId="949" xr:uid="{00000000-0005-0000-0000-00004E090000}"/>
    <cellStyle name="Comma 8 2 3 2 4 2" xfId="2029" xr:uid="{00000000-0005-0000-0000-00004F090000}"/>
    <cellStyle name="Comma 8 2 3 2 5" xfId="1491" xr:uid="{00000000-0005-0000-0000-000050090000}"/>
    <cellStyle name="Comma 8 2 3 2 6" xfId="2572" xr:uid="{00000000-0005-0000-0000-000051090000}"/>
    <cellStyle name="Comma 8 2 3 2 7" xfId="411" xr:uid="{00000000-0005-0000-0000-000052090000}"/>
    <cellStyle name="Comma 8 2 3 3" xfId="193" xr:uid="{00000000-0005-0000-0000-000053090000}"/>
    <cellStyle name="Comma 8 2 3 3 2" xfId="740" xr:uid="{00000000-0005-0000-0000-000054090000}"/>
    <cellStyle name="Comma 8 2 3 3 2 2" xfId="1278" xr:uid="{00000000-0005-0000-0000-000055090000}"/>
    <cellStyle name="Comma 8 2 3 3 2 2 2" xfId="2358" xr:uid="{00000000-0005-0000-0000-000056090000}"/>
    <cellStyle name="Comma 8 2 3 3 2 3" xfId="1820" xr:uid="{00000000-0005-0000-0000-000057090000}"/>
    <cellStyle name="Comma 8 2 3 3 3" xfId="1011" xr:uid="{00000000-0005-0000-0000-000058090000}"/>
    <cellStyle name="Comma 8 2 3 3 3 2" xfId="2091" xr:uid="{00000000-0005-0000-0000-000059090000}"/>
    <cellStyle name="Comma 8 2 3 3 4" xfId="1553" xr:uid="{00000000-0005-0000-0000-00005A090000}"/>
    <cellStyle name="Comma 8 2 3 3 5" xfId="2634" xr:uid="{00000000-0005-0000-0000-00005B090000}"/>
    <cellStyle name="Comma 8 2 3 3 6" xfId="473" xr:uid="{00000000-0005-0000-0000-00005C090000}"/>
    <cellStyle name="Comma 8 2 3 4" xfId="616" xr:uid="{00000000-0005-0000-0000-00005D090000}"/>
    <cellStyle name="Comma 8 2 3 4 2" xfId="1154" xr:uid="{00000000-0005-0000-0000-00005E090000}"/>
    <cellStyle name="Comma 8 2 3 4 2 2" xfId="2234" xr:uid="{00000000-0005-0000-0000-00005F090000}"/>
    <cellStyle name="Comma 8 2 3 4 3" xfId="1696" xr:uid="{00000000-0005-0000-0000-000060090000}"/>
    <cellStyle name="Comma 8 2 3 5" xfId="887" xr:uid="{00000000-0005-0000-0000-000061090000}"/>
    <cellStyle name="Comma 8 2 3 5 2" xfId="1967" xr:uid="{00000000-0005-0000-0000-000062090000}"/>
    <cellStyle name="Comma 8 2 3 6" xfId="1429" xr:uid="{00000000-0005-0000-0000-000063090000}"/>
    <cellStyle name="Comma 8 2 3 7" xfId="2510" xr:uid="{00000000-0005-0000-0000-000064090000}"/>
    <cellStyle name="Comma 8 2 3 8" xfId="349" xr:uid="{00000000-0005-0000-0000-000065090000}"/>
    <cellStyle name="Comma 8 2 4" xfId="99" xr:uid="{00000000-0005-0000-0000-000066090000}"/>
    <cellStyle name="Comma 8 2 4 2" xfId="225" xr:uid="{00000000-0005-0000-0000-000067090000}"/>
    <cellStyle name="Comma 8 2 4 2 2" xfId="772" xr:uid="{00000000-0005-0000-0000-000068090000}"/>
    <cellStyle name="Comma 8 2 4 2 2 2" xfId="1310" xr:uid="{00000000-0005-0000-0000-000069090000}"/>
    <cellStyle name="Comma 8 2 4 2 2 2 2" xfId="2390" xr:uid="{00000000-0005-0000-0000-00006A090000}"/>
    <cellStyle name="Comma 8 2 4 2 2 3" xfId="1852" xr:uid="{00000000-0005-0000-0000-00006B090000}"/>
    <cellStyle name="Comma 8 2 4 2 3" xfId="1043" xr:uid="{00000000-0005-0000-0000-00006C090000}"/>
    <cellStyle name="Comma 8 2 4 2 3 2" xfId="2123" xr:uid="{00000000-0005-0000-0000-00006D090000}"/>
    <cellStyle name="Comma 8 2 4 2 4" xfId="1585" xr:uid="{00000000-0005-0000-0000-00006E090000}"/>
    <cellStyle name="Comma 8 2 4 2 5" xfId="2666" xr:uid="{00000000-0005-0000-0000-00006F090000}"/>
    <cellStyle name="Comma 8 2 4 2 6" xfId="505" xr:uid="{00000000-0005-0000-0000-000070090000}"/>
    <cellStyle name="Comma 8 2 4 3" xfId="646" xr:uid="{00000000-0005-0000-0000-000071090000}"/>
    <cellStyle name="Comma 8 2 4 3 2" xfId="1184" xr:uid="{00000000-0005-0000-0000-000072090000}"/>
    <cellStyle name="Comma 8 2 4 3 2 2" xfId="2264" xr:uid="{00000000-0005-0000-0000-000073090000}"/>
    <cellStyle name="Comma 8 2 4 3 3" xfId="1726" xr:uid="{00000000-0005-0000-0000-000074090000}"/>
    <cellStyle name="Comma 8 2 4 4" xfId="917" xr:uid="{00000000-0005-0000-0000-000075090000}"/>
    <cellStyle name="Comma 8 2 4 4 2" xfId="1997" xr:uid="{00000000-0005-0000-0000-000076090000}"/>
    <cellStyle name="Comma 8 2 4 5" xfId="1459" xr:uid="{00000000-0005-0000-0000-000077090000}"/>
    <cellStyle name="Comma 8 2 4 6" xfId="2540" xr:uid="{00000000-0005-0000-0000-000078090000}"/>
    <cellStyle name="Comma 8 2 4 7" xfId="379" xr:uid="{00000000-0005-0000-0000-000079090000}"/>
    <cellStyle name="Comma 8 2 5" xfId="161" xr:uid="{00000000-0005-0000-0000-00007A090000}"/>
    <cellStyle name="Comma 8 2 5 2" xfId="708" xr:uid="{00000000-0005-0000-0000-00007B090000}"/>
    <cellStyle name="Comma 8 2 5 2 2" xfId="1246" xr:uid="{00000000-0005-0000-0000-00007C090000}"/>
    <cellStyle name="Comma 8 2 5 2 2 2" xfId="2326" xr:uid="{00000000-0005-0000-0000-00007D090000}"/>
    <cellStyle name="Comma 8 2 5 2 3" xfId="1788" xr:uid="{00000000-0005-0000-0000-00007E090000}"/>
    <cellStyle name="Comma 8 2 5 3" xfId="979" xr:uid="{00000000-0005-0000-0000-00007F090000}"/>
    <cellStyle name="Comma 8 2 5 3 2" xfId="2059" xr:uid="{00000000-0005-0000-0000-000080090000}"/>
    <cellStyle name="Comma 8 2 5 4" xfId="1521" xr:uid="{00000000-0005-0000-0000-000081090000}"/>
    <cellStyle name="Comma 8 2 5 5" xfId="2602" xr:uid="{00000000-0005-0000-0000-000082090000}"/>
    <cellStyle name="Comma 8 2 5 6" xfId="441" xr:uid="{00000000-0005-0000-0000-000083090000}"/>
    <cellStyle name="Comma 8 2 6" xfId="588" xr:uid="{00000000-0005-0000-0000-000084090000}"/>
    <cellStyle name="Comma 8 2 6 2" xfId="1126" xr:uid="{00000000-0005-0000-0000-000085090000}"/>
    <cellStyle name="Comma 8 2 6 2 2" xfId="2206" xr:uid="{00000000-0005-0000-0000-000086090000}"/>
    <cellStyle name="Comma 8 2 6 3" xfId="1668" xr:uid="{00000000-0005-0000-0000-000087090000}"/>
    <cellStyle name="Comma 8 2 7" xfId="859" xr:uid="{00000000-0005-0000-0000-000088090000}"/>
    <cellStyle name="Comma 8 2 7 2" xfId="1939" xr:uid="{00000000-0005-0000-0000-000089090000}"/>
    <cellStyle name="Comma 8 2 8" xfId="1401" xr:uid="{00000000-0005-0000-0000-00008A090000}"/>
    <cellStyle name="Comma 8 2 9" xfId="2482" xr:uid="{00000000-0005-0000-0000-00008B090000}"/>
    <cellStyle name="Comma 8 3" xfId="50" xr:uid="{00000000-0005-0000-0000-00008C090000}"/>
    <cellStyle name="Comma 8 3 2" xfId="79" xr:uid="{00000000-0005-0000-0000-00008D090000}"/>
    <cellStyle name="Comma 8 3 2 2" xfId="141" xr:uid="{00000000-0005-0000-0000-00008E090000}"/>
    <cellStyle name="Comma 8 3 2 2 2" xfId="267" xr:uid="{00000000-0005-0000-0000-00008F090000}"/>
    <cellStyle name="Comma 8 3 2 2 2 2" xfId="814" xr:uid="{00000000-0005-0000-0000-000090090000}"/>
    <cellStyle name="Comma 8 3 2 2 2 2 2" xfId="1352" xr:uid="{00000000-0005-0000-0000-000091090000}"/>
    <cellStyle name="Comma 8 3 2 2 2 2 2 2" xfId="2432" xr:uid="{00000000-0005-0000-0000-000092090000}"/>
    <cellStyle name="Comma 8 3 2 2 2 2 3" xfId="1894" xr:uid="{00000000-0005-0000-0000-000093090000}"/>
    <cellStyle name="Comma 8 3 2 2 2 3" xfId="1085" xr:uid="{00000000-0005-0000-0000-000094090000}"/>
    <cellStyle name="Comma 8 3 2 2 2 3 2" xfId="2165" xr:uid="{00000000-0005-0000-0000-000095090000}"/>
    <cellStyle name="Comma 8 3 2 2 2 4" xfId="1627" xr:uid="{00000000-0005-0000-0000-000096090000}"/>
    <cellStyle name="Comma 8 3 2 2 2 5" xfId="2708" xr:uid="{00000000-0005-0000-0000-000097090000}"/>
    <cellStyle name="Comma 8 3 2 2 2 6" xfId="547" xr:uid="{00000000-0005-0000-0000-000098090000}"/>
    <cellStyle name="Comma 8 3 2 2 3" xfId="688" xr:uid="{00000000-0005-0000-0000-000099090000}"/>
    <cellStyle name="Comma 8 3 2 2 3 2" xfId="1226" xr:uid="{00000000-0005-0000-0000-00009A090000}"/>
    <cellStyle name="Comma 8 3 2 2 3 2 2" xfId="2306" xr:uid="{00000000-0005-0000-0000-00009B090000}"/>
    <cellStyle name="Comma 8 3 2 2 3 3" xfId="1768" xr:uid="{00000000-0005-0000-0000-00009C090000}"/>
    <cellStyle name="Comma 8 3 2 2 4" xfId="959" xr:uid="{00000000-0005-0000-0000-00009D090000}"/>
    <cellStyle name="Comma 8 3 2 2 4 2" xfId="2039" xr:uid="{00000000-0005-0000-0000-00009E090000}"/>
    <cellStyle name="Comma 8 3 2 2 5" xfId="1501" xr:uid="{00000000-0005-0000-0000-00009F090000}"/>
    <cellStyle name="Comma 8 3 2 2 6" xfId="2582" xr:uid="{00000000-0005-0000-0000-0000A0090000}"/>
    <cellStyle name="Comma 8 3 2 2 7" xfId="421" xr:uid="{00000000-0005-0000-0000-0000A1090000}"/>
    <cellStyle name="Comma 8 3 2 3" xfId="203" xr:uid="{00000000-0005-0000-0000-0000A2090000}"/>
    <cellStyle name="Comma 8 3 2 3 2" xfId="750" xr:uid="{00000000-0005-0000-0000-0000A3090000}"/>
    <cellStyle name="Comma 8 3 2 3 2 2" xfId="1288" xr:uid="{00000000-0005-0000-0000-0000A4090000}"/>
    <cellStyle name="Comma 8 3 2 3 2 2 2" xfId="2368" xr:uid="{00000000-0005-0000-0000-0000A5090000}"/>
    <cellStyle name="Comma 8 3 2 3 2 3" xfId="1830" xr:uid="{00000000-0005-0000-0000-0000A6090000}"/>
    <cellStyle name="Comma 8 3 2 3 3" xfId="1021" xr:uid="{00000000-0005-0000-0000-0000A7090000}"/>
    <cellStyle name="Comma 8 3 2 3 3 2" xfId="2101" xr:uid="{00000000-0005-0000-0000-0000A8090000}"/>
    <cellStyle name="Comma 8 3 2 3 4" xfId="1563" xr:uid="{00000000-0005-0000-0000-0000A9090000}"/>
    <cellStyle name="Comma 8 3 2 3 5" xfId="2644" xr:uid="{00000000-0005-0000-0000-0000AA090000}"/>
    <cellStyle name="Comma 8 3 2 3 6" xfId="483" xr:uid="{00000000-0005-0000-0000-0000AB090000}"/>
    <cellStyle name="Comma 8 3 2 4" xfId="626" xr:uid="{00000000-0005-0000-0000-0000AC090000}"/>
    <cellStyle name="Comma 8 3 2 4 2" xfId="1164" xr:uid="{00000000-0005-0000-0000-0000AD090000}"/>
    <cellStyle name="Comma 8 3 2 4 2 2" xfId="2244" xr:uid="{00000000-0005-0000-0000-0000AE090000}"/>
    <cellStyle name="Comma 8 3 2 4 3" xfId="1706" xr:uid="{00000000-0005-0000-0000-0000AF090000}"/>
    <cellStyle name="Comma 8 3 2 5" xfId="897" xr:uid="{00000000-0005-0000-0000-0000B0090000}"/>
    <cellStyle name="Comma 8 3 2 5 2" xfId="1977" xr:uid="{00000000-0005-0000-0000-0000B1090000}"/>
    <cellStyle name="Comma 8 3 2 6" xfId="1439" xr:uid="{00000000-0005-0000-0000-0000B2090000}"/>
    <cellStyle name="Comma 8 3 2 7" xfId="2520" xr:uid="{00000000-0005-0000-0000-0000B3090000}"/>
    <cellStyle name="Comma 8 3 2 8" xfId="359" xr:uid="{00000000-0005-0000-0000-0000B4090000}"/>
    <cellStyle name="Comma 8 3 3" xfId="109" xr:uid="{00000000-0005-0000-0000-0000B5090000}"/>
    <cellStyle name="Comma 8 3 3 2" xfId="235" xr:uid="{00000000-0005-0000-0000-0000B6090000}"/>
    <cellStyle name="Comma 8 3 3 2 2" xfId="782" xr:uid="{00000000-0005-0000-0000-0000B7090000}"/>
    <cellStyle name="Comma 8 3 3 2 2 2" xfId="1320" xr:uid="{00000000-0005-0000-0000-0000B8090000}"/>
    <cellStyle name="Comma 8 3 3 2 2 2 2" xfId="2400" xr:uid="{00000000-0005-0000-0000-0000B9090000}"/>
    <cellStyle name="Comma 8 3 3 2 2 3" xfId="1862" xr:uid="{00000000-0005-0000-0000-0000BA090000}"/>
    <cellStyle name="Comma 8 3 3 2 3" xfId="1053" xr:uid="{00000000-0005-0000-0000-0000BB090000}"/>
    <cellStyle name="Comma 8 3 3 2 3 2" xfId="2133" xr:uid="{00000000-0005-0000-0000-0000BC090000}"/>
    <cellStyle name="Comma 8 3 3 2 4" xfId="1595" xr:uid="{00000000-0005-0000-0000-0000BD090000}"/>
    <cellStyle name="Comma 8 3 3 2 5" xfId="2676" xr:uid="{00000000-0005-0000-0000-0000BE090000}"/>
    <cellStyle name="Comma 8 3 3 2 6" xfId="515" xr:uid="{00000000-0005-0000-0000-0000BF090000}"/>
    <cellStyle name="Comma 8 3 3 3" xfId="656" xr:uid="{00000000-0005-0000-0000-0000C0090000}"/>
    <cellStyle name="Comma 8 3 3 3 2" xfId="1194" xr:uid="{00000000-0005-0000-0000-0000C1090000}"/>
    <cellStyle name="Comma 8 3 3 3 2 2" xfId="2274" xr:uid="{00000000-0005-0000-0000-0000C2090000}"/>
    <cellStyle name="Comma 8 3 3 3 3" xfId="1736" xr:uid="{00000000-0005-0000-0000-0000C3090000}"/>
    <cellStyle name="Comma 8 3 3 4" xfId="927" xr:uid="{00000000-0005-0000-0000-0000C4090000}"/>
    <cellStyle name="Comma 8 3 3 4 2" xfId="2007" xr:uid="{00000000-0005-0000-0000-0000C5090000}"/>
    <cellStyle name="Comma 8 3 3 5" xfId="1469" xr:uid="{00000000-0005-0000-0000-0000C6090000}"/>
    <cellStyle name="Comma 8 3 3 6" xfId="2550" xr:uid="{00000000-0005-0000-0000-0000C7090000}"/>
    <cellStyle name="Comma 8 3 3 7" xfId="389" xr:uid="{00000000-0005-0000-0000-0000C8090000}"/>
    <cellStyle name="Comma 8 3 4" xfId="171" xr:uid="{00000000-0005-0000-0000-0000C9090000}"/>
    <cellStyle name="Comma 8 3 4 2" xfId="718" xr:uid="{00000000-0005-0000-0000-0000CA090000}"/>
    <cellStyle name="Comma 8 3 4 2 2" xfId="1256" xr:uid="{00000000-0005-0000-0000-0000CB090000}"/>
    <cellStyle name="Comma 8 3 4 2 2 2" xfId="2336" xr:uid="{00000000-0005-0000-0000-0000CC090000}"/>
    <cellStyle name="Comma 8 3 4 2 3" xfId="1798" xr:uid="{00000000-0005-0000-0000-0000CD090000}"/>
    <cellStyle name="Comma 8 3 4 3" xfId="989" xr:uid="{00000000-0005-0000-0000-0000CE090000}"/>
    <cellStyle name="Comma 8 3 4 3 2" xfId="2069" xr:uid="{00000000-0005-0000-0000-0000CF090000}"/>
    <cellStyle name="Comma 8 3 4 4" xfId="1531" xr:uid="{00000000-0005-0000-0000-0000D0090000}"/>
    <cellStyle name="Comma 8 3 4 5" xfId="2612" xr:uid="{00000000-0005-0000-0000-0000D1090000}"/>
    <cellStyle name="Comma 8 3 4 6" xfId="451" xr:uid="{00000000-0005-0000-0000-0000D2090000}"/>
    <cellStyle name="Comma 8 3 5" xfId="597" xr:uid="{00000000-0005-0000-0000-0000D3090000}"/>
    <cellStyle name="Comma 8 3 5 2" xfId="1135" xr:uid="{00000000-0005-0000-0000-0000D4090000}"/>
    <cellStyle name="Comma 8 3 5 2 2" xfId="2215" xr:uid="{00000000-0005-0000-0000-0000D5090000}"/>
    <cellStyle name="Comma 8 3 5 3" xfId="1677" xr:uid="{00000000-0005-0000-0000-0000D6090000}"/>
    <cellStyle name="Comma 8 3 6" xfId="868" xr:uid="{00000000-0005-0000-0000-0000D7090000}"/>
    <cellStyle name="Comma 8 3 6 2" xfId="1948" xr:uid="{00000000-0005-0000-0000-0000D8090000}"/>
    <cellStyle name="Comma 8 3 7" xfId="1410" xr:uid="{00000000-0005-0000-0000-0000D9090000}"/>
    <cellStyle name="Comma 8 3 8" xfId="2491" xr:uid="{00000000-0005-0000-0000-0000DA090000}"/>
    <cellStyle name="Comma 8 3 9" xfId="330" xr:uid="{00000000-0005-0000-0000-0000DB090000}"/>
    <cellStyle name="Comma 8 4" xfId="64" xr:uid="{00000000-0005-0000-0000-0000DC090000}"/>
    <cellStyle name="Comma 8 4 2" xfId="126" xr:uid="{00000000-0005-0000-0000-0000DD090000}"/>
    <cellStyle name="Comma 8 4 2 2" xfId="252" xr:uid="{00000000-0005-0000-0000-0000DE090000}"/>
    <cellStyle name="Comma 8 4 2 2 2" xfId="799" xr:uid="{00000000-0005-0000-0000-0000DF090000}"/>
    <cellStyle name="Comma 8 4 2 2 2 2" xfId="1337" xr:uid="{00000000-0005-0000-0000-0000E0090000}"/>
    <cellStyle name="Comma 8 4 2 2 2 2 2" xfId="2417" xr:uid="{00000000-0005-0000-0000-0000E1090000}"/>
    <cellStyle name="Comma 8 4 2 2 2 3" xfId="1879" xr:uid="{00000000-0005-0000-0000-0000E2090000}"/>
    <cellStyle name="Comma 8 4 2 2 3" xfId="1070" xr:uid="{00000000-0005-0000-0000-0000E3090000}"/>
    <cellStyle name="Comma 8 4 2 2 3 2" xfId="2150" xr:uid="{00000000-0005-0000-0000-0000E4090000}"/>
    <cellStyle name="Comma 8 4 2 2 4" xfId="1612" xr:uid="{00000000-0005-0000-0000-0000E5090000}"/>
    <cellStyle name="Comma 8 4 2 2 5" xfId="2693" xr:uid="{00000000-0005-0000-0000-0000E6090000}"/>
    <cellStyle name="Comma 8 4 2 2 6" xfId="532" xr:uid="{00000000-0005-0000-0000-0000E7090000}"/>
    <cellStyle name="Comma 8 4 2 3" xfId="673" xr:uid="{00000000-0005-0000-0000-0000E8090000}"/>
    <cellStyle name="Comma 8 4 2 3 2" xfId="1211" xr:uid="{00000000-0005-0000-0000-0000E9090000}"/>
    <cellStyle name="Comma 8 4 2 3 2 2" xfId="2291" xr:uid="{00000000-0005-0000-0000-0000EA090000}"/>
    <cellStyle name="Comma 8 4 2 3 3" xfId="1753" xr:uid="{00000000-0005-0000-0000-0000EB090000}"/>
    <cellStyle name="Comma 8 4 2 4" xfId="944" xr:uid="{00000000-0005-0000-0000-0000EC090000}"/>
    <cellStyle name="Comma 8 4 2 4 2" xfId="2024" xr:uid="{00000000-0005-0000-0000-0000ED090000}"/>
    <cellStyle name="Comma 8 4 2 5" xfId="1486" xr:uid="{00000000-0005-0000-0000-0000EE090000}"/>
    <cellStyle name="Comma 8 4 2 6" xfId="2567" xr:uid="{00000000-0005-0000-0000-0000EF090000}"/>
    <cellStyle name="Comma 8 4 2 7" xfId="406" xr:uid="{00000000-0005-0000-0000-0000F0090000}"/>
    <cellStyle name="Comma 8 4 3" xfId="188" xr:uid="{00000000-0005-0000-0000-0000F1090000}"/>
    <cellStyle name="Comma 8 4 3 2" xfId="735" xr:uid="{00000000-0005-0000-0000-0000F2090000}"/>
    <cellStyle name="Comma 8 4 3 2 2" xfId="1273" xr:uid="{00000000-0005-0000-0000-0000F3090000}"/>
    <cellStyle name="Comma 8 4 3 2 2 2" xfId="2353" xr:uid="{00000000-0005-0000-0000-0000F4090000}"/>
    <cellStyle name="Comma 8 4 3 2 3" xfId="1815" xr:uid="{00000000-0005-0000-0000-0000F5090000}"/>
    <cellStyle name="Comma 8 4 3 3" xfId="1006" xr:uid="{00000000-0005-0000-0000-0000F6090000}"/>
    <cellStyle name="Comma 8 4 3 3 2" xfId="2086" xr:uid="{00000000-0005-0000-0000-0000F7090000}"/>
    <cellStyle name="Comma 8 4 3 4" xfId="1548" xr:uid="{00000000-0005-0000-0000-0000F8090000}"/>
    <cellStyle name="Comma 8 4 3 5" xfId="2629" xr:uid="{00000000-0005-0000-0000-0000F9090000}"/>
    <cellStyle name="Comma 8 4 3 6" xfId="468" xr:uid="{00000000-0005-0000-0000-0000FA090000}"/>
    <cellStyle name="Comma 8 4 4" xfId="611" xr:uid="{00000000-0005-0000-0000-0000FB090000}"/>
    <cellStyle name="Comma 8 4 4 2" xfId="1149" xr:uid="{00000000-0005-0000-0000-0000FC090000}"/>
    <cellStyle name="Comma 8 4 4 2 2" xfId="2229" xr:uid="{00000000-0005-0000-0000-0000FD090000}"/>
    <cellStyle name="Comma 8 4 4 3" xfId="1691" xr:uid="{00000000-0005-0000-0000-0000FE090000}"/>
    <cellStyle name="Comma 8 4 5" xfId="882" xr:uid="{00000000-0005-0000-0000-0000FF090000}"/>
    <cellStyle name="Comma 8 4 5 2" xfId="1962" xr:uid="{00000000-0005-0000-0000-0000000A0000}"/>
    <cellStyle name="Comma 8 4 6" xfId="1424" xr:uid="{00000000-0005-0000-0000-0000010A0000}"/>
    <cellStyle name="Comma 8 4 7" xfId="2505" xr:uid="{00000000-0005-0000-0000-0000020A0000}"/>
    <cellStyle name="Comma 8 4 8" xfId="344" xr:uid="{00000000-0005-0000-0000-0000030A0000}"/>
    <cellStyle name="Comma 8 5" xfId="94" xr:uid="{00000000-0005-0000-0000-0000040A0000}"/>
    <cellStyle name="Comma 8 5 2" xfId="220" xr:uid="{00000000-0005-0000-0000-0000050A0000}"/>
    <cellStyle name="Comma 8 5 2 2" xfId="767" xr:uid="{00000000-0005-0000-0000-0000060A0000}"/>
    <cellStyle name="Comma 8 5 2 2 2" xfId="1305" xr:uid="{00000000-0005-0000-0000-0000070A0000}"/>
    <cellStyle name="Comma 8 5 2 2 2 2" xfId="2385" xr:uid="{00000000-0005-0000-0000-0000080A0000}"/>
    <cellStyle name="Comma 8 5 2 2 3" xfId="1847" xr:uid="{00000000-0005-0000-0000-0000090A0000}"/>
    <cellStyle name="Comma 8 5 2 3" xfId="1038" xr:uid="{00000000-0005-0000-0000-00000A0A0000}"/>
    <cellStyle name="Comma 8 5 2 3 2" xfId="2118" xr:uid="{00000000-0005-0000-0000-00000B0A0000}"/>
    <cellStyle name="Comma 8 5 2 4" xfId="1580" xr:uid="{00000000-0005-0000-0000-00000C0A0000}"/>
    <cellStyle name="Comma 8 5 2 5" xfId="2661" xr:uid="{00000000-0005-0000-0000-00000D0A0000}"/>
    <cellStyle name="Comma 8 5 2 6" xfId="500" xr:uid="{00000000-0005-0000-0000-00000E0A0000}"/>
    <cellStyle name="Comma 8 5 3" xfId="641" xr:uid="{00000000-0005-0000-0000-00000F0A0000}"/>
    <cellStyle name="Comma 8 5 3 2" xfId="1179" xr:uid="{00000000-0005-0000-0000-0000100A0000}"/>
    <cellStyle name="Comma 8 5 3 2 2" xfId="2259" xr:uid="{00000000-0005-0000-0000-0000110A0000}"/>
    <cellStyle name="Comma 8 5 3 3" xfId="1721" xr:uid="{00000000-0005-0000-0000-0000120A0000}"/>
    <cellStyle name="Comma 8 5 4" xfId="912" xr:uid="{00000000-0005-0000-0000-0000130A0000}"/>
    <cellStyle name="Comma 8 5 4 2" xfId="1992" xr:uid="{00000000-0005-0000-0000-0000140A0000}"/>
    <cellStyle name="Comma 8 5 5" xfId="1454" xr:uid="{00000000-0005-0000-0000-0000150A0000}"/>
    <cellStyle name="Comma 8 5 6" xfId="2535" xr:uid="{00000000-0005-0000-0000-0000160A0000}"/>
    <cellStyle name="Comma 8 5 7" xfId="374" xr:uid="{00000000-0005-0000-0000-0000170A0000}"/>
    <cellStyle name="Comma 8 6" xfId="156" xr:uid="{00000000-0005-0000-0000-0000180A0000}"/>
    <cellStyle name="Comma 8 6 2" xfId="703" xr:uid="{00000000-0005-0000-0000-0000190A0000}"/>
    <cellStyle name="Comma 8 6 2 2" xfId="1241" xr:uid="{00000000-0005-0000-0000-00001A0A0000}"/>
    <cellStyle name="Comma 8 6 2 2 2" xfId="2321" xr:uid="{00000000-0005-0000-0000-00001B0A0000}"/>
    <cellStyle name="Comma 8 6 2 3" xfId="1783" xr:uid="{00000000-0005-0000-0000-00001C0A0000}"/>
    <cellStyle name="Comma 8 6 3" xfId="974" xr:uid="{00000000-0005-0000-0000-00001D0A0000}"/>
    <cellStyle name="Comma 8 6 3 2" xfId="2054" xr:uid="{00000000-0005-0000-0000-00001E0A0000}"/>
    <cellStyle name="Comma 8 6 4" xfId="1516" xr:uid="{00000000-0005-0000-0000-00001F0A0000}"/>
    <cellStyle name="Comma 8 6 5" xfId="2597" xr:uid="{00000000-0005-0000-0000-0000200A0000}"/>
    <cellStyle name="Comma 8 6 6" xfId="436" xr:uid="{00000000-0005-0000-0000-0000210A0000}"/>
    <cellStyle name="Comma 8 7" xfId="584" xr:uid="{00000000-0005-0000-0000-0000220A0000}"/>
    <cellStyle name="Comma 8 7 2" xfId="1122" xr:uid="{00000000-0005-0000-0000-0000230A0000}"/>
    <cellStyle name="Comma 8 7 2 2" xfId="2202" xr:uid="{00000000-0005-0000-0000-0000240A0000}"/>
    <cellStyle name="Comma 8 7 3" xfId="1664" xr:uid="{00000000-0005-0000-0000-0000250A0000}"/>
    <cellStyle name="Comma 8 8" xfId="855" xr:uid="{00000000-0005-0000-0000-0000260A0000}"/>
    <cellStyle name="Comma 8 8 2" xfId="1935" xr:uid="{00000000-0005-0000-0000-0000270A0000}"/>
    <cellStyle name="Comma 8 9" xfId="1397" xr:uid="{00000000-0005-0000-0000-0000280A0000}"/>
    <cellStyle name="Comma 80" xfId="2790" xr:uid="{09236E85-B75F-4C5E-8AA0-B80EAF7C6BD6}"/>
    <cellStyle name="Comma 81" xfId="2789" xr:uid="{AE8C5BDC-D306-4CBE-82D5-85AA70BCB42E}"/>
    <cellStyle name="Comma 82" xfId="2791" xr:uid="{0A57C0E7-5936-44AE-BDCF-F226DD01530D}"/>
    <cellStyle name="Comma 83" xfId="2792" xr:uid="{5B9A5A2F-93AC-48B9-98C3-CBC8D6A9AFB0}"/>
    <cellStyle name="Comma 84" xfId="2793" xr:uid="{D23E3380-7620-4FB5-B37A-6A1A00DCEBBE}"/>
    <cellStyle name="Comma 85" xfId="2794" xr:uid="{F680A987-F660-4A30-8FD2-53E5933E1FAE}"/>
    <cellStyle name="Comma 86" xfId="2795" xr:uid="{03113912-7D5F-4029-90C7-0DC9B37F5C33}"/>
    <cellStyle name="Comma 87" xfId="2796" xr:uid="{E120C0BF-59D7-416D-AA23-CDC5832B9BFD}"/>
    <cellStyle name="Comma 88" xfId="2797" xr:uid="{BE546045-87BB-4CD9-B92D-187B172F0BAA}"/>
    <cellStyle name="Comma 89" xfId="2798" xr:uid="{9DFF6FE1-7B7A-4B65-8341-961FD12CA1F7}"/>
    <cellStyle name="Comma 9" xfId="39" xr:uid="{00000000-0005-0000-0000-0000290A0000}"/>
    <cellStyle name="Comma 9 10" xfId="319" xr:uid="{00000000-0005-0000-0000-00002A0A0000}"/>
    <cellStyle name="Comma 9 2" xfId="52" xr:uid="{00000000-0005-0000-0000-00002B0A0000}"/>
    <cellStyle name="Comma 9 2 2" xfId="81" xr:uid="{00000000-0005-0000-0000-00002C0A0000}"/>
    <cellStyle name="Comma 9 2 2 2" xfId="143" xr:uid="{00000000-0005-0000-0000-00002D0A0000}"/>
    <cellStyle name="Comma 9 2 2 2 2" xfId="269" xr:uid="{00000000-0005-0000-0000-00002E0A0000}"/>
    <cellStyle name="Comma 9 2 2 2 2 2" xfId="816" xr:uid="{00000000-0005-0000-0000-00002F0A0000}"/>
    <cellStyle name="Comma 9 2 2 2 2 2 2" xfId="1354" xr:uid="{00000000-0005-0000-0000-0000300A0000}"/>
    <cellStyle name="Comma 9 2 2 2 2 2 2 2" xfId="2434" xr:uid="{00000000-0005-0000-0000-0000310A0000}"/>
    <cellStyle name="Comma 9 2 2 2 2 2 3" xfId="1896" xr:uid="{00000000-0005-0000-0000-0000320A0000}"/>
    <cellStyle name="Comma 9 2 2 2 2 3" xfId="1087" xr:uid="{00000000-0005-0000-0000-0000330A0000}"/>
    <cellStyle name="Comma 9 2 2 2 2 3 2" xfId="2167" xr:uid="{00000000-0005-0000-0000-0000340A0000}"/>
    <cellStyle name="Comma 9 2 2 2 2 4" xfId="1629" xr:uid="{00000000-0005-0000-0000-0000350A0000}"/>
    <cellStyle name="Comma 9 2 2 2 2 5" xfId="2710" xr:uid="{00000000-0005-0000-0000-0000360A0000}"/>
    <cellStyle name="Comma 9 2 2 2 2 6" xfId="549" xr:uid="{00000000-0005-0000-0000-0000370A0000}"/>
    <cellStyle name="Comma 9 2 2 2 3" xfId="690" xr:uid="{00000000-0005-0000-0000-0000380A0000}"/>
    <cellStyle name="Comma 9 2 2 2 3 2" xfId="1228" xr:uid="{00000000-0005-0000-0000-0000390A0000}"/>
    <cellStyle name="Comma 9 2 2 2 3 2 2" xfId="2308" xr:uid="{00000000-0005-0000-0000-00003A0A0000}"/>
    <cellStyle name="Comma 9 2 2 2 3 3" xfId="1770" xr:uid="{00000000-0005-0000-0000-00003B0A0000}"/>
    <cellStyle name="Comma 9 2 2 2 4" xfId="961" xr:uid="{00000000-0005-0000-0000-00003C0A0000}"/>
    <cellStyle name="Comma 9 2 2 2 4 2" xfId="2041" xr:uid="{00000000-0005-0000-0000-00003D0A0000}"/>
    <cellStyle name="Comma 9 2 2 2 5" xfId="1503" xr:uid="{00000000-0005-0000-0000-00003E0A0000}"/>
    <cellStyle name="Comma 9 2 2 2 6" xfId="2584" xr:uid="{00000000-0005-0000-0000-00003F0A0000}"/>
    <cellStyle name="Comma 9 2 2 2 7" xfId="423" xr:uid="{00000000-0005-0000-0000-0000400A0000}"/>
    <cellStyle name="Comma 9 2 2 3" xfId="205" xr:uid="{00000000-0005-0000-0000-0000410A0000}"/>
    <cellStyle name="Comma 9 2 2 3 2" xfId="752" xr:uid="{00000000-0005-0000-0000-0000420A0000}"/>
    <cellStyle name="Comma 9 2 2 3 2 2" xfId="1290" xr:uid="{00000000-0005-0000-0000-0000430A0000}"/>
    <cellStyle name="Comma 9 2 2 3 2 2 2" xfId="2370" xr:uid="{00000000-0005-0000-0000-0000440A0000}"/>
    <cellStyle name="Comma 9 2 2 3 2 3" xfId="1832" xr:uid="{00000000-0005-0000-0000-0000450A0000}"/>
    <cellStyle name="Comma 9 2 2 3 3" xfId="1023" xr:uid="{00000000-0005-0000-0000-0000460A0000}"/>
    <cellStyle name="Comma 9 2 2 3 3 2" xfId="2103" xr:uid="{00000000-0005-0000-0000-0000470A0000}"/>
    <cellStyle name="Comma 9 2 2 3 4" xfId="1565" xr:uid="{00000000-0005-0000-0000-0000480A0000}"/>
    <cellStyle name="Comma 9 2 2 3 5" xfId="2646" xr:uid="{00000000-0005-0000-0000-0000490A0000}"/>
    <cellStyle name="Comma 9 2 2 3 6" xfId="485" xr:uid="{00000000-0005-0000-0000-00004A0A0000}"/>
    <cellStyle name="Comma 9 2 2 4" xfId="628" xr:uid="{00000000-0005-0000-0000-00004B0A0000}"/>
    <cellStyle name="Comma 9 2 2 4 2" xfId="1166" xr:uid="{00000000-0005-0000-0000-00004C0A0000}"/>
    <cellStyle name="Comma 9 2 2 4 2 2" xfId="2246" xr:uid="{00000000-0005-0000-0000-00004D0A0000}"/>
    <cellStyle name="Comma 9 2 2 4 3" xfId="1708" xr:uid="{00000000-0005-0000-0000-00004E0A0000}"/>
    <cellStyle name="Comma 9 2 2 5" xfId="899" xr:uid="{00000000-0005-0000-0000-00004F0A0000}"/>
    <cellStyle name="Comma 9 2 2 5 2" xfId="1979" xr:uid="{00000000-0005-0000-0000-0000500A0000}"/>
    <cellStyle name="Comma 9 2 2 6" xfId="1441" xr:uid="{00000000-0005-0000-0000-0000510A0000}"/>
    <cellStyle name="Comma 9 2 2 7" xfId="2522" xr:uid="{00000000-0005-0000-0000-0000520A0000}"/>
    <cellStyle name="Comma 9 2 2 8" xfId="361" xr:uid="{00000000-0005-0000-0000-0000530A0000}"/>
    <cellStyle name="Comma 9 2 3" xfId="111" xr:uid="{00000000-0005-0000-0000-0000540A0000}"/>
    <cellStyle name="Comma 9 2 3 2" xfId="237" xr:uid="{00000000-0005-0000-0000-0000550A0000}"/>
    <cellStyle name="Comma 9 2 3 2 2" xfId="784" xr:uid="{00000000-0005-0000-0000-0000560A0000}"/>
    <cellStyle name="Comma 9 2 3 2 2 2" xfId="1322" xr:uid="{00000000-0005-0000-0000-0000570A0000}"/>
    <cellStyle name="Comma 9 2 3 2 2 2 2" xfId="2402" xr:uid="{00000000-0005-0000-0000-0000580A0000}"/>
    <cellStyle name="Comma 9 2 3 2 2 3" xfId="1864" xr:uid="{00000000-0005-0000-0000-0000590A0000}"/>
    <cellStyle name="Comma 9 2 3 2 3" xfId="1055" xr:uid="{00000000-0005-0000-0000-00005A0A0000}"/>
    <cellStyle name="Comma 9 2 3 2 3 2" xfId="2135" xr:uid="{00000000-0005-0000-0000-00005B0A0000}"/>
    <cellStyle name="Comma 9 2 3 2 4" xfId="1597" xr:uid="{00000000-0005-0000-0000-00005C0A0000}"/>
    <cellStyle name="Comma 9 2 3 2 5" xfId="2678" xr:uid="{00000000-0005-0000-0000-00005D0A0000}"/>
    <cellStyle name="Comma 9 2 3 2 6" xfId="517" xr:uid="{00000000-0005-0000-0000-00005E0A0000}"/>
    <cellStyle name="Comma 9 2 3 3" xfId="658" xr:uid="{00000000-0005-0000-0000-00005F0A0000}"/>
    <cellStyle name="Comma 9 2 3 3 2" xfId="1196" xr:uid="{00000000-0005-0000-0000-0000600A0000}"/>
    <cellStyle name="Comma 9 2 3 3 2 2" xfId="2276" xr:uid="{00000000-0005-0000-0000-0000610A0000}"/>
    <cellStyle name="Comma 9 2 3 3 3" xfId="1738" xr:uid="{00000000-0005-0000-0000-0000620A0000}"/>
    <cellStyle name="Comma 9 2 3 4" xfId="929" xr:uid="{00000000-0005-0000-0000-0000630A0000}"/>
    <cellStyle name="Comma 9 2 3 4 2" xfId="2009" xr:uid="{00000000-0005-0000-0000-0000640A0000}"/>
    <cellStyle name="Comma 9 2 3 5" xfId="1471" xr:uid="{00000000-0005-0000-0000-0000650A0000}"/>
    <cellStyle name="Comma 9 2 3 6" xfId="2552" xr:uid="{00000000-0005-0000-0000-0000660A0000}"/>
    <cellStyle name="Comma 9 2 3 7" xfId="391" xr:uid="{00000000-0005-0000-0000-0000670A0000}"/>
    <cellStyle name="Comma 9 2 4" xfId="173" xr:uid="{00000000-0005-0000-0000-0000680A0000}"/>
    <cellStyle name="Comma 9 2 4 2" xfId="720" xr:uid="{00000000-0005-0000-0000-0000690A0000}"/>
    <cellStyle name="Comma 9 2 4 2 2" xfId="1258" xr:uid="{00000000-0005-0000-0000-00006A0A0000}"/>
    <cellStyle name="Comma 9 2 4 2 2 2" xfId="2338" xr:uid="{00000000-0005-0000-0000-00006B0A0000}"/>
    <cellStyle name="Comma 9 2 4 2 3" xfId="1800" xr:uid="{00000000-0005-0000-0000-00006C0A0000}"/>
    <cellStyle name="Comma 9 2 4 3" xfId="991" xr:uid="{00000000-0005-0000-0000-00006D0A0000}"/>
    <cellStyle name="Comma 9 2 4 3 2" xfId="2071" xr:uid="{00000000-0005-0000-0000-00006E0A0000}"/>
    <cellStyle name="Comma 9 2 4 4" xfId="1533" xr:uid="{00000000-0005-0000-0000-00006F0A0000}"/>
    <cellStyle name="Comma 9 2 4 5" xfId="2614" xr:uid="{00000000-0005-0000-0000-0000700A0000}"/>
    <cellStyle name="Comma 9 2 4 6" xfId="453" xr:uid="{00000000-0005-0000-0000-0000710A0000}"/>
    <cellStyle name="Comma 9 2 5" xfId="599" xr:uid="{00000000-0005-0000-0000-0000720A0000}"/>
    <cellStyle name="Comma 9 2 5 2" xfId="1137" xr:uid="{00000000-0005-0000-0000-0000730A0000}"/>
    <cellStyle name="Comma 9 2 5 2 2" xfId="2217" xr:uid="{00000000-0005-0000-0000-0000740A0000}"/>
    <cellStyle name="Comma 9 2 5 3" xfId="1679" xr:uid="{00000000-0005-0000-0000-0000750A0000}"/>
    <cellStyle name="Comma 9 2 6" xfId="870" xr:uid="{00000000-0005-0000-0000-0000760A0000}"/>
    <cellStyle name="Comma 9 2 6 2" xfId="1950" xr:uid="{00000000-0005-0000-0000-0000770A0000}"/>
    <cellStyle name="Comma 9 2 7" xfId="1412" xr:uid="{00000000-0005-0000-0000-0000780A0000}"/>
    <cellStyle name="Comma 9 2 8" xfId="2493" xr:uid="{00000000-0005-0000-0000-0000790A0000}"/>
    <cellStyle name="Comma 9 2 9" xfId="332" xr:uid="{00000000-0005-0000-0000-00007A0A0000}"/>
    <cellStyle name="Comma 9 3" xfId="66" xr:uid="{00000000-0005-0000-0000-00007B0A0000}"/>
    <cellStyle name="Comma 9 3 2" xfId="128" xr:uid="{00000000-0005-0000-0000-00007C0A0000}"/>
    <cellStyle name="Comma 9 3 2 2" xfId="254" xr:uid="{00000000-0005-0000-0000-00007D0A0000}"/>
    <cellStyle name="Comma 9 3 2 2 2" xfId="801" xr:uid="{00000000-0005-0000-0000-00007E0A0000}"/>
    <cellStyle name="Comma 9 3 2 2 2 2" xfId="1339" xr:uid="{00000000-0005-0000-0000-00007F0A0000}"/>
    <cellStyle name="Comma 9 3 2 2 2 2 2" xfId="2419" xr:uid="{00000000-0005-0000-0000-0000800A0000}"/>
    <cellStyle name="Comma 9 3 2 2 2 3" xfId="1881" xr:uid="{00000000-0005-0000-0000-0000810A0000}"/>
    <cellStyle name="Comma 9 3 2 2 3" xfId="1072" xr:uid="{00000000-0005-0000-0000-0000820A0000}"/>
    <cellStyle name="Comma 9 3 2 2 3 2" xfId="2152" xr:uid="{00000000-0005-0000-0000-0000830A0000}"/>
    <cellStyle name="Comma 9 3 2 2 4" xfId="1614" xr:uid="{00000000-0005-0000-0000-0000840A0000}"/>
    <cellStyle name="Comma 9 3 2 2 5" xfId="2695" xr:uid="{00000000-0005-0000-0000-0000850A0000}"/>
    <cellStyle name="Comma 9 3 2 2 6" xfId="534" xr:uid="{00000000-0005-0000-0000-0000860A0000}"/>
    <cellStyle name="Comma 9 3 2 3" xfId="675" xr:uid="{00000000-0005-0000-0000-0000870A0000}"/>
    <cellStyle name="Comma 9 3 2 3 2" xfId="1213" xr:uid="{00000000-0005-0000-0000-0000880A0000}"/>
    <cellStyle name="Comma 9 3 2 3 2 2" xfId="2293" xr:uid="{00000000-0005-0000-0000-0000890A0000}"/>
    <cellStyle name="Comma 9 3 2 3 3" xfId="1755" xr:uid="{00000000-0005-0000-0000-00008A0A0000}"/>
    <cellStyle name="Comma 9 3 2 4" xfId="946" xr:uid="{00000000-0005-0000-0000-00008B0A0000}"/>
    <cellStyle name="Comma 9 3 2 4 2" xfId="2026" xr:uid="{00000000-0005-0000-0000-00008C0A0000}"/>
    <cellStyle name="Comma 9 3 2 5" xfId="1488" xr:uid="{00000000-0005-0000-0000-00008D0A0000}"/>
    <cellStyle name="Comma 9 3 2 6" xfId="2569" xr:uid="{00000000-0005-0000-0000-00008E0A0000}"/>
    <cellStyle name="Comma 9 3 2 7" xfId="408" xr:uid="{00000000-0005-0000-0000-00008F0A0000}"/>
    <cellStyle name="Comma 9 3 3" xfId="190" xr:uid="{00000000-0005-0000-0000-0000900A0000}"/>
    <cellStyle name="Comma 9 3 3 2" xfId="737" xr:uid="{00000000-0005-0000-0000-0000910A0000}"/>
    <cellStyle name="Comma 9 3 3 2 2" xfId="1275" xr:uid="{00000000-0005-0000-0000-0000920A0000}"/>
    <cellStyle name="Comma 9 3 3 2 2 2" xfId="2355" xr:uid="{00000000-0005-0000-0000-0000930A0000}"/>
    <cellStyle name="Comma 9 3 3 2 3" xfId="1817" xr:uid="{00000000-0005-0000-0000-0000940A0000}"/>
    <cellStyle name="Comma 9 3 3 3" xfId="1008" xr:uid="{00000000-0005-0000-0000-0000950A0000}"/>
    <cellStyle name="Comma 9 3 3 3 2" xfId="2088" xr:uid="{00000000-0005-0000-0000-0000960A0000}"/>
    <cellStyle name="Comma 9 3 3 4" xfId="1550" xr:uid="{00000000-0005-0000-0000-0000970A0000}"/>
    <cellStyle name="Comma 9 3 3 5" xfId="2631" xr:uid="{00000000-0005-0000-0000-0000980A0000}"/>
    <cellStyle name="Comma 9 3 3 6" xfId="470" xr:uid="{00000000-0005-0000-0000-0000990A0000}"/>
    <cellStyle name="Comma 9 3 4" xfId="613" xr:uid="{00000000-0005-0000-0000-00009A0A0000}"/>
    <cellStyle name="Comma 9 3 4 2" xfId="1151" xr:uid="{00000000-0005-0000-0000-00009B0A0000}"/>
    <cellStyle name="Comma 9 3 4 2 2" xfId="2231" xr:uid="{00000000-0005-0000-0000-00009C0A0000}"/>
    <cellStyle name="Comma 9 3 4 3" xfId="1693" xr:uid="{00000000-0005-0000-0000-00009D0A0000}"/>
    <cellStyle name="Comma 9 3 5" xfId="884" xr:uid="{00000000-0005-0000-0000-00009E0A0000}"/>
    <cellStyle name="Comma 9 3 5 2" xfId="1964" xr:uid="{00000000-0005-0000-0000-00009F0A0000}"/>
    <cellStyle name="Comma 9 3 6" xfId="1426" xr:uid="{00000000-0005-0000-0000-0000A00A0000}"/>
    <cellStyle name="Comma 9 3 7" xfId="2507" xr:uid="{00000000-0005-0000-0000-0000A10A0000}"/>
    <cellStyle name="Comma 9 3 8" xfId="346" xr:uid="{00000000-0005-0000-0000-0000A20A0000}"/>
    <cellStyle name="Comma 9 4" xfId="96" xr:uid="{00000000-0005-0000-0000-0000A30A0000}"/>
    <cellStyle name="Comma 9 4 2" xfId="222" xr:uid="{00000000-0005-0000-0000-0000A40A0000}"/>
    <cellStyle name="Comma 9 4 2 2" xfId="769" xr:uid="{00000000-0005-0000-0000-0000A50A0000}"/>
    <cellStyle name="Comma 9 4 2 2 2" xfId="1307" xr:uid="{00000000-0005-0000-0000-0000A60A0000}"/>
    <cellStyle name="Comma 9 4 2 2 2 2" xfId="2387" xr:uid="{00000000-0005-0000-0000-0000A70A0000}"/>
    <cellStyle name="Comma 9 4 2 2 3" xfId="1849" xr:uid="{00000000-0005-0000-0000-0000A80A0000}"/>
    <cellStyle name="Comma 9 4 2 3" xfId="1040" xr:uid="{00000000-0005-0000-0000-0000A90A0000}"/>
    <cellStyle name="Comma 9 4 2 3 2" xfId="2120" xr:uid="{00000000-0005-0000-0000-0000AA0A0000}"/>
    <cellStyle name="Comma 9 4 2 4" xfId="1582" xr:uid="{00000000-0005-0000-0000-0000AB0A0000}"/>
    <cellStyle name="Comma 9 4 2 5" xfId="2663" xr:uid="{00000000-0005-0000-0000-0000AC0A0000}"/>
    <cellStyle name="Comma 9 4 2 6" xfId="502" xr:uid="{00000000-0005-0000-0000-0000AD0A0000}"/>
    <cellStyle name="Comma 9 4 3" xfId="643" xr:uid="{00000000-0005-0000-0000-0000AE0A0000}"/>
    <cellStyle name="Comma 9 4 3 2" xfId="1181" xr:uid="{00000000-0005-0000-0000-0000AF0A0000}"/>
    <cellStyle name="Comma 9 4 3 2 2" xfId="2261" xr:uid="{00000000-0005-0000-0000-0000B00A0000}"/>
    <cellStyle name="Comma 9 4 3 3" xfId="1723" xr:uid="{00000000-0005-0000-0000-0000B10A0000}"/>
    <cellStyle name="Comma 9 4 4" xfId="914" xr:uid="{00000000-0005-0000-0000-0000B20A0000}"/>
    <cellStyle name="Comma 9 4 4 2" xfId="1994" xr:uid="{00000000-0005-0000-0000-0000B30A0000}"/>
    <cellStyle name="Comma 9 4 5" xfId="1456" xr:uid="{00000000-0005-0000-0000-0000B40A0000}"/>
    <cellStyle name="Comma 9 4 6" xfId="2537" xr:uid="{00000000-0005-0000-0000-0000B50A0000}"/>
    <cellStyle name="Comma 9 4 7" xfId="376" xr:uid="{00000000-0005-0000-0000-0000B60A0000}"/>
    <cellStyle name="Comma 9 5" xfId="158" xr:uid="{00000000-0005-0000-0000-0000B70A0000}"/>
    <cellStyle name="Comma 9 5 2" xfId="705" xr:uid="{00000000-0005-0000-0000-0000B80A0000}"/>
    <cellStyle name="Comma 9 5 2 2" xfId="1243" xr:uid="{00000000-0005-0000-0000-0000B90A0000}"/>
    <cellStyle name="Comma 9 5 2 2 2" xfId="2323" xr:uid="{00000000-0005-0000-0000-0000BA0A0000}"/>
    <cellStyle name="Comma 9 5 2 3" xfId="1785" xr:uid="{00000000-0005-0000-0000-0000BB0A0000}"/>
    <cellStyle name="Comma 9 5 3" xfId="976" xr:uid="{00000000-0005-0000-0000-0000BC0A0000}"/>
    <cellStyle name="Comma 9 5 3 2" xfId="2056" xr:uid="{00000000-0005-0000-0000-0000BD0A0000}"/>
    <cellStyle name="Comma 9 5 4" xfId="1518" xr:uid="{00000000-0005-0000-0000-0000BE0A0000}"/>
    <cellStyle name="Comma 9 5 5" xfId="2599" xr:uid="{00000000-0005-0000-0000-0000BF0A0000}"/>
    <cellStyle name="Comma 9 5 6" xfId="438" xr:uid="{00000000-0005-0000-0000-0000C00A0000}"/>
    <cellStyle name="Comma 9 6" xfId="586" xr:uid="{00000000-0005-0000-0000-0000C10A0000}"/>
    <cellStyle name="Comma 9 6 2" xfId="1124" xr:uid="{00000000-0005-0000-0000-0000C20A0000}"/>
    <cellStyle name="Comma 9 6 2 2" xfId="2204" xr:uid="{00000000-0005-0000-0000-0000C30A0000}"/>
    <cellStyle name="Comma 9 6 3" xfId="1666" xr:uid="{00000000-0005-0000-0000-0000C40A0000}"/>
    <cellStyle name="Comma 9 7" xfId="857" xr:uid="{00000000-0005-0000-0000-0000C50A0000}"/>
    <cellStyle name="Comma 9 7 2" xfId="1937" xr:uid="{00000000-0005-0000-0000-0000C60A0000}"/>
    <cellStyle name="Comma 9 8" xfId="1399" xr:uid="{00000000-0005-0000-0000-0000C70A0000}"/>
    <cellStyle name="Comma 9 9" xfId="2480" xr:uid="{00000000-0005-0000-0000-0000C80A0000}"/>
    <cellStyle name="Comma 90" xfId="2799" xr:uid="{8414A5B8-F2DA-4AD0-BCED-C2F85C307EF1}"/>
    <cellStyle name="Currency" xfId="2784" builtinId="4"/>
    <cellStyle name="Hyperlink" xfId="282" builtinId="8"/>
    <cellStyle name="Normal" xfId="0" builtinId="0"/>
    <cellStyle name="Normal 2" xfId="25" xr:uid="{00000000-0005-0000-0000-0000CB0A0000}"/>
    <cellStyle name="Normal 2 2" xfId="17" xr:uid="{00000000-0005-0000-0000-0000CC0A0000}"/>
    <cellStyle name="Normal 2 3" xfId="26" xr:uid="{00000000-0005-0000-0000-0000CD0A0000}"/>
    <cellStyle name="Normal 2 3 2" xfId="27" xr:uid="{00000000-0005-0000-0000-0000CE0A0000}"/>
    <cellStyle name="Normal 2 4" xfId="10" xr:uid="{00000000-0005-0000-0000-0000CF0A0000}"/>
    <cellStyle name="Normal 3" xfId="28" xr:uid="{00000000-0005-0000-0000-0000D00A0000}"/>
    <cellStyle name="Normal 3 2" xfId="29" xr:uid="{00000000-0005-0000-0000-0000D10A0000}"/>
    <cellStyle name="Normal 4" xfId="30" xr:uid="{00000000-0005-0000-0000-0000D20A0000}"/>
    <cellStyle name="Normal 4 2" xfId="31" xr:uid="{00000000-0005-0000-0000-0000D30A0000}"/>
    <cellStyle name="Normal 5" xfId="32" xr:uid="{00000000-0005-0000-0000-0000D40A0000}"/>
    <cellStyle name="Normal 5 2" xfId="33" xr:uid="{00000000-0005-0000-0000-0000D50A0000}"/>
    <cellStyle name="Normal 6" xfId="15" xr:uid="{00000000-0005-0000-0000-0000D60A0000}"/>
    <cellStyle name="Normal 7" xfId="286" xr:uid="{00000000-0005-0000-0000-0000D70A0000}"/>
    <cellStyle name="Normal 8" xfId="285" xr:uid="{00000000-0005-0000-0000-0000D80A0000}"/>
    <cellStyle name="Percent" xfId="280" builtinId="5"/>
    <cellStyle name="Percent 2" xfId="34" xr:uid="{00000000-0005-0000-0000-0000DA0A0000}"/>
    <cellStyle name="Percent 2 2" xfId="35" xr:uid="{00000000-0005-0000-0000-0000DB0A0000}"/>
    <cellStyle name="Percent 3" xfId="36" xr:uid="{00000000-0005-0000-0000-0000DC0A0000}"/>
    <cellStyle name="Percent 3 2" xfId="37" xr:uid="{00000000-0005-0000-0000-0000DD0A0000}"/>
    <cellStyle name="Percent 4" xfId="14" xr:uid="{00000000-0005-0000-0000-0000DE0A0000}"/>
  </cellStyles>
  <dxfs count="588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(* #,##0.0_);_(* \(#,##0.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(* #,##0.0_);_(* \(#,##0.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(* #,##0.0_);_(* \(#,##0.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22" formatCode="mmm\-yy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22" formatCode="mmm\-yy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5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8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9" formatCode="_-* #.##0\.0_-;\-* #.##0\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7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4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4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7" formatCode="_-* #\,##0.0_-;\-* #\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7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5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1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1" formatCode="[$-409]mmm\-yy;@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0.0%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9" formatCode="_-* #.##0\.0_-;\-* #.##0\.0_-;_-* &quot;-&quot;??_-;_-@_-"/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 Style 1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October 2023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7414"/>
          <a:ext cx="11126026" cy="4624433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October 2023</a:t>
          </a:r>
        </a:p>
      </dsp:txBody>
      <dsp:txXfrm>
        <a:off x="0" y="7414"/>
        <a:ext cx="11126026" cy="3082955"/>
      </dsp:txXfrm>
    </dsp:sp>
    <dsp:sp modelId="{B63769A4-BF7D-4EC4-80CA-F6ED6EF4F2D1}">
      <dsp:nvSpPr>
        <dsp:cNvPr id="0" name=""/>
        <dsp:cNvSpPr/>
      </dsp:nvSpPr>
      <dsp:spPr>
        <a:xfrm>
          <a:off x="2278824" y="3090369"/>
          <a:ext cx="11126026" cy="26496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27152" tIns="327152" rIns="327152" bIns="327152" numCol="1" spcCol="1270" anchor="t" anchorCtr="0">
          <a:noAutofit/>
        </a:bodyPr>
        <a:lstStyle/>
        <a:p>
          <a:pPr marL="285750" lvl="1" indent="-285750" algn="l" defTabSz="20447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4600" kern="1200"/>
        </a:p>
      </dsp:txBody>
      <dsp:txXfrm>
        <a:off x="2356428" y="3167973"/>
        <a:ext cx="10970818" cy="2494392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28</xdr:row>
      <xdr:rowOff>175259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8E4605AF-7F52-4654-ACBF-09B4B63B6CA3}" name="Table29" displayName="Table29" ref="A10:D275" totalsRowShown="0" headerRowDxfId="587" dataDxfId="586" tableBorderDxfId="585">
  <autoFilter ref="A10:D275" xr:uid="{8E4605AF-7F52-4654-ACBF-09B4B63B6CA3}">
    <filterColumn colId="0" hiddenButton="1"/>
    <filterColumn colId="1" hiddenButton="1"/>
    <filterColumn colId="2" hiddenButton="1"/>
    <filterColumn colId="3" hiddenButton="1"/>
  </autoFilter>
  <tableColumns count="4">
    <tableColumn id="1" xr3:uid="{02A0B25A-8243-47E8-B95A-A155C6B0FEB8}" name="SITC/COMMODITY DESCRIPTION" dataDxfId="584"/>
    <tableColumn id="2" xr3:uid="{56D9DE60-1441-4A6A-9814-6375B14402A2}" name="As reported in Sep_2023 Bulletin (N$ m)" dataDxfId="583" dataCellStyle="Comma 84"/>
    <tableColumn id="3" xr3:uid="{59CF9CE1-191E-499F-9996-D65CC949E207}" name="As reported in Oct_2023  (N$ m)" dataDxfId="582" dataCellStyle="Comma 84"/>
    <tableColumn id="4" xr3:uid="{50573630-7E82-476C-837A-D3F3975D8086}" name="Difference  (N$ m)" dataDxfId="581" dataCellStyle="Comma 80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7000000}" name="Table16" displayName="Table16" ref="A3:D267" headerRowCount="0" totalsRowShown="0" headerRowDxfId="472" dataDxfId="471" tableBorderDxfId="470" headerRowCellStyle="Comma 23">
  <sortState xmlns:xlrd2="http://schemas.microsoft.com/office/spreadsheetml/2017/richdata2" ref="A3:D252">
    <sortCondition descending="1" ref="D3:D252"/>
  </sortState>
  <tableColumns count="4">
    <tableColumn id="1" xr3:uid="{00000000-0010-0000-0700-000001000000}" name="Column1" headerRowDxfId="469" dataDxfId="468" headerRowCellStyle="Comma 23" dataCellStyle="Comma 23"/>
    <tableColumn id="2" xr3:uid="{00000000-0010-0000-0700-000002000000}" name="Column2" headerRowDxfId="467" dataDxfId="466" headerRowCellStyle="Comma 23" dataCellStyle="Comma 87"/>
    <tableColumn id="3" xr3:uid="{00000000-0010-0000-0700-000003000000}" name="Column3" headerRowDxfId="465" dataDxfId="464" headerRowCellStyle="Comma 23" dataCellStyle="Comma 87"/>
    <tableColumn id="4" xr3:uid="{00000000-0010-0000-0700-000004000000}" name="Column4" headerRowDxfId="463" dataDxfId="462" headerRowCellStyle="Comma" dataCellStyle="Comma">
      <calculatedColumnFormula>B3-C3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e22" displayName="Table22" ref="A4:I198" headerRowCount="0" totalsRowShown="0" headerRowDxfId="461" dataDxfId="460" tableBorderDxfId="459" headerRowCellStyle="Comma" dataCellStyle="Comma">
  <tableColumns count="9">
    <tableColumn id="1" xr3:uid="{00000000-0010-0000-0800-000001000000}" name="Column1" headerRowDxfId="458" dataDxfId="457" totalsRowDxfId="456"/>
    <tableColumn id="2" xr3:uid="{00000000-0010-0000-0800-000002000000}" name="Column2" headerRowDxfId="455" dataDxfId="454" totalsRowDxfId="453" headerRowCellStyle="Comma" dataCellStyle="Comma 87"/>
    <tableColumn id="3" xr3:uid="{00000000-0010-0000-0800-000003000000}" name="Column3" headerRowDxfId="452" dataDxfId="451" totalsRowDxfId="450" headerRowCellStyle="Comma" dataCellStyle="Comma">
      <calculatedColumnFormula>(B4/$B$198)*100</calculatedColumnFormula>
    </tableColumn>
    <tableColumn id="4" xr3:uid="{00000000-0010-0000-0800-000004000000}" name="Column4" headerRowDxfId="449" dataDxfId="448" totalsRowDxfId="447" headerRowCellStyle="Comma" dataCellStyle="Comma 87"/>
    <tableColumn id="5" xr3:uid="{00000000-0010-0000-0800-000005000000}" name="Column5" headerRowDxfId="446" dataDxfId="445" totalsRowDxfId="444" headerRowCellStyle="Comma" dataCellStyle="Comma">
      <calculatedColumnFormula>(D4/$D$198)*100</calculatedColumnFormula>
    </tableColumn>
    <tableColumn id="6" xr3:uid="{00000000-0010-0000-0800-000006000000}" name="Column6" headerRowDxfId="443" dataDxfId="442" totalsRowDxfId="441" headerRowCellStyle="Comma" dataCellStyle="Comma 87"/>
    <tableColumn id="7" xr3:uid="{00000000-0010-0000-0800-000007000000}" name="Column7" headerRowDxfId="440" dataDxfId="439" totalsRowDxfId="438" headerRowCellStyle="Comma" dataCellStyle="Comma">
      <calculatedColumnFormula>(F4/$F$198)*100</calculatedColumnFormula>
    </tableColumn>
    <tableColumn id="8" xr3:uid="{00000000-0010-0000-0800-000008000000}" name="Column8" headerRowDxfId="437" dataDxfId="436" totalsRowDxfId="435" headerRowCellStyle="Comma" dataCellStyle="Comma">
      <calculatedColumnFormula>((F4/D4)-1)*100</calculatedColumnFormula>
    </tableColumn>
    <tableColumn id="9" xr3:uid="{00000000-0010-0000-0800-000009000000}" name="Column9" headerRowDxfId="434" dataDxfId="433" totalsRowDxfId="43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e23" displayName="Table23" ref="A4:I198" headerRowCount="0" totalsRowShown="0" headerRowDxfId="431" dataDxfId="430" tableBorderDxfId="429" headerRowCellStyle="Comma" dataCellStyle="Comma">
  <tableColumns count="9">
    <tableColumn id="1" xr3:uid="{00000000-0010-0000-0900-000001000000}" name="Column1" headerRowDxfId="428" dataDxfId="427" totalsRowDxfId="426" dataCellStyle="Comma 73"/>
    <tableColumn id="2" xr3:uid="{00000000-0010-0000-0900-000002000000}" name="Column2" headerRowDxfId="425" dataDxfId="424" totalsRowDxfId="423" headerRowCellStyle="Comma 23" dataCellStyle="Comma 87"/>
    <tableColumn id="3" xr3:uid="{00000000-0010-0000-0900-000003000000}" name="Column3" headerRowDxfId="422" dataDxfId="421" totalsRowDxfId="420" headerRowCellStyle="Comma" dataCellStyle="Comma">
      <calculatedColumnFormula>(B4/$B$198)*100</calculatedColumnFormula>
    </tableColumn>
    <tableColumn id="4" xr3:uid="{00000000-0010-0000-0900-000004000000}" name="Column4" headerRowDxfId="419" dataDxfId="418" totalsRowDxfId="417" headerRowCellStyle="Comma 23" dataCellStyle="Comma 87"/>
    <tableColumn id="5" xr3:uid="{00000000-0010-0000-0900-000005000000}" name="Column5" headerRowDxfId="416" dataDxfId="415" totalsRowDxfId="414" headerRowCellStyle="Comma" dataCellStyle="Comma">
      <calculatedColumnFormula>(D4/$D$198)*100</calculatedColumnFormula>
    </tableColumn>
    <tableColumn id="6" xr3:uid="{00000000-0010-0000-0900-000006000000}" name="Column6" headerRowDxfId="413" dataDxfId="412" totalsRowDxfId="411" headerRowCellStyle="Comma 23" dataCellStyle="Comma 87"/>
    <tableColumn id="7" xr3:uid="{00000000-0010-0000-0900-000007000000}" name="Column7" headerRowDxfId="410" dataDxfId="409" totalsRowDxfId="408" headerRowCellStyle="Comma" dataCellStyle="Comma">
      <calculatedColumnFormula>(F4/$F$198)*100</calculatedColumnFormula>
    </tableColumn>
    <tableColumn id="8" xr3:uid="{00000000-0010-0000-0900-000008000000}" name="Column8" headerRowDxfId="407" dataDxfId="406" totalsRowDxfId="405" headerRowCellStyle="Comma" dataCellStyle="Comma">
      <calculatedColumnFormula>((F4/D4)-1)*100</calculatedColumnFormula>
    </tableColumn>
    <tableColumn id="9" xr3:uid="{00000000-0010-0000-0900-000009000000}" name="Column9" headerRowDxfId="404" dataDxfId="403" totalsRowDxfId="40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e24" displayName="Table24" ref="A4:L268" headerRowCount="0" totalsRowShown="0" headerRowDxfId="401" dataDxfId="400" tableBorderDxfId="399" headerRowCellStyle="Comma" dataCellStyle="Comma">
  <sortState xmlns:xlrd2="http://schemas.microsoft.com/office/spreadsheetml/2017/richdata2" ref="A4:L268">
    <sortCondition descending="1" ref="H4:H268"/>
  </sortState>
  <tableColumns count="12">
    <tableColumn id="1" xr3:uid="{00000000-0010-0000-0A00-000001000000}" name="Column1" headerRowDxfId="398" dataDxfId="397" dataCellStyle="Comma 23"/>
    <tableColumn id="2" xr3:uid="{00000000-0010-0000-0A00-000002000000}" name="Column2" headerRowDxfId="396" dataDxfId="395" headerRowCellStyle="Comma 23" dataCellStyle="Comma 84"/>
    <tableColumn id="3" xr3:uid="{00000000-0010-0000-0A00-000003000000}" name="Column3" headerRowDxfId="394" dataDxfId="393" headerRowCellStyle="Comma" dataCellStyle="Comma"/>
    <tableColumn id="4" xr3:uid="{00000000-0010-0000-0A00-000004000000}" name="Column4" headerRowDxfId="392" dataDxfId="391" headerRowCellStyle="Comma 23" dataCellStyle="Comma 84"/>
    <tableColumn id="5" xr3:uid="{00000000-0010-0000-0A00-000005000000}" name="Column5" headerRowDxfId="390" dataDxfId="389" headerRowCellStyle="Comma" dataCellStyle="Comma"/>
    <tableColumn id="7" xr3:uid="{00000000-0010-0000-0A00-000007000000}" name="Column7" headerRowDxfId="388" dataDxfId="387" headerRowCellStyle="Comma" dataCellStyle="Comma 83"/>
    <tableColumn id="6" xr3:uid="{00000000-0010-0000-0A00-000006000000}" name="Column6" headerRowDxfId="386" dataDxfId="385" headerRowCellStyle="Comma" dataCellStyle="Comma 83"/>
    <tableColumn id="11" xr3:uid="{00000000-0010-0000-0A00-00000B000000}" name="Column11" headerRowDxfId="384" dataDxfId="383" headerRowCellStyle="Comma 23" dataCellStyle="Comma 84"/>
    <tableColumn id="10" xr3:uid="{00000000-0010-0000-0A00-00000A000000}" name="Column10" headerRowDxfId="382" dataDxfId="381" headerRowCellStyle="Comma 23" dataCellStyle="Comma"/>
    <tableColumn id="12" xr3:uid="{00000000-0010-0000-0A00-00000C000000}" name="Column12" headerRowDxfId="380" dataDxfId="379" headerRowCellStyle="Comma 23" dataCellStyle="Comma"/>
    <tableColumn id="8" xr3:uid="{00000000-0010-0000-0A00-000008000000}" name="Column8" headerRowDxfId="378" dataDxfId="377" headerRowCellStyle="Comma" dataCellStyle="Comma"/>
    <tableColumn id="9" xr3:uid="{00000000-0010-0000-0A00-000009000000}" name="Column9" headerRowDxfId="376" dataDxfId="375" headerRowCellStyle="Comma" data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e25" displayName="Table25" ref="A4:I218" headerRowCount="0" totalsRowShown="0" headerRowDxfId="374" dataDxfId="373" tableBorderDxfId="372" headerRowCellStyle="Comma" dataCellStyle="Comma">
  <tableColumns count="9">
    <tableColumn id="1" xr3:uid="{00000000-0010-0000-0B00-000001000000}" name="Column1" headerRowDxfId="371" dataDxfId="370"/>
    <tableColumn id="2" xr3:uid="{00000000-0010-0000-0B00-000002000000}" name="Column2" headerRowDxfId="369" dataDxfId="368" headerRowCellStyle="Comma" dataCellStyle="Comma 78"/>
    <tableColumn id="3" xr3:uid="{00000000-0010-0000-0B00-000003000000}" name="Column3" headerRowDxfId="367" dataDxfId="366" headerRowCellStyle="Comma" dataCellStyle="Comma">
      <calculatedColumnFormula>(B4/$B$218)*100</calculatedColumnFormula>
    </tableColumn>
    <tableColumn id="4" xr3:uid="{00000000-0010-0000-0B00-000004000000}" name="Column4" headerRowDxfId="365" dataDxfId="364" headerRowCellStyle="Comma" dataCellStyle="Comma 78"/>
    <tableColumn id="5" xr3:uid="{00000000-0010-0000-0B00-000005000000}" name="Column5" headerRowDxfId="363" dataDxfId="362" headerRowCellStyle="Comma" dataCellStyle="Comma">
      <calculatedColumnFormula>(D4/$D$218)*100</calculatedColumnFormula>
    </tableColumn>
    <tableColumn id="6" xr3:uid="{00000000-0010-0000-0B00-000006000000}" name="Column6" headerRowDxfId="361" dataDxfId="360" headerRowCellStyle="Comma" dataCellStyle="Comma 78"/>
    <tableColumn id="7" xr3:uid="{00000000-0010-0000-0B00-000007000000}" name="Column7" headerRowDxfId="359" dataDxfId="358" headerRowCellStyle="Comma" dataCellStyle="Comma">
      <calculatedColumnFormula>(F4/$F$218)*100</calculatedColumnFormula>
    </tableColumn>
    <tableColumn id="8" xr3:uid="{00000000-0010-0000-0B00-000008000000}" name="Column8" headerRowDxfId="357" dataDxfId="356" headerRowCellStyle="Comma" dataCellStyle="Comma">
      <calculatedColumnFormula>((F4/D4)-1)*100</calculatedColumnFormula>
    </tableColumn>
    <tableColumn id="9" xr3:uid="{00000000-0010-0000-0B00-000009000000}" name="Column9" headerRowDxfId="355" dataDxfId="354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C000000}" name="Table26" displayName="Table26" ref="A4:I268" headerRowCount="0" totalsRowShown="0" headerRowDxfId="353" dataDxfId="352" tableBorderDxfId="351" dataCellStyle="Comma">
  <sortState xmlns:xlrd2="http://schemas.microsoft.com/office/spreadsheetml/2017/richdata2" ref="A4:I268">
    <sortCondition ref="A4:A268"/>
  </sortState>
  <tableColumns count="9">
    <tableColumn id="1" xr3:uid="{00000000-0010-0000-0C00-000001000000}" name="Column1" headerRowDxfId="350" dataDxfId="349" headerRowCellStyle="Comma" dataCellStyle="Comma 72 2"/>
    <tableColumn id="2" xr3:uid="{00000000-0010-0000-0C00-000002000000}" name="Column2" headerRowDxfId="348" dataDxfId="347" headerRowCellStyle="Comma" dataCellStyle="Comma 86"/>
    <tableColumn id="3" xr3:uid="{00000000-0010-0000-0C00-000003000000}" name="Column3" headerRowDxfId="346" dataDxfId="345" headerRowCellStyle="Comma" dataCellStyle="Comma"/>
    <tableColumn id="4" xr3:uid="{00000000-0010-0000-0C00-000004000000}" name="Column4" headerRowDxfId="344" dataDxfId="343" headerRowCellStyle="Comma" dataCellStyle="Comma 86"/>
    <tableColumn id="5" xr3:uid="{00000000-0010-0000-0C00-000005000000}" name="Column5" headerRowDxfId="342" dataDxfId="341" headerRowCellStyle="Comma" dataCellStyle="Comma"/>
    <tableColumn id="6" xr3:uid="{00000000-0010-0000-0C00-000006000000}" name="Column6" headerRowDxfId="340" dataDxfId="339" headerRowCellStyle="Comma" dataCellStyle="Comma 86"/>
    <tableColumn id="7" xr3:uid="{00000000-0010-0000-0C00-000007000000}" name="Column7" headerRowDxfId="338" dataDxfId="337" headerRowCellStyle="Comma" dataCellStyle="Comma"/>
    <tableColumn id="8" xr3:uid="{00000000-0010-0000-0C00-000008000000}" name="Column8" headerRowDxfId="336" dataDxfId="335" headerRowCellStyle="Comma" dataCellStyle="Comma"/>
    <tableColumn id="9" xr3:uid="{00000000-0010-0000-0C00-000009000000}" name="Column9" headerRowDxfId="334" dataDxfId="333" headerRowCellStyle="Comma" dataCellStyle="Comma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44772FD-15B5-4C6A-A358-F57747015455}" name="Table6" displayName="Table6" ref="A2:F48" totalsRowShown="0" headerRowDxfId="332" dataDxfId="330" headerRowBorderDxfId="331" tableBorderDxfId="329" dataCellStyle="Comma 87">
  <sortState xmlns:xlrd2="http://schemas.microsoft.com/office/spreadsheetml/2017/richdata2" ref="A3:F48">
    <sortCondition descending="1" ref="F3:F48"/>
  </sortState>
  <tableColumns count="6">
    <tableColumn id="1" xr3:uid="{1308BCFF-B35D-42D7-8162-4B62139CEDFD}" name="Partner \ SITC" dataDxfId="328"/>
    <tableColumn id="2" xr3:uid="{2C3EF6D4-7495-4DAF-9AED-7B13AD91A7D9}" name="286:Uranium" dataDxfId="327" dataCellStyle="Comma 87"/>
    <tableColumn id="3" xr3:uid="{A0D46D30-55C6-47DF-865E-65040C08051D}" name="034:Fish" dataDxfId="326" dataCellStyle="Comma 87"/>
    <tableColumn id="4" xr3:uid="{37CF443F-13BB-4141-AF62-039085E6B941}" name="971:Non-monetary gold" dataDxfId="325" dataCellStyle="Comma 87"/>
    <tableColumn id="5" xr3:uid="{2210ECF3-44D7-4179-92E6-3BCEC0975EA3}" name="334:Petroleum oils" dataDxfId="324" dataCellStyle="Comma 87"/>
    <tableColumn id="6" xr3:uid="{718EE908-0154-4854-9AC5-88C5DC22EA12}" name="667:Precious stones (diamonds)" dataDxfId="323" dataCellStyle="Comma 87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44E479E-3FAE-4941-97B3-7C3152287788}" name="Table17" displayName="Table17" ref="A2:F26" totalsRowShown="0" headerRowDxfId="322" dataDxfId="321" tableBorderDxfId="320" dataCellStyle="Comma 87">
  <autoFilter ref="A2:F26" xr:uid="{444E479E-3FAE-4941-97B3-7C315228778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xmlns:xlrd2="http://schemas.microsoft.com/office/spreadsheetml/2017/richdata2" ref="A3:F26">
    <sortCondition descending="1" ref="F3:F26"/>
  </sortState>
  <tableColumns count="6">
    <tableColumn id="1" xr3:uid="{96409448-862C-4437-8986-239A73748B1F}" name="Partner \ SITC" dataDxfId="319"/>
    <tableColumn id="2" xr3:uid="{5662A1C4-7F39-40DA-930E-718E8826FA8D}" name="334:Petroleum oils" dataDxfId="318" dataCellStyle="Comma 87"/>
    <tableColumn id="3" xr3:uid="{0C8F842F-4215-4B36-B3E3-F98664491B02}" name="667:Precious stones (diamonds)" dataDxfId="317" dataCellStyle="Comma 87"/>
    <tableColumn id="4" xr3:uid="{9D0BD1A3-C0E3-4310-ACE3-7D4ECE07F64A}" name="682:Copper and articles of copper" dataDxfId="316" dataCellStyle="Comma 87"/>
    <tableColumn id="5" xr3:uid="{206CFB31-6D9A-4B12-A685-FDC1C8E008DC}" name="625:Rubber tyres" dataDxfId="315" dataCellStyle="Comma 87"/>
    <tableColumn id="6" xr3:uid="{67002546-BEA5-4C76-8C06-B7CFFA856894}" name="776:Thermionic, cold cathode or photo-cathode valves and tubes" dataDxfId="314" dataCellStyle="Comma 87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53D8525-FC14-4F52-AEC2-196D24A14157}" name="Table5" displayName="Table5" ref="A2:F59" totalsRowShown="0" headerRowDxfId="313" dataDxfId="312" tableBorderDxfId="311" dataCellStyle="Comma 87">
  <autoFilter ref="A2:F59" xr:uid="{253D8525-FC14-4F52-AEC2-196D24A1415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xmlns:xlrd2="http://schemas.microsoft.com/office/spreadsheetml/2017/richdata2" ref="A3:F59">
    <sortCondition descending="1" ref="F3:F59"/>
  </sortState>
  <tableColumns count="6">
    <tableColumn id="1" xr3:uid="{455803C0-52D2-4516-9023-5E1411FDD2CD}" name="Partner \ SITC" dataDxfId="310"/>
    <tableColumn id="2" xr3:uid="{4223E505-2DF7-4DBC-A270-C936ACFA86C0}" name="334:Petroleum oils and oils obtained from bituminous minerals (other than crude); preparations, n.e.s., " dataDxfId="309" dataCellStyle="Comma 87"/>
    <tableColumn id="3" xr3:uid="{715BBC4F-E89B-4A77-AA7E-7BF5723940CF}" name="782:Motor vehicles for the transport of goods and special-purpose motor vehicles" dataDxfId="308" dataCellStyle="Comma 87"/>
    <tableColumn id="4" xr3:uid="{45BA42F7-5F92-4AF9-8635-74743AF5597F}" name="723:Civil engineering and contractors' plant and equipment; parts thereof" dataDxfId="307" dataCellStyle="Comma 87"/>
    <tableColumn id="5" xr3:uid="{10F9C344-E2E5-4C5C-8C43-26E013202B30}" name="781:Motor cars and other motor vehicles principally designed for the transport of persons (other than motor vehicles for the transport of ten or more persons, including the driver), including station-wagons and racing cars" dataDxfId="306" dataCellStyle="Comma 87"/>
    <tableColumn id="6" xr3:uid="{CCA212FE-496A-4ECC-A2D1-358281346A44}" name="522:Inorganic chemical elements, oxides and halogen salts" dataDxfId="305" dataCellStyle="Comma 87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0000000}" name="Table30" displayName="Table30" ref="A4:I13" headerRowCount="0" totalsRowShown="0" headerRowDxfId="304" dataDxfId="303" tableBorderDxfId="302" headerRowCellStyle="Comma" dataCellStyle="Comma">
  <tableColumns count="9">
    <tableColumn id="1" xr3:uid="{00000000-0010-0000-1000-000001000000}" name="Column1" headerRowDxfId="301" dataDxfId="300" headerRowCellStyle="Comma" dataCellStyle="Comma"/>
    <tableColumn id="2" xr3:uid="{00000000-0010-0000-1000-000002000000}" name="Column2" headerRowDxfId="299" dataDxfId="298" headerRowCellStyle="Comma" dataCellStyle="Comma 85"/>
    <tableColumn id="3" xr3:uid="{00000000-0010-0000-1000-000003000000}" name="Column3" headerRowDxfId="297" dataDxfId="296" headerRowCellStyle="Comma" dataCellStyle="Comma">
      <calculatedColumnFormula>(B4/$B$13)*100</calculatedColumnFormula>
    </tableColumn>
    <tableColumn id="4" xr3:uid="{00000000-0010-0000-1000-000004000000}" name="Column4" headerRowDxfId="295" dataDxfId="294" headerRowCellStyle="Comma" dataCellStyle="Comma 85"/>
    <tableColumn id="5" xr3:uid="{00000000-0010-0000-1000-000005000000}" name="Column5" headerRowDxfId="293" dataDxfId="292" headerRowCellStyle="Comma" dataCellStyle="Comma">
      <calculatedColumnFormula>(D4/$D$13)*100</calculatedColumnFormula>
    </tableColumn>
    <tableColumn id="6" xr3:uid="{00000000-0010-0000-1000-000006000000}" name="Column6" headerRowDxfId="291" dataDxfId="290" headerRowCellStyle="Comma" dataCellStyle="Comma 85"/>
    <tableColumn id="7" xr3:uid="{00000000-0010-0000-1000-000007000000}" name="Column7" headerRowDxfId="289" dataDxfId="288" headerRowCellStyle="Comma" dataCellStyle="Comma">
      <calculatedColumnFormula>(F4/$F$13)*100</calculatedColumnFormula>
    </tableColumn>
    <tableColumn id="8" xr3:uid="{00000000-0010-0000-1000-000008000000}" name="Column8" headerRowDxfId="287" dataDxfId="286" headerRowCellStyle="Comma" dataCellStyle="Comma">
      <calculatedColumnFormula>((F4/D4)-1)*100</calculatedColumnFormula>
    </tableColumn>
    <tableColumn id="9" xr3:uid="{00000000-0010-0000-1000-000009000000}" name="Column9" headerRowDxfId="285" dataDxfId="284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16EABA3-8036-410D-B928-738CB14FD2FF}" name="Table31" displayName="Table31" ref="F10:I275" totalsRowShown="0" headerRowDxfId="580" dataDxfId="579" tableBorderDxfId="578">
  <autoFilter ref="F10:I275" xr:uid="{716EABA3-8036-410D-B928-738CB14FD2FF}">
    <filterColumn colId="0" hiddenButton="1"/>
    <filterColumn colId="1" hiddenButton="1"/>
    <filterColumn colId="2" hiddenButton="1"/>
    <filterColumn colId="3" hiddenButton="1"/>
  </autoFilter>
  <tableColumns count="4">
    <tableColumn id="1" xr3:uid="{0CA3F70E-CBB0-4488-92BA-8AFDB54E2069}" name="SITC/COMMODITY DESCRIPTION" dataDxfId="577"/>
    <tableColumn id="2" xr3:uid="{C04BFA5C-12D0-4AB5-9183-5877E7318329}" name="As reported in Sep_2023 Bulletin (N$ m)" dataDxfId="576" dataCellStyle="Comma 84"/>
    <tableColumn id="3" xr3:uid="{F4D00332-B46F-42F8-BB81-D43913A66307}" name="As reported in Oct_2023  (N$ m)" dataDxfId="575" dataCellStyle="Comma 84"/>
    <tableColumn id="4" xr3:uid="{2BC6AC77-67A8-4FA9-8E61-D311776C5333}" name="Difference  (N$ m)" dataDxfId="574" dataCellStyle="Comma 80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5B841C-3758-4F45-820D-49BDEB6137BA}" name="Table7" displayName="Table7" ref="A2:J229" totalsRowCount="1" headerRowDxfId="283" dataDxfId="282" totalsRowDxfId="280" tableBorderDxfId="281" dataCellStyle="Comma 87">
  <sortState xmlns:xlrd2="http://schemas.microsoft.com/office/spreadsheetml/2017/richdata2" ref="A3:J228">
    <sortCondition descending="1" ref="J3:J228"/>
  </sortState>
  <tableColumns count="10">
    <tableColumn id="1" xr3:uid="{4382507B-2A32-4041-93D5-122B4FBDB533}" name="SITC \ Partner" totalsRowLabel="Total" dataDxfId="279" totalsRowDxfId="278"/>
    <tableColumn id="2" xr3:uid="{F826D9F4-0615-4D9C-9789-22B14D402B6F}" name="BRIC" totalsRowFunction="sum" dataDxfId="277" totalsRowDxfId="276" dataCellStyle="Comma 87"/>
    <tableColumn id="3" xr3:uid="{8F4BAE72-24FE-46A8-A2DB-F15985159239}" name="COMESA" totalsRowFunction="sum" dataDxfId="275" totalsRowDxfId="274" dataCellStyle="Comma 87"/>
    <tableColumn id="4" xr3:uid="{EC21236F-C610-492E-B765-92D47097A734}" name="COMESA excl. SADC" totalsRowFunction="sum" dataDxfId="273" totalsRowDxfId="272" dataCellStyle="Comma 87"/>
    <tableColumn id="5" xr3:uid="{C9E7D2C8-B957-4B0A-9077-AFA89B0D82A6}" name="EFTA" totalsRowFunction="sum" dataDxfId="271" totalsRowDxfId="270" dataCellStyle="Comma 87"/>
    <tableColumn id="6" xr3:uid="{934C765D-7842-452E-82DD-401F81621869}" name="EU" totalsRowFunction="sum" dataDxfId="269" totalsRowDxfId="268" dataCellStyle="Comma 87"/>
    <tableColumn id="7" xr3:uid="{AFBC35FA-11C7-41E4-A524-4AE37BB64D6F}" name="MERCOSUR" totalsRowFunction="sum" dataDxfId="267" totalsRowDxfId="266" dataCellStyle="Comma 87"/>
    <tableColumn id="8" xr3:uid="{F7536B66-87B4-40FB-8E9E-C2A45F59AEA8}" name="OECD" totalsRowFunction="sum" dataDxfId="265" totalsRowDxfId="264" dataCellStyle="Comma 87"/>
    <tableColumn id="9" xr3:uid="{7AD2D533-8C97-42C9-8542-8D465FD95CA4}" name="SACU" totalsRowFunction="sum" dataDxfId="263" totalsRowDxfId="262" dataCellStyle="Comma 87"/>
    <tableColumn id="10" xr3:uid="{7166DFC4-4988-4963-9098-55D4BFAD05DE}" name="SADC excl. SACU" totalsRowFunction="sum" dataDxfId="261" totalsRowDxfId="260" dataCellStyle="Comma 87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2000000}" name="Table32" displayName="Table32" ref="A4:I13" headerRowCount="0" totalsRowShown="0" headerRowDxfId="259" dataDxfId="258" tableBorderDxfId="257" headerRowCellStyle="Comma">
  <tableColumns count="9">
    <tableColumn id="1" xr3:uid="{00000000-0010-0000-1200-000001000000}" name="Column1" headerRowDxfId="256" dataDxfId="255" headerRowCellStyle="Comma" dataCellStyle="Comma"/>
    <tableColumn id="2" xr3:uid="{00000000-0010-0000-1200-000002000000}" name="Column2" headerRowDxfId="254" dataDxfId="253" headerRowCellStyle="Comma" dataCellStyle="Comma 86"/>
    <tableColumn id="3" xr3:uid="{00000000-0010-0000-1200-000003000000}" name="Column3" headerRowDxfId="252" dataDxfId="251" headerRowCellStyle="Comma" dataCellStyle="Comma"/>
    <tableColumn id="4" xr3:uid="{00000000-0010-0000-1200-000004000000}" name="Column4" headerRowDxfId="250" dataDxfId="249" headerRowCellStyle="Comma" dataCellStyle="Comma 86"/>
    <tableColumn id="5" xr3:uid="{00000000-0010-0000-1200-000005000000}" name="Column5" headerRowDxfId="248" dataDxfId="247" headerRowCellStyle="Comma" dataCellStyle="Comma"/>
    <tableColumn id="6" xr3:uid="{00000000-0010-0000-1200-000006000000}" name="Column6" headerRowDxfId="246" dataDxfId="245" headerRowCellStyle="Comma" dataCellStyle="Comma 86"/>
    <tableColumn id="7" xr3:uid="{00000000-0010-0000-1200-000007000000}" name="Column7" headerRowDxfId="244" dataDxfId="243" headerRowCellStyle="Comma" dataCellStyle="Comma">
      <calculatedColumnFormula>(F4/$F$13)*100</calculatedColumnFormula>
    </tableColumn>
    <tableColumn id="8" xr3:uid="{00000000-0010-0000-1200-000008000000}" name="Column8" headerRowDxfId="242" dataDxfId="241" headerRowCellStyle="Comma" dataCellStyle="Comma">
      <calculatedColumnFormula>((F4/D4)-1)*100</calculatedColumnFormula>
    </tableColumn>
    <tableColumn id="9" xr3:uid="{00000000-0010-0000-1200-000009000000}" name="Column9" headerRowDxfId="240" dataDxfId="239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29A77DA-0CA6-406A-BE9B-326CF77446FE}" name="Table8" displayName="Table8" ref="A2:J253" totalsRowCount="1" headerRowDxfId="238" dataDxfId="237" totalsRowDxfId="235" tableBorderDxfId="236" dataCellStyle="Comma 87">
  <sortState xmlns:xlrd2="http://schemas.microsoft.com/office/spreadsheetml/2017/richdata2" ref="A3:J252">
    <sortCondition descending="1" ref="C3:C252"/>
  </sortState>
  <tableColumns count="10">
    <tableColumn id="1" xr3:uid="{A5B7D2BC-82E5-452B-B635-1E51EE20F868}" name="SITC \ Partner" dataDxfId="234" totalsRowDxfId="233"/>
    <tableColumn id="2" xr3:uid="{1DB8E2F2-0F00-4FC0-9FAD-639A0C7D4C74}" name="BRIC" totalsRowFunction="sum" dataDxfId="232" totalsRowDxfId="231" dataCellStyle="Comma 87"/>
    <tableColumn id="3" xr3:uid="{AD89CF80-3D0F-4265-BDA7-DE2592A5AA45}" name="COMESA" totalsRowFunction="sum" dataDxfId="230" totalsRowDxfId="229" dataCellStyle="Comma 87"/>
    <tableColumn id="4" xr3:uid="{14541D46-88D3-48D3-B6FE-0A70A3BE927F}" name="COMESA excl. SADC" totalsRowFunction="sum" dataDxfId="228" totalsRowDxfId="227" dataCellStyle="Comma 87"/>
    <tableColumn id="5" xr3:uid="{E093FBBC-3F3A-4894-AEC4-A6F8C102C673}" name="EFTA" totalsRowFunction="sum" dataDxfId="226" totalsRowDxfId="225" dataCellStyle="Comma 87"/>
    <tableColumn id="6" xr3:uid="{C509E158-0968-4051-817D-8F5C4EB466FC}" name="EU" totalsRowFunction="sum" dataDxfId="224" totalsRowDxfId="223" dataCellStyle="Comma 87"/>
    <tableColumn id="7" xr3:uid="{F92CACA6-7D7C-40BF-834A-8E3AD17FD83A}" name="MERCOSUR" totalsRowFunction="sum" dataDxfId="222" totalsRowDxfId="221" dataCellStyle="Comma 87"/>
    <tableColumn id="8" xr3:uid="{646663A9-55AA-4651-9F6D-8AAFC1F4E566}" name="OECD" totalsRowFunction="sum" dataDxfId="220" totalsRowDxfId="219" dataCellStyle="Comma 87"/>
    <tableColumn id="9" xr3:uid="{3B2CDF41-2F29-4505-A20F-68E9AA97F8E3}" name="SACU" totalsRowFunction="sum" dataDxfId="218" totalsRowDxfId="217" dataCellStyle="Comma 87"/>
    <tableColumn id="10" xr3:uid="{A5CDF0C7-1B02-47EB-956A-FD8554108483}" name="SADC excl. SACU" totalsRowFunction="sum" dataDxfId="216" totalsRowDxfId="215" dataCellStyle="Comma 87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4000000}" name="Table34" displayName="Table34" ref="A4:I10" headerRowCount="0" totalsRowShown="0" headerRowDxfId="214" dataDxfId="213" tableBorderDxfId="212">
  <tableColumns count="9">
    <tableColumn id="1" xr3:uid="{00000000-0010-0000-1400-000001000000}" name="Column1" headerRowDxfId="211" dataDxfId="210" headerRowCellStyle="Comma" dataCellStyle="Comma"/>
    <tableColumn id="2" xr3:uid="{00000000-0010-0000-1400-000002000000}" name="Column2" headerRowDxfId="209" dataDxfId="208" headerRowCellStyle="Comma" dataCellStyle="Comma 85"/>
    <tableColumn id="3" xr3:uid="{00000000-0010-0000-1400-000003000000}" name="Column3" headerRowDxfId="207" dataDxfId="206" headerRowCellStyle="Comma" dataCellStyle="Comma"/>
    <tableColumn id="4" xr3:uid="{00000000-0010-0000-1400-000004000000}" name="Column4" headerRowDxfId="205" dataDxfId="204" headerRowCellStyle="Comma" dataCellStyle="Comma 85"/>
    <tableColumn id="5" xr3:uid="{00000000-0010-0000-1400-000005000000}" name="Column5" headerRowDxfId="203" dataDxfId="202" headerRowCellStyle="Comma" dataCellStyle="Comma"/>
    <tableColumn id="6" xr3:uid="{00000000-0010-0000-1400-000006000000}" name="Column6" headerRowDxfId="201" dataDxfId="200" headerRowCellStyle="Comma" dataCellStyle="Comma 85"/>
    <tableColumn id="7" xr3:uid="{00000000-0010-0000-1400-000007000000}" name="Column7" headerRowDxfId="199" dataDxfId="198" headerRowCellStyle="Comma" dataCellStyle="Comma"/>
    <tableColumn id="8" xr3:uid="{00000000-0010-0000-1400-000008000000}" name="Column8" headerRowDxfId="197" dataDxfId="196" headerRowCellStyle="Comma" dataCellStyle="Comma"/>
    <tableColumn id="9" xr3:uid="{00000000-0010-0000-1400-000009000000}" name="Column9" headerRowDxfId="195" dataDxfId="194" headerRowCellStyle="Comma" dataCellStyle="Comm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617C9E4-FB85-40E0-B4A7-EB3EEF9E6170}" name="Table18" displayName="Table18" ref="A4:D249" totalsRowShown="0" headerRowDxfId="193" dataDxfId="192" tableBorderDxfId="191">
  <autoFilter ref="A4:D249" xr:uid="{6617C9E4-FB85-40E0-B4A7-EB3EEF9E6170}">
    <filterColumn colId="0" hiddenButton="1"/>
    <filterColumn colId="1" hiddenButton="1"/>
    <filterColumn colId="2" hiddenButton="1"/>
    <filterColumn colId="3" hiddenButton="1"/>
  </autoFilter>
  <tableColumns count="4">
    <tableColumn id="1" xr3:uid="{ADFBAC1E-81E1-4B54-A66E-CFE131E2F91A}" name="Period" dataDxfId="190"/>
    <tableColumn id="2" xr3:uid="{D39D758F-1321-4DAF-96BF-99B6F7F1ED2C}" name="Oct" dataDxfId="189" dataCellStyle="Comma 88"/>
    <tableColumn id="3" xr3:uid="{28F949D0-101A-44BD-9005-632E4E374560}" name="Sep" dataDxfId="188" dataCellStyle="Comma 88"/>
    <tableColumn id="4" xr3:uid="{3B9DC694-3548-4721-9EBC-9B88A2F32487}" name="Oct  " dataDxfId="187" dataCellStyle="Comma 88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F47EB750-110B-48C0-A75B-E56CBC3D11EC}" name="Table19" displayName="Table19" ref="F4:I249" totalsRowShown="0" headerRowDxfId="186" dataDxfId="185" tableBorderDxfId="184">
  <autoFilter ref="F4:I249" xr:uid="{F47EB750-110B-48C0-A75B-E56CBC3D11EC}">
    <filterColumn colId="0" hiddenButton="1"/>
    <filterColumn colId="1" hiddenButton="1"/>
    <filterColumn colId="2" hiddenButton="1"/>
    <filterColumn colId="3" hiddenButton="1"/>
  </autoFilter>
  <tableColumns count="4">
    <tableColumn id="1" xr3:uid="{ED5B6B67-4DE7-400C-93B0-BF13E10C136B}" name="Period" dataDxfId="183"/>
    <tableColumn id="2" xr3:uid="{13E41AFE-3F00-4170-BAD4-93EFCCE4744E}" name="Oct" dataDxfId="182" dataCellStyle="Comma 88"/>
    <tableColumn id="3" xr3:uid="{C6F07171-B71A-4CCD-A368-B25E66C8A79C}" name="Sep" dataDxfId="181" dataCellStyle="Comma 88"/>
    <tableColumn id="4" xr3:uid="{047F2298-ECA3-4056-99A7-BF17466FD28E}" name="Oct  " dataDxfId="180" dataCellStyle="Comma 88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7D6642A9-8F30-4CF4-866C-187DD4BB6135}" name="Table20" displayName="Table20" ref="K4:N249" totalsRowShown="0" headerRowDxfId="179" dataDxfId="178" tableBorderDxfId="177">
  <autoFilter ref="K4:N249" xr:uid="{7D6642A9-8F30-4CF4-866C-187DD4BB6135}">
    <filterColumn colId="0" hiddenButton="1"/>
    <filterColumn colId="1" hiddenButton="1"/>
    <filterColumn colId="2" hiddenButton="1"/>
    <filterColumn colId="3" hiddenButton="1"/>
  </autoFilter>
  <tableColumns count="4">
    <tableColumn id="1" xr3:uid="{A7F8F176-2D2D-4657-8162-46C4D4BC6549}" name="Period" dataDxfId="176"/>
    <tableColumn id="2" xr3:uid="{5E00250D-42D7-467F-98BB-EF0F9F37D7CA}" name="Oct" dataDxfId="175" dataCellStyle="Comma 88"/>
    <tableColumn id="3" xr3:uid="{7B8304A2-62AD-4392-9FC3-C786D8D8FF86}" name="Sep" dataDxfId="174" dataCellStyle="Comma 88"/>
    <tableColumn id="4" xr3:uid="{C2DB3042-AE8D-45EF-9826-682690BA1E42}" name="Oct   " dataDxfId="173" dataCellStyle="Comma 88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8000000}" name="Table38" displayName="Table38" ref="A4:I10" headerRowCount="0" totalsRowShown="0" headerRowDxfId="172" dataDxfId="171" tableBorderDxfId="170">
  <tableColumns count="9">
    <tableColumn id="1" xr3:uid="{00000000-0010-0000-1800-000001000000}" name="Column1" headerRowDxfId="169" dataDxfId="168" headerRowCellStyle="Comma" dataCellStyle="Comma"/>
    <tableColumn id="2" xr3:uid="{00000000-0010-0000-1800-000002000000}" name="Column2" headerRowDxfId="167" dataDxfId="166" headerRowCellStyle="Comma" dataCellStyle="Comma 72 2"/>
    <tableColumn id="3" xr3:uid="{00000000-0010-0000-1800-000003000000}" name="Column3" headerRowDxfId="165" dataDxfId="164" headerRowCellStyle="Comma" dataCellStyle="Comma">
      <calculatedColumnFormula>(B4/$B$10)*100</calculatedColumnFormula>
    </tableColumn>
    <tableColumn id="4" xr3:uid="{00000000-0010-0000-1800-000004000000}" name="Column4" headerRowDxfId="163" dataDxfId="162" headerRowCellStyle="Comma" dataCellStyle="Comma 72 2"/>
    <tableColumn id="5" xr3:uid="{00000000-0010-0000-1800-000005000000}" name="Column5" headerRowDxfId="161" dataDxfId="160" headerRowCellStyle="Comma" dataCellStyle="Comma">
      <calculatedColumnFormula>(D4/$D$10)*100</calculatedColumnFormula>
    </tableColumn>
    <tableColumn id="6" xr3:uid="{00000000-0010-0000-1800-000006000000}" name="Column6" headerRowDxfId="159" dataDxfId="158" headerRowCellStyle="Comma" dataCellStyle="Comma 72 2"/>
    <tableColumn id="7" xr3:uid="{00000000-0010-0000-1800-000007000000}" name="Column7" headerRowDxfId="157" dataDxfId="156" headerRowCellStyle="Comma" dataCellStyle="Comma">
      <calculatedColumnFormula>(F4/$F$10)*100</calculatedColumnFormula>
    </tableColumn>
    <tableColumn id="8" xr3:uid="{00000000-0010-0000-1800-000008000000}" name="Column8" headerRowDxfId="155" dataDxfId="154" headerRowCellStyle="Comma" dataCellStyle="Comma"/>
    <tableColumn id="9" xr3:uid="{00000000-0010-0000-1800-000009000000}" name="Column9" headerRowDxfId="153" dataDxfId="152" headerRowCellStyle="Comma" dataCellStyle="Comma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19000000}" name="Table39" displayName="Table39" ref="A5:D262" headerRowCount="0" totalsRowShown="0" headerRowDxfId="151" dataDxfId="150" tableBorderDxfId="149" headerRowCellStyle="Comma 23">
  <tableColumns count="4">
    <tableColumn id="1" xr3:uid="{00000000-0010-0000-1900-000001000000}" name="Column1" headerRowDxfId="148" dataDxfId="147"/>
    <tableColumn id="2" xr3:uid="{00000000-0010-0000-1900-000002000000}" name="Column2" headerRowDxfId="146" dataDxfId="145" headerRowCellStyle="Comma 23" dataCellStyle="Comma 86"/>
    <tableColumn id="3" xr3:uid="{00000000-0010-0000-1900-000003000000}" name="Column3" headerRowDxfId="144" dataDxfId="143" headerRowCellStyle="Comma 23" dataCellStyle="Comma 86"/>
    <tableColumn id="4" xr3:uid="{00000000-0010-0000-1900-000004000000}" name="Column4" headerRowDxfId="142" dataDxfId="141" headerRowCellStyle="Comma 23" dataCellStyle="Comma 86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2152E27-279E-492B-A136-962F99D05ABF}" name="Oct" displayName="Oct" ref="F4:I262" totalsRowShown="0" headerRowDxfId="140" dataDxfId="139" tableBorderDxfId="138">
  <autoFilter ref="F4:I262" xr:uid="{92152E27-279E-492B-A136-962F99D05ABF}">
    <filterColumn colId="0" hiddenButton="1"/>
    <filterColumn colId="1" hiddenButton="1"/>
    <filterColumn colId="2" hiddenButton="1"/>
    <filterColumn colId="3" hiddenButton="1"/>
  </autoFilter>
  <tableColumns count="4">
    <tableColumn id="1" xr3:uid="{0E835EE3-1568-4C91-9331-BDF7C02A85BA}" name="Period" dataDxfId="137"/>
    <tableColumn id="2" xr3:uid="{667062B2-5CFB-4BBA-84A2-D8DE0778D5BE}" name="Oct" dataDxfId="136" dataCellStyle="Comma 88"/>
    <tableColumn id="3" xr3:uid="{0C77B20B-7473-4998-BBD9-08D109AC66A6}" name="Sep" dataDxfId="135" dataCellStyle="Comma 88"/>
    <tableColumn id="4" xr3:uid="{25C140E7-C95C-43B3-BC4D-D4DB68AA7D8B}" name="Oct  " dataDxfId="134" dataCellStyle="Comma 8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0000000}" name="Table9" displayName="Table9" ref="A2:E14" totalsRowShown="0" headerRowDxfId="573" dataDxfId="571" headerRowBorderDxfId="572" tableBorderDxfId="570">
  <tableColumns count="5">
    <tableColumn id="1" xr3:uid="{00000000-0010-0000-0000-000001000000}" name="Period" dataDxfId="569"/>
    <tableColumn id="2" xr3:uid="{00000000-0010-0000-0000-000002000000}" name="Total Exports" dataDxfId="568" dataCellStyle="Comma 88"/>
    <tableColumn id="3" xr3:uid="{00000000-0010-0000-0000-000003000000}" name="Total Imports" dataDxfId="567" dataCellStyle="Comma 88"/>
    <tableColumn id="4" xr3:uid="{00000000-0010-0000-0000-000004000000}" name="Cumulative exports 2022" dataDxfId="566"/>
    <tableColumn id="5" xr3:uid="{00000000-0010-0000-0000-000005000000}" name="Cumulative imports 2022" dataDxfId="565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84A897D-5669-4B75-BF6C-818D55A2E2E0}" name="Table27" displayName="Table27" ref="K4:N262" totalsRowShown="0" headerRowDxfId="133" dataDxfId="132" tableBorderDxfId="131">
  <autoFilter ref="K4:N262" xr:uid="{A84A897D-5669-4B75-BF6C-818D55A2E2E0}">
    <filterColumn colId="0" hiddenButton="1"/>
    <filterColumn colId="1" hiddenButton="1"/>
    <filterColumn colId="2" hiddenButton="1"/>
    <filterColumn colId="3" hiddenButton="1"/>
  </autoFilter>
  <tableColumns count="4">
    <tableColumn id="1" xr3:uid="{53D006C5-C715-4035-9D06-2FA8E42DB403}" name="Period" dataDxfId="130"/>
    <tableColumn id="2" xr3:uid="{9BC2C1ED-3F04-40BB-8ACA-52F0BF8FACA5}" name="Oct" dataDxfId="129" dataCellStyle="Comma 88"/>
    <tableColumn id="3" xr3:uid="{C0BE3725-2212-4FFA-9535-1E0E5FDF9F01}" name="Sep" dataDxfId="128" dataCellStyle="Comma 88"/>
    <tableColumn id="4" xr3:uid="{1400485E-FCEE-49F7-AB47-E373D4D2113C}" name="Oct  " dataDxfId="127" dataCellStyle="Comma 88"/>
  </tableColumns>
  <tableStyleInfo name="TableStyleLight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C000000}" name="Table42" displayName="Table42" ref="A3:D9" headerRowCount="0" totalsRowShown="0" headerRowDxfId="126" dataDxfId="125" tableBorderDxfId="124" headerRowCellStyle="Comma 23">
  <tableColumns count="4">
    <tableColumn id="1" xr3:uid="{00000000-0010-0000-1C00-000001000000}" name="Column1" headerRowDxfId="123" dataDxfId="122"/>
    <tableColumn id="2" xr3:uid="{00000000-0010-0000-1C00-000002000000}" name="Column2" headerRowDxfId="121" dataDxfId="120" headerRowCellStyle="Comma 23" dataCellStyle="Comma 80"/>
    <tableColumn id="3" xr3:uid="{00000000-0010-0000-1C00-000003000000}" name="Column3" headerRowDxfId="119" dataDxfId="118" headerRowCellStyle="Comma 23" dataCellStyle="Comma 80"/>
    <tableColumn id="4" xr3:uid="{00000000-0010-0000-1C00-000004000000}" name="Column4" headerRowDxfId="117" dataDxfId="116" headerRowCellStyle="Comma 23" dataCellStyle="Comma 80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1D000000}" name="Table43" displayName="Table43" ref="A3:D9" headerRowCount="0" totalsRowShown="0" headerRowDxfId="115" dataDxfId="114" tableBorderDxfId="113" headerRowCellStyle="Comma 23">
  <tableColumns count="4">
    <tableColumn id="1" xr3:uid="{00000000-0010-0000-1D00-000001000000}" name="Column1" headerRowDxfId="112" dataDxfId="111"/>
    <tableColumn id="2" xr3:uid="{00000000-0010-0000-1D00-000002000000}" name="Column2" headerRowDxfId="110" dataDxfId="109" headerRowCellStyle="Comma 23" dataCellStyle="Comma 72 2"/>
    <tableColumn id="3" xr3:uid="{00000000-0010-0000-1D00-000003000000}" name="Column3" headerRowDxfId="108" dataDxfId="107" headerRowCellStyle="Comma 23" dataCellStyle="Comma 72 2"/>
    <tableColumn id="4" xr3:uid="{00000000-0010-0000-1D00-000004000000}" name="Column4" headerRowDxfId="106" dataDxfId="105" headerRowCellStyle="Comma 23" dataCellStyle="Comma 72 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1E000000}" name="Table44" displayName="Table44" ref="A3:B18" headerRowCount="0" totalsRowShown="0" headerRowDxfId="104" dataDxfId="103" tableBorderDxfId="102">
  <tableColumns count="2">
    <tableColumn id="1" xr3:uid="{00000000-0010-0000-1E00-000001000000}" name="Column1" headerRowDxfId="101" dataDxfId="100"/>
    <tableColumn id="2" xr3:uid="{00000000-0010-0000-1E00-000002000000}" name="Column2" headerRowDxfId="99" dataDxfId="98" headerRowCellStyle="Comma 23" dataCellStyle="Comma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1F000000}" name="Table45" displayName="Table45" ref="D3:E26" headerRowCount="0" totalsRowCount="1" headerRowDxfId="97" totalsRowDxfId="95" tableBorderDxfId="96">
  <tableColumns count="2">
    <tableColumn id="1" xr3:uid="{00000000-0010-0000-1F00-000001000000}" name="Column1" totalsRowLabel="Total" headerRowDxfId="94" dataDxfId="93" totalsRowDxfId="92"/>
    <tableColumn id="2" xr3:uid="{00000000-0010-0000-1F00-000002000000}" name="Column2" totalsRowFunction="custom" headerRowDxfId="91" dataDxfId="90" totalsRowDxfId="89" headerRowCellStyle="Comma" dataCellStyle="Comma 89">
      <totalsRowFormula>SUM(E3:E25)</totalsRow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8AD9473B-CF0D-43F8-8A71-981A24413545}" name="Table46" displayName="Table46" ref="H3:J15" headerRowCount="0" headerRowDxfId="88" dataDxfId="87" totalsRowDxfId="85" tableBorderDxfId="86">
  <tableColumns count="3">
    <tableColumn id="1" xr3:uid="{6421C6C1-2404-48FF-A79A-3A724C502902}" name="Column1" totalsRowLabel="Total" headerRowDxfId="84" dataDxfId="83" totalsRowDxfId="82"/>
    <tableColumn id="2" xr3:uid="{3B53E0AA-FB69-4776-8495-43D1D4ED17A3}" name="Column2" headerRowDxfId="81" dataDxfId="80" totalsRowDxfId="79" headerRowCellStyle="Comma 69" dataCellStyle="Comma"/>
    <tableColumn id="3" xr3:uid="{D9950099-29AE-4103-940F-3592512649BF}" name="Column3" totalsRowFunction="sum" headerRowDxfId="78" dataDxfId="77" totalsRowDxfId="76" headerRowCellStyle="Comma 69" dataCellStyle="Comma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1000000}" name="Table49" displayName="Table49" ref="A2:K4" headerRowCount="0" totalsRowShown="0" headerRowDxfId="75" dataDxfId="74" tableBorderDxfId="73">
  <tableColumns count="11">
    <tableColumn id="1" xr3:uid="{00000000-0010-0000-2100-000001000000}" name="Column1" headerRowDxfId="72" dataDxfId="71"/>
    <tableColumn id="2" xr3:uid="{00000000-0010-0000-2100-000002000000}" name="Column2" headerRowDxfId="70" dataDxfId="69"/>
    <tableColumn id="3" xr3:uid="{00000000-0010-0000-2100-000003000000}" name="Column3" headerRowDxfId="68" dataDxfId="67"/>
    <tableColumn id="4" xr3:uid="{00000000-0010-0000-2100-000004000000}" name="Column4" headerRowDxfId="66" dataDxfId="65"/>
    <tableColumn id="5" xr3:uid="{00000000-0010-0000-2100-000005000000}" name="Column5" headerRowDxfId="64" dataDxfId="63"/>
    <tableColumn id="6" xr3:uid="{00000000-0010-0000-2100-000006000000}" name="Column6" headerRowDxfId="62" dataDxfId="61"/>
    <tableColumn id="7" xr3:uid="{00000000-0010-0000-2100-000007000000}" name="Column7" headerRowDxfId="60" dataDxfId="59"/>
    <tableColumn id="8" xr3:uid="{00000000-0010-0000-2100-000008000000}" name="Column8" headerRowDxfId="58" dataDxfId="57"/>
    <tableColumn id="9" xr3:uid="{00000000-0010-0000-2100-000009000000}" name="Column9" headerRowDxfId="56" dataDxfId="55"/>
    <tableColumn id="10" xr3:uid="{00000000-0010-0000-2100-00000A000000}" name="Column10" headerRowDxfId="54" dataDxfId="53"/>
    <tableColumn id="11" xr3:uid="{00000000-0010-0000-2100-00000B000000}" name="Column11" headerRowDxfId="52" dataDxfId="51">
      <calculatedColumnFormula>SUM(B3:I3)</calculatedColumnFormula>
    </tableColumn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38DD6D-F718-4FF4-A15C-EA7E7BB960BE}" name="Table2" displayName="Table2" ref="G7:I9" totalsRowShown="0" headerRowDxfId="50" dataDxfId="48" headerRowBorderDxfId="49" tableBorderDxfId="47">
  <autoFilter ref="G7:I9" xr:uid="{8638DD6D-F718-4FF4-A15C-EA7E7BB960BE}">
    <filterColumn colId="0" hiddenButton="1"/>
    <filterColumn colId="1" hiddenButton="1"/>
    <filterColumn colId="2" hiddenButton="1"/>
  </autoFilter>
  <tableColumns count="3">
    <tableColumn id="1" xr3:uid="{6B8BBC4B-C12B-4DEE-A4AA-9F72CFD36105}" name="Partner " dataDxfId="46"/>
    <tableColumn id="2" xr3:uid="{B9F3260D-F3FC-4D23-882A-800353835719}" name="Exports(N$ m)" dataDxfId="45" dataCellStyle="Comma 80"/>
    <tableColumn id="3" xr3:uid="{E8879920-6FDD-43D6-A13E-64772CE40DC8}" name="Imports(N$ m)" dataDxfId="44" dataCellStyle="Comma 80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EDFB9CE-DE59-4D49-91A0-09FD8FC3C1B4}" name="Table4" displayName="Table4" ref="A7:E18" totalsRowShown="0" headerRowDxfId="43" dataDxfId="41" headerRowBorderDxfId="42" tableBorderDxfId="40">
  <autoFilter ref="A7:E18" xr:uid="{4EDFB9CE-DE59-4D49-91A0-09FD8FC3C1B4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C380E60-67C1-47F5-AB14-510B6BA0B618}" name="Commodity" dataDxfId="39"/>
    <tableColumn id="2" xr3:uid="{A8AC79AD-F014-491E-9DBD-0308004DC08B}" name="Exports(N$)" dataDxfId="38" dataCellStyle="Comma 84"/>
    <tableColumn id="3" xr3:uid="{37F04ADE-C04D-469C-9F11-CBE1E737094B}" name="% Share" dataDxfId="37" dataCellStyle="Percent">
      <calculatedColumnFormula>B8/$B$18</calculatedColumnFormula>
    </tableColumn>
    <tableColumn id="4" xr3:uid="{9D5B78AE-5C59-4C4D-A1E5-ACBE1E5DA530}" name="Imports(N$)" dataDxfId="36" dataCellStyle="Comma 84"/>
    <tableColumn id="5" xr3:uid="{F88B93B3-B1D1-446B-85CF-8839CC55D01E}" name="% Share2" dataDxfId="35" dataCellStyle="Percent">
      <calculatedColumnFormula>D8/$D$18</calculatedColumnFormula>
    </tableColumn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2000000}" name="Table50" displayName="Table50" ref="A4:E19" headerRowCount="0" totalsRowCount="1" headerRowDxfId="34" dataDxfId="33" tableBorderDxfId="32">
  <tableColumns count="5">
    <tableColumn id="1" xr3:uid="{00000000-0010-0000-2200-000001000000}" name="Column1" headerRowDxfId="31" dataDxfId="30" totalsRowDxfId="29"/>
    <tableColumn id="2" xr3:uid="{00000000-0010-0000-2200-000002000000}" name="Column2" headerRowDxfId="28" dataDxfId="27" totalsRowDxfId="26" dataCellStyle="Comma" totalsRowCellStyle="Comma"/>
    <tableColumn id="3" xr3:uid="{00000000-0010-0000-2200-000003000000}" name="Column3" headerRowDxfId="25" dataDxfId="24" totalsRowDxfId="23" dataCellStyle="Comma" totalsRowCellStyle="Comma"/>
    <tableColumn id="4" xr3:uid="{00000000-0010-0000-2200-000004000000}" name="Column4" headerRowDxfId="22" dataDxfId="21" totalsRowDxfId="20" dataCellStyle="Comma 23" totalsRowCellStyle="Comma 23">
      <calculatedColumnFormula>SUM(B4:C4)</calculatedColumnFormula>
    </tableColumn>
    <tableColumn id="5" xr3:uid="{00000000-0010-0000-2200-000005000000}" name="Column5" headerRowDxfId="19" dataDxfId="18" totalsRowDxfId="17" dataCellStyle="Comma 23" totalsRowCellStyle="Comma 2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le10" displayName="Table10" ref="A2:E12" totalsRowShown="0" headerRowDxfId="564" dataDxfId="562" headerRowBorderDxfId="563" tableBorderDxfId="561">
  <tableColumns count="5">
    <tableColumn id="1" xr3:uid="{00000000-0010-0000-0100-000001000000}" name="Period" dataDxfId="560"/>
    <tableColumn id="2" xr3:uid="{00000000-0010-0000-0100-000002000000}" name="Total Exports" dataDxfId="559" dataCellStyle="Comma 88"/>
    <tableColumn id="3" xr3:uid="{00000000-0010-0000-0100-000003000000}" name="Total Imports" dataDxfId="558" dataCellStyle="Comma 88"/>
    <tableColumn id="4" xr3:uid="{00000000-0010-0000-0100-000004000000}" name="Cumulative exports 2023" dataDxfId="557"/>
    <tableColumn id="5" xr3:uid="{00000000-0010-0000-0100-000005000000}" name="Cumulative imports 2023" dataDxfId="556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5FCC3A3-2DD0-4E06-A1BF-165BA2D68F57}" name="Table5112" displayName="Table5112" ref="A21:G28" headerRowCount="0" totalsRowShown="0" headerRowDxfId="16" dataDxfId="15" tableBorderDxfId="14">
  <tableColumns count="7">
    <tableColumn id="1" xr3:uid="{DCF72ED1-6736-412F-998B-91B6024EAF58}" name="Column1" headerRowDxfId="13" dataDxfId="12"/>
    <tableColumn id="6" xr3:uid="{FF34B1C0-9721-4BB7-A2BB-8D24B3F3ED3F}" name="Column6" headerRowDxfId="11" dataDxfId="10"/>
    <tableColumn id="7" xr3:uid="{F82F0C32-639C-4627-9D56-E529E3DFAEDE}" name="Column7" headerRowDxfId="9" dataDxfId="8"/>
    <tableColumn id="8" xr3:uid="{237A932F-BC99-461D-AB94-CFCEA1B5868E}" name="Column8" headerRowDxfId="7" dataDxfId="6" dataCellStyle="Comma 75"/>
    <tableColumn id="9" xr3:uid="{A82726C8-B6E6-46C2-98B1-29D45CDD267E}" name="Column9" headerRowDxfId="5" dataDxfId="4"/>
    <tableColumn id="4" xr3:uid="{1DE086FC-55E2-4A76-9AE6-7F9A07AA2311}" name="Column4" headerRowDxfId="3" dataDxfId="2" dataCellStyle="Comma 75"/>
    <tableColumn id="5" xr3:uid="{A3F84CEC-8F59-446D-929B-95D14EA9D458}" name="Column5" headerRowDxfId="1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Table12" displayName="Table12" ref="A4:G12" headerRowCount="0" totalsRowShown="0" headerRowDxfId="555" dataDxfId="554" tableBorderDxfId="553" headerRowCellStyle="Comma">
  <tableColumns count="7">
    <tableColumn id="1" xr3:uid="{00000000-0010-0000-0200-000001000000}" name="Column1" headerRowDxfId="552" dataDxfId="551" headerRowCellStyle="Comma" dataCellStyle="Comma"/>
    <tableColumn id="2" xr3:uid="{00000000-0010-0000-0200-000002000000}" name="Column2" headerRowDxfId="550" dataDxfId="549" headerRowCellStyle="Comma" dataCellStyle="Comma 78"/>
    <tableColumn id="3" xr3:uid="{00000000-0010-0000-0200-000003000000}" name="Column3" headerRowDxfId="548" dataDxfId="547" headerRowCellStyle="Comma" dataCellStyle="Comma">
      <calculatedColumnFormula>(B4/$B$12)*100</calculatedColumnFormula>
    </tableColumn>
    <tableColumn id="4" xr3:uid="{00000000-0010-0000-0200-000004000000}" name="Column4" headerRowDxfId="546" dataDxfId="545" headerRowCellStyle="Comma" dataCellStyle="Comma 78"/>
    <tableColumn id="5" xr3:uid="{00000000-0010-0000-0200-000005000000}" name="Column5" headerRowDxfId="544" dataDxfId="543" headerRowCellStyle="Comma" dataCellStyle="Comma">
      <calculatedColumnFormula>(D4/$D$12)*100</calculatedColumnFormula>
    </tableColumn>
    <tableColumn id="6" xr3:uid="{00000000-0010-0000-0200-000006000000}" name="Column6" headerRowDxfId="542" dataDxfId="541" headerRowCellStyle="Comma" dataCellStyle="Comma 78"/>
    <tableColumn id="7" xr3:uid="{00000000-0010-0000-0200-000007000000}" name="Column7" headerRowDxfId="540" dataDxfId="539" headerRowCellStyle="Comma" dataCellStyle="Comma">
      <calculatedColumnFormula>(F4/$F$12)*100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Table13" displayName="Table13" ref="A4:G12" headerRowCount="0" totalsRowShown="0" headerRowDxfId="538" dataDxfId="537" tableBorderDxfId="536" headerRowCellStyle="Comma">
  <tableColumns count="7">
    <tableColumn id="1" xr3:uid="{00000000-0010-0000-0300-000001000000}" name="Column1" headerRowDxfId="535" dataDxfId="534" headerRowCellStyle="Comma" dataCellStyle="Comma 23"/>
    <tableColumn id="2" xr3:uid="{00000000-0010-0000-0300-000002000000}" name="Column2" headerRowDxfId="533" dataDxfId="532" headerRowCellStyle="Comma" dataCellStyle="Comma 84"/>
    <tableColumn id="3" xr3:uid="{00000000-0010-0000-0300-000003000000}" name="Column3" headerRowDxfId="531" dataDxfId="530" headerRowCellStyle="Comma" dataCellStyle="Comma">
      <calculatedColumnFormula>(B4/$B$12)*100</calculatedColumnFormula>
    </tableColumn>
    <tableColumn id="4" xr3:uid="{00000000-0010-0000-0300-000004000000}" name="Column4" headerRowDxfId="529" dataDxfId="528" headerRowCellStyle="Comma" dataCellStyle="Comma 84"/>
    <tableColumn id="5" xr3:uid="{00000000-0010-0000-0300-000005000000}" name="Column5" headerRowDxfId="527" dataDxfId="526" headerRowCellStyle="Comma" dataCellStyle="Comma">
      <calculatedColumnFormula>(D4/$D$12)*100</calculatedColumnFormula>
    </tableColumn>
    <tableColumn id="6" xr3:uid="{00000000-0010-0000-0300-000006000000}" name="Column6" headerRowDxfId="525" dataDxfId="524" headerRowCellStyle="Comma" dataCellStyle="Comma 84"/>
    <tableColumn id="7" xr3:uid="{00000000-0010-0000-0300-000007000000}" name="Column7" headerRowDxfId="523" dataDxfId="522" headerRowCellStyle="Comma" dataCellStyle="Comma">
      <calculatedColumnFormula>(F4/$F$12)*100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4000000}" name="Table14" displayName="Table14" ref="A4:H14" headerRowCount="0" totalsRowShown="0" headerRowDxfId="521" dataDxfId="520" tableBorderDxfId="519">
  <tableColumns count="8">
    <tableColumn id="1" xr3:uid="{00000000-0010-0000-0400-000001000000}" name="Column1" headerRowDxfId="518" dataDxfId="517"/>
    <tableColumn id="2" xr3:uid="{00000000-0010-0000-0400-000002000000}" name="Column2" headerRowDxfId="516" dataDxfId="515" headerRowCellStyle="Comma 67" dataCellStyle="Comma 72 2"/>
    <tableColumn id="3" xr3:uid="{00000000-0010-0000-0400-000003000000}" name="Column3" headerRowDxfId="514" dataDxfId="513" headerRowCellStyle="Comma" dataCellStyle="Comma">
      <calculatedColumnFormula>(B4/$B$14)*100</calculatedColumnFormula>
    </tableColumn>
    <tableColumn id="4" xr3:uid="{00000000-0010-0000-0400-000004000000}" name="Column4" headerRowDxfId="512" dataDxfId="511" headerRowCellStyle="Comma 67" dataCellStyle="Comma 72 2"/>
    <tableColumn id="5" xr3:uid="{00000000-0010-0000-0400-000005000000}" name="Column5" headerRowDxfId="510" dataDxfId="509" headerRowCellStyle="Comma" dataCellStyle="Comma">
      <calculatedColumnFormula>D4/$D$14*100</calculatedColumnFormula>
    </tableColumn>
    <tableColumn id="6" xr3:uid="{00000000-0010-0000-0400-000006000000}" name="Column6" headerRowDxfId="508" dataDxfId="507" headerRowCellStyle="Comma 67" dataCellStyle="Comma 72 2"/>
    <tableColumn id="7" xr3:uid="{00000000-0010-0000-0400-000007000000}" name="Column7" headerRowDxfId="506" dataDxfId="505" headerRowCellStyle="Comma" dataCellStyle="Comma">
      <calculatedColumnFormula>(F4/$F$14)*100</calculatedColumnFormula>
    </tableColumn>
    <tableColumn id="8" xr3:uid="{59FDD9B9-9873-4D77-A61B-15665CBAADD3}" name="Column8" headerRowDxfId="504" dataDxfId="503" dataCellStyle="Percent">
      <calculatedColumnFormula>(Table14[[#This Row],[Column6]]/Table14[[#This Row],[Column4]])-1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5000000}" name="Table232" displayName="Table232" ref="A2:E15" totalsRowShown="0" headerRowDxfId="502" dataDxfId="500" totalsRowDxfId="498" headerRowBorderDxfId="501" tableBorderDxfId="499">
  <tableColumns count="5">
    <tableColumn id="1" xr3:uid="{00000000-0010-0000-0500-000001000000}" name="Period" dataDxfId="497" totalsRowDxfId="496"/>
    <tableColumn id="2" xr3:uid="{00000000-0010-0000-0500-000002000000}" name="Exports" dataDxfId="495" totalsRowDxfId="494" dataCellStyle="Comma 88"/>
    <tableColumn id="3" xr3:uid="{00000000-0010-0000-0500-000003000000}" name="Imports" dataDxfId="493" totalsRowDxfId="492" dataCellStyle="Comma 88"/>
    <tableColumn id="4" xr3:uid="{00000000-0010-0000-0500-000004000000}" name="Imports (-)" dataDxfId="491" totalsRowDxfId="490" dataCellStyle="Comma">
      <calculatedColumnFormula>-Table232[[#This Row],[Imports]]</calculatedColumnFormula>
    </tableColumn>
    <tableColumn id="5" xr3:uid="{00000000-0010-0000-0500-000005000000}" name="Trade bal" dataDxfId="489" totalsRowDxfId="488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e15" displayName="Table15" ref="A3:D164" headerRowCount="0" totalsRowShown="0" headerRowDxfId="487" dataDxfId="486" tableBorderDxfId="485">
  <sortState xmlns:xlrd2="http://schemas.microsoft.com/office/spreadsheetml/2017/richdata2" ref="A3:D157">
    <sortCondition ref="D3:D157"/>
  </sortState>
  <tableColumns count="4">
    <tableColumn id="1" xr3:uid="{00000000-0010-0000-0600-000001000000}" name="Column1" headerRowDxfId="484" dataDxfId="483" totalsRowDxfId="482"/>
    <tableColumn id="2" xr3:uid="{00000000-0010-0000-0600-000002000000}" name="Column2" headerRowDxfId="481" dataDxfId="480" totalsRowDxfId="479" headerRowCellStyle="Comma 23" dataCellStyle="Comma 86"/>
    <tableColumn id="3" xr3:uid="{00000000-0010-0000-0600-000003000000}" name="Column3" headerRowDxfId="478" dataDxfId="477" totalsRowDxfId="476" headerRowCellStyle="Comma 23" dataCellStyle="Comma 86"/>
    <tableColumn id="4" xr3:uid="{00000000-0010-0000-0600-000004000000}" name="Column4" headerRowDxfId="475" dataDxfId="474" totalsRowDxfId="473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2.bin"/><Relationship Id="rId4" Type="http://schemas.openxmlformats.org/officeDocument/2006/relationships/table" Target="../tables/table2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30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3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showGridLines="0" tabSelected="1" zoomScale="70" zoomScaleNormal="70" workbookViewId="0"/>
  </sheetViews>
  <sheetFormatPr defaultColWidth="8.81640625" defaultRowHeight="15.5" x14ac:dyDescent="0.35"/>
  <cols>
    <col min="1" max="1" width="25.81640625" style="3" customWidth="1"/>
    <col min="2" max="2" width="12.1796875" style="3" customWidth="1"/>
    <col min="3" max="7" width="8.81640625" style="3"/>
    <col min="8" max="8" width="20.1796875" style="3" customWidth="1"/>
    <col min="9" max="16384" width="8.81640625" style="3"/>
  </cols>
  <sheetData>
    <row r="1" spans="1:8" ht="22.5" customHeight="1" x14ac:dyDescent="0.35">
      <c r="A1" s="1" t="s">
        <v>327</v>
      </c>
      <c r="B1" s="1"/>
      <c r="C1" s="2"/>
      <c r="D1" s="2"/>
      <c r="E1" s="2"/>
      <c r="F1" s="2"/>
      <c r="G1" s="350"/>
      <c r="H1" s="350"/>
    </row>
    <row r="2" spans="1:8" x14ac:dyDescent="0.35">
      <c r="A2" s="4"/>
    </row>
    <row r="3" spans="1:8" x14ac:dyDescent="0.35">
      <c r="A3" s="4" t="s">
        <v>665</v>
      </c>
      <c r="G3" s="4"/>
    </row>
    <row r="4" spans="1:8" x14ac:dyDescent="0.35">
      <c r="A4" s="4" t="s">
        <v>546</v>
      </c>
      <c r="G4" s="4"/>
    </row>
    <row r="5" spans="1:8" x14ac:dyDescent="0.35">
      <c r="A5" s="4" t="s">
        <v>547</v>
      </c>
      <c r="G5" s="4"/>
    </row>
    <row r="6" spans="1:8" x14ac:dyDescent="0.35">
      <c r="A6" s="4" t="s">
        <v>476</v>
      </c>
      <c r="G6" s="4"/>
    </row>
    <row r="7" spans="1:8" x14ac:dyDescent="0.35">
      <c r="A7" s="4" t="s">
        <v>477</v>
      </c>
      <c r="G7" s="4"/>
    </row>
    <row r="8" spans="1:8" x14ac:dyDescent="0.35">
      <c r="A8" s="4" t="s">
        <v>478</v>
      </c>
      <c r="G8" s="4"/>
    </row>
    <row r="9" spans="1:8" x14ac:dyDescent="0.35">
      <c r="A9" s="4" t="s">
        <v>479</v>
      </c>
      <c r="G9" s="4"/>
    </row>
    <row r="10" spans="1:8" x14ac:dyDescent="0.35">
      <c r="A10" s="4" t="s">
        <v>480</v>
      </c>
      <c r="G10" s="4"/>
    </row>
    <row r="11" spans="1:8" x14ac:dyDescent="0.35">
      <c r="A11" s="4" t="s">
        <v>493</v>
      </c>
      <c r="G11" s="4"/>
    </row>
    <row r="12" spans="1:8" x14ac:dyDescent="0.35">
      <c r="A12" s="4" t="s">
        <v>481</v>
      </c>
      <c r="G12" s="4"/>
    </row>
    <row r="13" spans="1:8" x14ac:dyDescent="0.35">
      <c r="A13" s="4" t="s">
        <v>494</v>
      </c>
      <c r="G13" s="4"/>
    </row>
    <row r="14" spans="1:8" x14ac:dyDescent="0.35">
      <c r="A14" s="4" t="s">
        <v>482</v>
      </c>
      <c r="G14" s="4"/>
    </row>
    <row r="15" spans="1:8" x14ac:dyDescent="0.35">
      <c r="A15" s="4" t="s">
        <v>483</v>
      </c>
    </row>
    <row r="16" spans="1:8" x14ac:dyDescent="0.35">
      <c r="A16" s="4" t="s">
        <v>484</v>
      </c>
    </row>
    <row r="17" spans="1:1" x14ac:dyDescent="0.35">
      <c r="A17" s="4" t="s">
        <v>495</v>
      </c>
    </row>
    <row r="18" spans="1:1" x14ac:dyDescent="0.35">
      <c r="A18" s="4" t="s">
        <v>497</v>
      </c>
    </row>
    <row r="19" spans="1:1" x14ac:dyDescent="0.35">
      <c r="A19" s="4" t="s">
        <v>496</v>
      </c>
    </row>
    <row r="20" spans="1:1" x14ac:dyDescent="0.35">
      <c r="A20" s="4" t="s">
        <v>485</v>
      </c>
    </row>
    <row r="21" spans="1:1" x14ac:dyDescent="0.35">
      <c r="A21" s="4" t="s">
        <v>486</v>
      </c>
    </row>
    <row r="22" spans="1:1" x14ac:dyDescent="0.35">
      <c r="A22" s="4" t="s">
        <v>487</v>
      </c>
    </row>
    <row r="23" spans="1:1" x14ac:dyDescent="0.35">
      <c r="A23" s="4" t="s">
        <v>488</v>
      </c>
    </row>
    <row r="24" spans="1:1" x14ac:dyDescent="0.35">
      <c r="A24" s="4" t="s">
        <v>489</v>
      </c>
    </row>
    <row r="25" spans="1:1" x14ac:dyDescent="0.35">
      <c r="A25" s="4" t="s">
        <v>499</v>
      </c>
    </row>
    <row r="26" spans="1:1" x14ac:dyDescent="0.35">
      <c r="A26" s="5" t="s">
        <v>490</v>
      </c>
    </row>
    <row r="27" spans="1:1" x14ac:dyDescent="0.35">
      <c r="A27" s="4" t="s">
        <v>498</v>
      </c>
    </row>
    <row r="28" spans="1:1" x14ac:dyDescent="0.35">
      <c r="A28" s="4" t="s">
        <v>491</v>
      </c>
    </row>
    <row r="29" spans="1:1" x14ac:dyDescent="0.35">
      <c r="A29" s="4" t="s">
        <v>492</v>
      </c>
    </row>
    <row r="30" spans="1:1" x14ac:dyDescent="0.35">
      <c r="A30" s="5" t="s">
        <v>515</v>
      </c>
    </row>
    <row r="31" spans="1:1" x14ac:dyDescent="0.35">
      <c r="A31" s="5" t="s">
        <v>516</v>
      </c>
    </row>
    <row r="32" spans="1:1" x14ac:dyDescent="0.35">
      <c r="A32" s="4" t="s">
        <v>675</v>
      </c>
    </row>
    <row r="33" spans="1:4" x14ac:dyDescent="0.35">
      <c r="A33" s="4"/>
    </row>
    <row r="34" spans="1:4" x14ac:dyDescent="0.35">
      <c r="A34" s="4"/>
    </row>
    <row r="35" spans="1:4" x14ac:dyDescent="0.35">
      <c r="A35" s="4"/>
    </row>
    <row r="36" spans="1:4" ht="14.5" customHeight="1" x14ac:dyDescent="0.35">
      <c r="A36" s="4"/>
      <c r="B36" s="2"/>
      <c r="D36" s="2"/>
    </row>
    <row r="37" spans="1:4" ht="14.5" customHeight="1" x14ac:dyDescent="0.35">
      <c r="A37" s="4"/>
      <c r="D37" s="2"/>
    </row>
    <row r="38" spans="1:4" x14ac:dyDescent="0.35">
      <c r="A38" s="4"/>
    </row>
    <row r="39" spans="1:4" x14ac:dyDescent="0.35">
      <c r="A39" s="4"/>
    </row>
  </sheetData>
  <mergeCells count="1">
    <mergeCell ref="G1:H1"/>
  </mergeCells>
  <hyperlinks>
    <hyperlink ref="A3" location="'Tab 1 August 2023 revisions'!A1" display="August 2023 Revisions" xr:uid="{00000000-0004-0000-0000-000000000000}"/>
    <hyperlink ref="A4" location="' Tab 2 Cum Trade value 2022'!A1" display="Table 2 Cumulative Trade Value" xr:uid="{00000000-0004-0000-0000-000001000000}"/>
    <hyperlink ref="A5" location="'Tab 3 Cum Trade value 2023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 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Jewellery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67"/>
  <sheetViews>
    <sheetView zoomScaleNormal="100" workbookViewId="0">
      <selection activeCell="F1" sqref="F1"/>
    </sheetView>
  </sheetViews>
  <sheetFormatPr defaultColWidth="8.81640625" defaultRowHeight="11.5" x14ac:dyDescent="0.25"/>
  <cols>
    <col min="1" max="1" width="28.36328125" style="6" customWidth="1"/>
    <col min="2" max="2" width="15.1796875" style="6" customWidth="1"/>
    <col min="3" max="3" width="15.453125" style="6" customWidth="1"/>
    <col min="4" max="4" width="15.1796875" style="6" bestFit="1" customWidth="1"/>
    <col min="5" max="16384" width="8.81640625" style="6"/>
  </cols>
  <sheetData>
    <row r="1" spans="1:6" x14ac:dyDescent="0.25">
      <c r="A1" s="31" t="s">
        <v>656</v>
      </c>
      <c r="F1" s="11" t="s">
        <v>313</v>
      </c>
    </row>
    <row r="2" spans="1:6" x14ac:dyDescent="0.25">
      <c r="A2" s="24" t="s">
        <v>340</v>
      </c>
      <c r="B2" s="24" t="s">
        <v>336</v>
      </c>
      <c r="C2" s="24" t="s">
        <v>266</v>
      </c>
      <c r="D2" s="24" t="s">
        <v>267</v>
      </c>
    </row>
    <row r="3" spans="1:6" x14ac:dyDescent="0.25">
      <c r="A3" s="20" t="s">
        <v>70</v>
      </c>
      <c r="B3" s="342">
        <v>1295.0490186900001</v>
      </c>
      <c r="C3" s="216">
        <v>0</v>
      </c>
      <c r="D3" s="276">
        <f t="shared" ref="D3:D66" si="0">B3-C3</f>
        <v>1295.0490186900001</v>
      </c>
    </row>
    <row r="4" spans="1:6" x14ac:dyDescent="0.25">
      <c r="A4" s="20" t="s">
        <v>9</v>
      </c>
      <c r="B4" s="216">
        <v>1098.1989974200001</v>
      </c>
      <c r="C4" s="216">
        <v>22.78217635</v>
      </c>
      <c r="D4" s="276">
        <f t="shared" si="0"/>
        <v>1075.41682107</v>
      </c>
    </row>
    <row r="5" spans="1:6" x14ac:dyDescent="0.25">
      <c r="A5" s="20" t="s">
        <v>260</v>
      </c>
      <c r="B5" s="216">
        <v>1006.65584935</v>
      </c>
      <c r="C5" s="216">
        <v>9.5420999999999995E-3</v>
      </c>
      <c r="D5" s="276">
        <f t="shared" si="0"/>
        <v>1006.6463072500001</v>
      </c>
    </row>
    <row r="6" spans="1:6" x14ac:dyDescent="0.25">
      <c r="A6" s="20" t="s">
        <v>151</v>
      </c>
      <c r="B6" s="216">
        <v>541.08372882000003</v>
      </c>
      <c r="C6" s="216">
        <v>46.358799579999996</v>
      </c>
      <c r="D6" s="276">
        <f t="shared" si="0"/>
        <v>494.72492924000005</v>
      </c>
    </row>
    <row r="7" spans="1:6" x14ac:dyDescent="0.25">
      <c r="A7" s="20" t="s">
        <v>667</v>
      </c>
      <c r="B7" s="216">
        <v>249.92503335000001</v>
      </c>
      <c r="C7" s="216">
        <v>13.689455990000001</v>
      </c>
      <c r="D7" s="276">
        <f t="shared" si="0"/>
        <v>236.23557736000001</v>
      </c>
    </row>
    <row r="8" spans="1:6" x14ac:dyDescent="0.25">
      <c r="A8" s="20" t="s">
        <v>0</v>
      </c>
      <c r="B8" s="216">
        <v>119.6997851</v>
      </c>
      <c r="C8" s="216">
        <v>2.2749185399999998</v>
      </c>
      <c r="D8" s="276">
        <f t="shared" si="0"/>
        <v>117.42486656</v>
      </c>
    </row>
    <row r="9" spans="1:6" x14ac:dyDescent="0.25">
      <c r="A9" s="20" t="s">
        <v>47</v>
      </c>
      <c r="B9" s="216">
        <v>107.62453916</v>
      </c>
      <c r="C9" s="216">
        <v>9.9851389999999998E-2</v>
      </c>
      <c r="D9" s="276">
        <f t="shared" si="0"/>
        <v>107.52468777</v>
      </c>
    </row>
    <row r="10" spans="1:6" x14ac:dyDescent="0.25">
      <c r="A10" s="20" t="s">
        <v>1</v>
      </c>
      <c r="B10" s="216">
        <v>76.037163329999998</v>
      </c>
      <c r="C10" s="216">
        <v>9.5343850000000008E-2</v>
      </c>
      <c r="D10" s="276">
        <f t="shared" si="0"/>
        <v>75.941819479999992</v>
      </c>
    </row>
    <row r="11" spans="1:6" x14ac:dyDescent="0.25">
      <c r="A11" s="20" t="s">
        <v>215</v>
      </c>
      <c r="B11" s="216">
        <v>70.807578730000003</v>
      </c>
      <c r="C11" s="216">
        <v>5.9507352899999999</v>
      </c>
      <c r="D11" s="276">
        <f t="shared" si="0"/>
        <v>64.856843440000006</v>
      </c>
    </row>
    <row r="12" spans="1:6" x14ac:dyDescent="0.25">
      <c r="A12" s="20" t="s">
        <v>62</v>
      </c>
      <c r="B12" s="216">
        <v>64.25190216</v>
      </c>
      <c r="C12" s="216">
        <v>7.4257369999999989E-2</v>
      </c>
      <c r="D12" s="276">
        <f t="shared" si="0"/>
        <v>64.177644790000002</v>
      </c>
    </row>
    <row r="13" spans="1:6" x14ac:dyDescent="0.25">
      <c r="A13" s="20" t="s">
        <v>11</v>
      </c>
      <c r="B13" s="216">
        <v>67.370978840000006</v>
      </c>
      <c r="C13" s="216">
        <v>17.38180723</v>
      </c>
      <c r="D13" s="276">
        <f t="shared" si="0"/>
        <v>49.989171610000007</v>
      </c>
    </row>
    <row r="14" spans="1:6" x14ac:dyDescent="0.25">
      <c r="A14" s="20" t="s">
        <v>61</v>
      </c>
      <c r="B14" s="216">
        <v>49.823849500000001</v>
      </c>
      <c r="C14" s="216">
        <v>5.5691483099999992</v>
      </c>
      <c r="D14" s="276">
        <f t="shared" si="0"/>
        <v>44.254701190000006</v>
      </c>
    </row>
    <row r="15" spans="1:6" x14ac:dyDescent="0.25">
      <c r="A15" s="20" t="s">
        <v>66</v>
      </c>
      <c r="B15" s="216">
        <v>38.182589270000001</v>
      </c>
      <c r="C15" s="216">
        <v>0.23134750000000001</v>
      </c>
      <c r="D15" s="276">
        <f t="shared" si="0"/>
        <v>37.951241770000003</v>
      </c>
    </row>
    <row r="16" spans="1:6" x14ac:dyDescent="0.25">
      <c r="A16" s="20" t="s">
        <v>145</v>
      </c>
      <c r="B16" s="216">
        <v>53.012914889999998</v>
      </c>
      <c r="C16" s="216">
        <v>18.443252730000001</v>
      </c>
      <c r="D16" s="276">
        <f t="shared" si="0"/>
        <v>34.569662159999993</v>
      </c>
    </row>
    <row r="17" spans="1:4" x14ac:dyDescent="0.25">
      <c r="A17" s="20" t="s">
        <v>77</v>
      </c>
      <c r="B17" s="216">
        <v>30.8166093</v>
      </c>
      <c r="C17" s="216">
        <v>0.68639801</v>
      </c>
      <c r="D17" s="276">
        <f t="shared" si="0"/>
        <v>30.130211289999998</v>
      </c>
    </row>
    <row r="18" spans="1:4" x14ac:dyDescent="0.25">
      <c r="A18" s="20" t="s">
        <v>72</v>
      </c>
      <c r="B18" s="216">
        <v>27.8805114</v>
      </c>
      <c r="C18" s="216">
        <v>0</v>
      </c>
      <c r="D18" s="276">
        <f t="shared" si="0"/>
        <v>27.8805114</v>
      </c>
    </row>
    <row r="19" spans="1:4" x14ac:dyDescent="0.25">
      <c r="A19" s="20" t="s">
        <v>224</v>
      </c>
      <c r="B19" s="216">
        <v>49.659111780000003</v>
      </c>
      <c r="C19" s="216">
        <v>25.201019280000001</v>
      </c>
      <c r="D19" s="276">
        <f t="shared" si="0"/>
        <v>24.458092500000003</v>
      </c>
    </row>
    <row r="20" spans="1:4" x14ac:dyDescent="0.25">
      <c r="A20" s="20" t="s">
        <v>64</v>
      </c>
      <c r="B20" s="216">
        <v>92.975771760000001</v>
      </c>
      <c r="C20" s="216">
        <v>74.787194630000002</v>
      </c>
      <c r="D20" s="276">
        <f t="shared" si="0"/>
        <v>18.188577129999999</v>
      </c>
    </row>
    <row r="21" spans="1:4" x14ac:dyDescent="0.25">
      <c r="A21" s="20" t="s">
        <v>125</v>
      </c>
      <c r="B21" s="216">
        <v>25.29547917</v>
      </c>
      <c r="C21" s="216">
        <v>7.5614938799999996</v>
      </c>
      <c r="D21" s="276">
        <f t="shared" si="0"/>
        <v>17.73398529</v>
      </c>
    </row>
    <row r="22" spans="1:4" x14ac:dyDescent="0.25">
      <c r="A22" s="20" t="s">
        <v>249</v>
      </c>
      <c r="B22" s="216">
        <v>48.662672869999994</v>
      </c>
      <c r="C22" s="216">
        <v>33.268790109999998</v>
      </c>
      <c r="D22" s="276">
        <f t="shared" si="0"/>
        <v>15.393882759999997</v>
      </c>
    </row>
    <row r="23" spans="1:4" x14ac:dyDescent="0.25">
      <c r="A23" s="20" t="s">
        <v>181</v>
      </c>
      <c r="B23" s="216">
        <v>21.952796070000002</v>
      </c>
      <c r="C23" s="216">
        <v>7.48164842</v>
      </c>
      <c r="D23" s="276">
        <f t="shared" si="0"/>
        <v>14.471147650000002</v>
      </c>
    </row>
    <row r="24" spans="1:4" x14ac:dyDescent="0.25">
      <c r="A24" s="20" t="s">
        <v>96</v>
      </c>
      <c r="B24" s="216">
        <v>14.57704122</v>
      </c>
      <c r="C24" s="216">
        <v>1.4240634599999999</v>
      </c>
      <c r="D24" s="276">
        <f t="shared" si="0"/>
        <v>13.152977760000001</v>
      </c>
    </row>
    <row r="25" spans="1:4" x14ac:dyDescent="0.25">
      <c r="A25" s="20" t="s">
        <v>258</v>
      </c>
      <c r="B25" s="216">
        <v>16.04008984</v>
      </c>
      <c r="C25" s="216">
        <v>8.433920539999999</v>
      </c>
      <c r="D25" s="276">
        <f t="shared" si="0"/>
        <v>7.6061693000000012</v>
      </c>
    </row>
    <row r="26" spans="1:4" x14ac:dyDescent="0.25">
      <c r="A26" s="20" t="s">
        <v>158</v>
      </c>
      <c r="B26" s="216">
        <v>6.1828180000000001</v>
      </c>
      <c r="C26" s="216">
        <v>3.8622540000000004E-2</v>
      </c>
      <c r="D26" s="276">
        <f t="shared" si="0"/>
        <v>6.1441954599999997</v>
      </c>
    </row>
    <row r="27" spans="1:4" x14ac:dyDescent="0.25">
      <c r="A27" s="20" t="s">
        <v>6</v>
      </c>
      <c r="B27" s="216">
        <v>12.38173482</v>
      </c>
      <c r="C27" s="216">
        <v>8.2247928300000002</v>
      </c>
      <c r="D27" s="276">
        <f t="shared" si="0"/>
        <v>4.15694199</v>
      </c>
    </row>
    <row r="28" spans="1:4" x14ac:dyDescent="0.25">
      <c r="A28" s="20" t="s">
        <v>51</v>
      </c>
      <c r="B28" s="216">
        <v>2.0061680000000002</v>
      </c>
      <c r="C28" s="216">
        <v>3.3014699999999999E-3</v>
      </c>
      <c r="D28" s="276">
        <f t="shared" si="0"/>
        <v>2.0028665300000004</v>
      </c>
    </row>
    <row r="29" spans="1:4" x14ac:dyDescent="0.25">
      <c r="A29" s="20" t="s">
        <v>10</v>
      </c>
      <c r="B29" s="216">
        <v>1.7533511899999998</v>
      </c>
      <c r="C29" s="216">
        <v>0.10651877999999999</v>
      </c>
      <c r="D29" s="276">
        <f t="shared" si="0"/>
        <v>1.6468324099999998</v>
      </c>
    </row>
    <row r="30" spans="1:4" x14ac:dyDescent="0.25">
      <c r="A30" s="20" t="s">
        <v>223</v>
      </c>
      <c r="B30" s="216">
        <v>2.6348539999999998</v>
      </c>
      <c r="C30" s="216">
        <v>1.09344727</v>
      </c>
      <c r="D30" s="276">
        <f t="shared" si="0"/>
        <v>1.5414067299999998</v>
      </c>
    </row>
    <row r="31" spans="1:4" x14ac:dyDescent="0.25">
      <c r="A31" s="20" t="s">
        <v>74</v>
      </c>
      <c r="B31" s="216">
        <v>3.7430248599999998</v>
      </c>
      <c r="C31" s="216">
        <v>2.4052944199999997</v>
      </c>
      <c r="D31" s="276">
        <f t="shared" si="0"/>
        <v>1.3377304400000001</v>
      </c>
    </row>
    <row r="32" spans="1:4" x14ac:dyDescent="0.25">
      <c r="A32" s="20" t="s">
        <v>67</v>
      </c>
      <c r="B32" s="216">
        <v>1.1868563000000001</v>
      </c>
      <c r="C32" s="216">
        <v>5.7625999999999999E-4</v>
      </c>
      <c r="D32" s="276">
        <f t="shared" si="0"/>
        <v>1.18628004</v>
      </c>
    </row>
    <row r="33" spans="1:4" x14ac:dyDescent="0.25">
      <c r="A33" s="20" t="s">
        <v>21</v>
      </c>
      <c r="B33" s="216">
        <v>39.603172100000002</v>
      </c>
      <c r="C33" s="216">
        <v>38.576123810000006</v>
      </c>
      <c r="D33" s="276">
        <f t="shared" si="0"/>
        <v>1.0270482899999962</v>
      </c>
    </row>
    <row r="34" spans="1:4" x14ac:dyDescent="0.25">
      <c r="A34" s="20" t="s">
        <v>127</v>
      </c>
      <c r="B34" s="216">
        <v>0.99732543000000007</v>
      </c>
      <c r="C34" s="216">
        <v>0</v>
      </c>
      <c r="D34" s="276">
        <f t="shared" si="0"/>
        <v>0.99732543000000007</v>
      </c>
    </row>
    <row r="35" spans="1:4" x14ac:dyDescent="0.25">
      <c r="A35" s="20" t="s">
        <v>60</v>
      </c>
      <c r="B35" s="216">
        <v>1.1187218400000001</v>
      </c>
      <c r="C35" s="216">
        <v>0.20459298000000001</v>
      </c>
      <c r="D35" s="276">
        <f t="shared" si="0"/>
        <v>0.91412886000000004</v>
      </c>
    </row>
    <row r="36" spans="1:4" x14ac:dyDescent="0.25">
      <c r="A36" s="20" t="s">
        <v>19</v>
      </c>
      <c r="B36" s="216">
        <v>3.4131474599999998</v>
      </c>
      <c r="C36" s="216">
        <v>2.5228157900000001</v>
      </c>
      <c r="D36" s="276">
        <f t="shared" si="0"/>
        <v>0.89033166999999969</v>
      </c>
    </row>
    <row r="37" spans="1:4" x14ac:dyDescent="0.25">
      <c r="A37" s="20" t="s">
        <v>8</v>
      </c>
      <c r="B37" s="216">
        <v>0.51910546000000002</v>
      </c>
      <c r="C37" s="216">
        <v>8.3332199999999988E-3</v>
      </c>
      <c r="D37" s="276">
        <f t="shared" si="0"/>
        <v>0.51077223999999999</v>
      </c>
    </row>
    <row r="38" spans="1:4" x14ac:dyDescent="0.25">
      <c r="A38" s="20" t="s">
        <v>79</v>
      </c>
      <c r="B38" s="216">
        <v>0.44784415999999999</v>
      </c>
      <c r="C38" s="216">
        <v>2.801874E-2</v>
      </c>
      <c r="D38" s="276">
        <f t="shared" si="0"/>
        <v>0.41982542</v>
      </c>
    </row>
    <row r="39" spans="1:4" x14ac:dyDescent="0.25">
      <c r="A39" s="20" t="s">
        <v>65</v>
      </c>
      <c r="B39" s="216">
        <v>0.24699199999999999</v>
      </c>
      <c r="C39" s="216">
        <v>7.3689000000000003E-4</v>
      </c>
      <c r="D39" s="276">
        <f t="shared" si="0"/>
        <v>0.24625511</v>
      </c>
    </row>
    <row r="40" spans="1:4" x14ac:dyDescent="0.25">
      <c r="A40" s="20" t="s">
        <v>3</v>
      </c>
      <c r="B40" s="216">
        <v>1.480464</v>
      </c>
      <c r="C40" s="216">
        <v>1.24129171</v>
      </c>
      <c r="D40" s="276">
        <f t="shared" si="0"/>
        <v>0.23917228999999995</v>
      </c>
    </row>
    <row r="41" spans="1:4" x14ac:dyDescent="0.25">
      <c r="A41" s="20" t="s">
        <v>87</v>
      </c>
      <c r="B41" s="216">
        <v>0.30951452000000002</v>
      </c>
      <c r="C41" s="216">
        <v>0.12885928999999999</v>
      </c>
      <c r="D41" s="276">
        <f t="shared" si="0"/>
        <v>0.18065523000000003</v>
      </c>
    </row>
    <row r="42" spans="1:4" x14ac:dyDescent="0.25">
      <c r="A42" s="20" t="s">
        <v>58</v>
      </c>
      <c r="B42" s="216">
        <v>0.21510000000000001</v>
      </c>
      <c r="C42" s="216">
        <v>9.2617199999999997E-2</v>
      </c>
      <c r="D42" s="276">
        <f t="shared" si="0"/>
        <v>0.12248280000000002</v>
      </c>
    </row>
    <row r="43" spans="1:4" x14ac:dyDescent="0.25">
      <c r="A43" s="20" t="s">
        <v>73</v>
      </c>
      <c r="B43" s="216">
        <v>2.5485000000000001E-2</v>
      </c>
      <c r="C43" s="216">
        <v>0</v>
      </c>
      <c r="D43" s="276">
        <f t="shared" si="0"/>
        <v>2.5485000000000001E-2</v>
      </c>
    </row>
    <row r="44" spans="1:4" x14ac:dyDescent="0.25">
      <c r="A44" s="20" t="s">
        <v>165</v>
      </c>
      <c r="B44" s="216">
        <v>0.21734957999999999</v>
      </c>
      <c r="C44" s="216">
        <v>0.19910006</v>
      </c>
      <c r="D44" s="276">
        <f t="shared" si="0"/>
        <v>1.8249519999999991E-2</v>
      </c>
    </row>
    <row r="45" spans="1:4" x14ac:dyDescent="0.25">
      <c r="A45" s="20" t="s">
        <v>15</v>
      </c>
      <c r="B45" s="216">
        <v>0</v>
      </c>
      <c r="C45" s="216">
        <v>0</v>
      </c>
      <c r="D45" s="276">
        <f t="shared" si="0"/>
        <v>0</v>
      </c>
    </row>
    <row r="46" spans="1:4" x14ac:dyDescent="0.25">
      <c r="A46" s="20" t="s">
        <v>38</v>
      </c>
      <c r="B46" s="216">
        <v>0</v>
      </c>
      <c r="C46" s="216">
        <v>0</v>
      </c>
      <c r="D46" s="276">
        <f t="shared" si="0"/>
        <v>0</v>
      </c>
    </row>
    <row r="47" spans="1:4" x14ac:dyDescent="0.25">
      <c r="A47" s="20" t="s">
        <v>52</v>
      </c>
      <c r="B47" s="216">
        <v>0</v>
      </c>
      <c r="C47" s="216">
        <v>0</v>
      </c>
      <c r="D47" s="276">
        <f t="shared" si="0"/>
        <v>0</v>
      </c>
    </row>
    <row r="48" spans="1:4" x14ac:dyDescent="0.25">
      <c r="A48" s="20" t="s">
        <v>86</v>
      </c>
      <c r="B48" s="216">
        <v>0</v>
      </c>
      <c r="C48" s="216">
        <v>0</v>
      </c>
      <c r="D48" s="276">
        <f t="shared" si="0"/>
        <v>0</v>
      </c>
    </row>
    <row r="49" spans="1:4" x14ac:dyDescent="0.25">
      <c r="A49" s="20" t="s">
        <v>115</v>
      </c>
      <c r="B49" s="216">
        <v>0</v>
      </c>
      <c r="C49" s="216">
        <v>0</v>
      </c>
      <c r="D49" s="276">
        <f t="shared" si="0"/>
        <v>0</v>
      </c>
    </row>
    <row r="50" spans="1:4" x14ac:dyDescent="0.25">
      <c r="A50" s="20" t="s">
        <v>177</v>
      </c>
      <c r="B50" s="216">
        <v>0</v>
      </c>
      <c r="C50" s="216">
        <v>0</v>
      </c>
      <c r="D50" s="276">
        <f t="shared" si="0"/>
        <v>0</v>
      </c>
    </row>
    <row r="51" spans="1:4" x14ac:dyDescent="0.25">
      <c r="A51" s="20" t="s">
        <v>245</v>
      </c>
      <c r="B51" s="216">
        <v>0</v>
      </c>
      <c r="C51" s="216">
        <v>0</v>
      </c>
      <c r="D51" s="276">
        <f t="shared" si="0"/>
        <v>0</v>
      </c>
    </row>
    <row r="52" spans="1:4" x14ac:dyDescent="0.25">
      <c r="A52" s="20" t="s">
        <v>257</v>
      </c>
      <c r="B52" s="216">
        <v>0</v>
      </c>
      <c r="C52" s="216">
        <v>0</v>
      </c>
      <c r="D52" s="276">
        <f t="shared" si="0"/>
        <v>0</v>
      </c>
    </row>
    <row r="53" spans="1:4" x14ac:dyDescent="0.25">
      <c r="A53" s="20" t="s">
        <v>261</v>
      </c>
      <c r="B53" s="216">
        <v>0</v>
      </c>
      <c r="C53" s="216">
        <v>0</v>
      </c>
      <c r="D53" s="276">
        <f t="shared" si="0"/>
        <v>0</v>
      </c>
    </row>
    <row r="54" spans="1:4" x14ac:dyDescent="0.25">
      <c r="A54" s="20" t="s">
        <v>581</v>
      </c>
      <c r="B54" s="216">
        <v>0</v>
      </c>
      <c r="C54" s="216">
        <v>0</v>
      </c>
      <c r="D54" s="276">
        <f t="shared" si="0"/>
        <v>0</v>
      </c>
    </row>
    <row r="55" spans="1:4" x14ac:dyDescent="0.25">
      <c r="A55" s="20" t="s">
        <v>54</v>
      </c>
      <c r="B55" s="216">
        <v>0</v>
      </c>
      <c r="C55" s="216">
        <v>1.596E-4</v>
      </c>
      <c r="D55" s="276">
        <f t="shared" si="0"/>
        <v>-1.596E-4</v>
      </c>
    </row>
    <row r="56" spans="1:4" x14ac:dyDescent="0.25">
      <c r="A56" s="20" t="s">
        <v>41</v>
      </c>
      <c r="B56" s="216">
        <v>0</v>
      </c>
      <c r="C56" s="216">
        <v>3.0941000000000003E-4</v>
      </c>
      <c r="D56" s="276">
        <f t="shared" si="0"/>
        <v>-3.0941000000000003E-4</v>
      </c>
    </row>
    <row r="57" spans="1:4" x14ac:dyDescent="0.25">
      <c r="A57" s="20" t="s">
        <v>78</v>
      </c>
      <c r="B57" s="216">
        <v>0</v>
      </c>
      <c r="C57" s="216">
        <v>9.5814000000000001E-4</v>
      </c>
      <c r="D57" s="276">
        <f t="shared" si="0"/>
        <v>-9.5814000000000001E-4</v>
      </c>
    </row>
    <row r="58" spans="1:4" x14ac:dyDescent="0.25">
      <c r="A58" s="20" t="s">
        <v>166</v>
      </c>
      <c r="B58" s="216">
        <v>0</v>
      </c>
      <c r="C58" s="216">
        <v>1.1363E-3</v>
      </c>
      <c r="D58" s="276">
        <f t="shared" si="0"/>
        <v>-1.1363E-3</v>
      </c>
    </row>
    <row r="59" spans="1:4" x14ac:dyDescent="0.25">
      <c r="A59" s="20" t="s">
        <v>46</v>
      </c>
      <c r="B59" s="216">
        <v>0</v>
      </c>
      <c r="C59" s="216">
        <v>1.83472E-3</v>
      </c>
      <c r="D59" s="276">
        <f t="shared" si="0"/>
        <v>-1.83472E-3</v>
      </c>
    </row>
    <row r="60" spans="1:4" x14ac:dyDescent="0.25">
      <c r="A60" s="20" t="s">
        <v>161</v>
      </c>
      <c r="B60" s="216">
        <v>0</v>
      </c>
      <c r="C60" s="216">
        <v>2.3150500000000004E-3</v>
      </c>
      <c r="D60" s="276">
        <f t="shared" si="0"/>
        <v>-2.3150500000000004E-3</v>
      </c>
    </row>
    <row r="61" spans="1:4" x14ac:dyDescent="0.25">
      <c r="A61" s="20" t="s">
        <v>259</v>
      </c>
      <c r="B61" s="216">
        <v>0</v>
      </c>
      <c r="C61" s="216">
        <v>3.2236299999999999E-3</v>
      </c>
      <c r="D61" s="276">
        <f t="shared" si="0"/>
        <v>-3.2236299999999999E-3</v>
      </c>
    </row>
    <row r="62" spans="1:4" x14ac:dyDescent="0.25">
      <c r="A62" s="20" t="s">
        <v>69</v>
      </c>
      <c r="B62" s="216">
        <v>0</v>
      </c>
      <c r="C62" s="216">
        <v>6.7018299999999998E-3</v>
      </c>
      <c r="D62" s="276">
        <f t="shared" si="0"/>
        <v>-6.7018299999999998E-3</v>
      </c>
    </row>
    <row r="63" spans="1:4" x14ac:dyDescent="0.25">
      <c r="A63" s="20" t="s">
        <v>85</v>
      </c>
      <c r="B63" s="216">
        <v>0</v>
      </c>
      <c r="C63" s="216">
        <v>8.2229999999999994E-3</v>
      </c>
      <c r="D63" s="276">
        <f t="shared" si="0"/>
        <v>-8.2229999999999994E-3</v>
      </c>
    </row>
    <row r="64" spans="1:4" x14ac:dyDescent="0.25">
      <c r="A64" s="20" t="s">
        <v>131</v>
      </c>
      <c r="B64" s="216">
        <v>2.3295999999999998E-3</v>
      </c>
      <c r="C64" s="216">
        <v>3.9755230000000003E-2</v>
      </c>
      <c r="D64" s="276">
        <f t="shared" si="0"/>
        <v>-3.7425630000000001E-2</v>
      </c>
    </row>
    <row r="65" spans="1:4" x14ac:dyDescent="0.25">
      <c r="A65" s="20" t="s">
        <v>124</v>
      </c>
      <c r="B65" s="216">
        <v>0</v>
      </c>
      <c r="C65" s="216">
        <v>4.546737E-2</v>
      </c>
      <c r="D65" s="276">
        <f t="shared" si="0"/>
        <v>-4.546737E-2</v>
      </c>
    </row>
    <row r="66" spans="1:4" x14ac:dyDescent="0.25">
      <c r="A66" s="20" t="s">
        <v>164</v>
      </c>
      <c r="B66" s="216">
        <v>0</v>
      </c>
      <c r="C66" s="216">
        <v>5.0743360000000001E-2</v>
      </c>
      <c r="D66" s="276">
        <f t="shared" si="0"/>
        <v>-5.0743360000000001E-2</v>
      </c>
    </row>
    <row r="67" spans="1:4" x14ac:dyDescent="0.25">
      <c r="A67" s="20" t="s">
        <v>90</v>
      </c>
      <c r="B67" s="216">
        <v>0.45635900000000001</v>
      </c>
      <c r="C67" s="216">
        <v>0.50738574999999997</v>
      </c>
      <c r="D67" s="276">
        <f t="shared" ref="D67:D130" si="1">B67-C67</f>
        <v>-5.1026749999999954E-2</v>
      </c>
    </row>
    <row r="68" spans="1:4" x14ac:dyDescent="0.25">
      <c r="A68" s="20" t="s">
        <v>167</v>
      </c>
      <c r="B68" s="216">
        <v>1.5E-3</v>
      </c>
      <c r="C68" s="216">
        <v>6.0694199999999997E-2</v>
      </c>
      <c r="D68" s="276">
        <f t="shared" si="1"/>
        <v>-5.9194199999999995E-2</v>
      </c>
    </row>
    <row r="69" spans="1:4" x14ac:dyDescent="0.25">
      <c r="A69" s="20" t="s">
        <v>57</v>
      </c>
      <c r="B69" s="216">
        <v>0</v>
      </c>
      <c r="C69" s="216">
        <v>6.8043160000000005E-2</v>
      </c>
      <c r="D69" s="276">
        <f t="shared" si="1"/>
        <v>-6.8043160000000005E-2</v>
      </c>
    </row>
    <row r="70" spans="1:4" x14ac:dyDescent="0.25">
      <c r="A70" s="20" t="s">
        <v>56</v>
      </c>
      <c r="B70" s="216">
        <v>0</v>
      </c>
      <c r="C70" s="216">
        <v>7.3181070000000001E-2</v>
      </c>
      <c r="D70" s="276">
        <f t="shared" si="1"/>
        <v>-7.3181070000000001E-2</v>
      </c>
    </row>
    <row r="71" spans="1:4" x14ac:dyDescent="0.25">
      <c r="A71" s="20" t="s">
        <v>40</v>
      </c>
      <c r="B71" s="216">
        <v>0.74904024000000002</v>
      </c>
      <c r="C71" s="216">
        <v>0.82300012</v>
      </c>
      <c r="D71" s="276">
        <f t="shared" si="1"/>
        <v>-7.3959879999999978E-2</v>
      </c>
    </row>
    <row r="72" spans="1:4" x14ac:dyDescent="0.25">
      <c r="A72" s="20" t="s">
        <v>18</v>
      </c>
      <c r="B72" s="216">
        <v>0</v>
      </c>
      <c r="C72" s="216">
        <v>0.15288148999999998</v>
      </c>
      <c r="D72" s="276">
        <f t="shared" si="1"/>
        <v>-0.15288148999999998</v>
      </c>
    </row>
    <row r="73" spans="1:4" x14ac:dyDescent="0.25">
      <c r="A73" s="20" t="s">
        <v>53</v>
      </c>
      <c r="B73" s="216">
        <v>0</v>
      </c>
      <c r="C73" s="216">
        <v>0.15484295000000001</v>
      </c>
      <c r="D73" s="276">
        <f t="shared" si="1"/>
        <v>-0.15484295000000001</v>
      </c>
    </row>
    <row r="74" spans="1:4" x14ac:dyDescent="0.25">
      <c r="A74" s="20" t="s">
        <v>186</v>
      </c>
      <c r="B74" s="216">
        <v>3.6958000000000004E-3</v>
      </c>
      <c r="C74" s="216">
        <v>0.20477065999999999</v>
      </c>
      <c r="D74" s="276">
        <f t="shared" si="1"/>
        <v>-0.20107485999999999</v>
      </c>
    </row>
    <row r="75" spans="1:4" x14ac:dyDescent="0.25">
      <c r="A75" s="20" t="s">
        <v>48</v>
      </c>
      <c r="B75" s="216">
        <v>0.159</v>
      </c>
      <c r="C75" s="216">
        <v>0.40788697999999995</v>
      </c>
      <c r="D75" s="276">
        <f t="shared" si="1"/>
        <v>-0.24888697999999995</v>
      </c>
    </row>
    <row r="76" spans="1:4" x14ac:dyDescent="0.25">
      <c r="A76" s="20" t="s">
        <v>44</v>
      </c>
      <c r="B76" s="216">
        <v>4.0666559999999997E-2</v>
      </c>
      <c r="C76" s="216">
        <v>0.29114588000000002</v>
      </c>
      <c r="D76" s="276">
        <f t="shared" si="1"/>
        <v>-0.25047932000000001</v>
      </c>
    </row>
    <row r="77" spans="1:4" x14ac:dyDescent="0.25">
      <c r="A77" s="20" t="s">
        <v>162</v>
      </c>
      <c r="B77" s="216">
        <v>0</v>
      </c>
      <c r="C77" s="216">
        <v>0.28450656000000002</v>
      </c>
      <c r="D77" s="276">
        <f t="shared" si="1"/>
        <v>-0.28450656000000002</v>
      </c>
    </row>
    <row r="78" spans="1:4" x14ac:dyDescent="0.25">
      <c r="A78" s="20" t="s">
        <v>63</v>
      </c>
      <c r="B78" s="216">
        <v>5.9500000000000004E-4</v>
      </c>
      <c r="C78" s="216">
        <v>0.33851376999999999</v>
      </c>
      <c r="D78" s="276">
        <f t="shared" si="1"/>
        <v>-0.33791876999999998</v>
      </c>
    </row>
    <row r="79" spans="1:4" x14ac:dyDescent="0.25">
      <c r="A79" s="20" t="s">
        <v>176</v>
      </c>
      <c r="B79" s="216">
        <v>0</v>
      </c>
      <c r="C79" s="216">
        <v>0.41032893999999998</v>
      </c>
      <c r="D79" s="276">
        <f t="shared" si="1"/>
        <v>-0.41032893999999998</v>
      </c>
    </row>
    <row r="80" spans="1:4" x14ac:dyDescent="0.25">
      <c r="A80" s="20" t="s">
        <v>29</v>
      </c>
      <c r="B80" s="216">
        <v>0</v>
      </c>
      <c r="C80" s="216">
        <v>0.43025119000000001</v>
      </c>
      <c r="D80" s="276">
        <f t="shared" si="1"/>
        <v>-0.43025119000000001</v>
      </c>
    </row>
    <row r="81" spans="1:4" x14ac:dyDescent="0.25">
      <c r="A81" s="20" t="s">
        <v>45</v>
      </c>
      <c r="B81" s="216">
        <v>2.5241970000000002E-2</v>
      </c>
      <c r="C81" s="216">
        <v>0.55139598999999995</v>
      </c>
      <c r="D81" s="276">
        <f t="shared" si="1"/>
        <v>-0.52615401999999989</v>
      </c>
    </row>
    <row r="82" spans="1:4" x14ac:dyDescent="0.25">
      <c r="A82" s="20" t="s">
        <v>244</v>
      </c>
      <c r="B82" s="216">
        <v>6.5779999999999996E-3</v>
      </c>
      <c r="C82" s="216">
        <v>0.57210485999999994</v>
      </c>
      <c r="D82" s="276">
        <f t="shared" si="1"/>
        <v>-0.56552685999999996</v>
      </c>
    </row>
    <row r="83" spans="1:4" x14ac:dyDescent="0.25">
      <c r="A83" s="20" t="s">
        <v>191</v>
      </c>
      <c r="B83" s="216">
        <v>0.22085073999999999</v>
      </c>
      <c r="C83" s="216">
        <v>0.78923582999999997</v>
      </c>
      <c r="D83" s="276">
        <f t="shared" si="1"/>
        <v>-0.56838509000000004</v>
      </c>
    </row>
    <row r="84" spans="1:4" x14ac:dyDescent="0.25">
      <c r="A84" s="20" t="s">
        <v>100</v>
      </c>
      <c r="B84" s="216">
        <v>0</v>
      </c>
      <c r="C84" s="216">
        <v>0.82375580000000004</v>
      </c>
      <c r="D84" s="276">
        <f t="shared" si="1"/>
        <v>-0.82375580000000004</v>
      </c>
    </row>
    <row r="85" spans="1:4" x14ac:dyDescent="0.25">
      <c r="A85" s="20" t="s">
        <v>59</v>
      </c>
      <c r="B85" s="216">
        <v>3.9645819999999998E-2</v>
      </c>
      <c r="C85" s="216">
        <v>0.86356288999999997</v>
      </c>
      <c r="D85" s="276">
        <f t="shared" si="1"/>
        <v>-0.82391707000000003</v>
      </c>
    </row>
    <row r="86" spans="1:4" x14ac:dyDescent="0.25">
      <c r="A86" s="20" t="s">
        <v>111</v>
      </c>
      <c r="B86" s="216">
        <v>0</v>
      </c>
      <c r="C86" s="216">
        <v>0.91363354000000008</v>
      </c>
      <c r="D86" s="276">
        <f t="shared" si="1"/>
        <v>-0.91363354000000008</v>
      </c>
    </row>
    <row r="87" spans="1:4" x14ac:dyDescent="0.25">
      <c r="A87" s="20" t="s">
        <v>140</v>
      </c>
      <c r="B87" s="216">
        <v>2.0000000000000002E-5</v>
      </c>
      <c r="C87" s="216">
        <v>0.97088311999999999</v>
      </c>
      <c r="D87" s="276">
        <f t="shared" si="1"/>
        <v>-0.97086311999999997</v>
      </c>
    </row>
    <row r="88" spans="1:4" x14ac:dyDescent="0.25">
      <c r="A88" s="20" t="s">
        <v>126</v>
      </c>
      <c r="B88" s="216">
        <v>8.0000000000000007E-5</v>
      </c>
      <c r="C88" s="216">
        <v>1.09549399</v>
      </c>
      <c r="D88" s="276">
        <f t="shared" si="1"/>
        <v>-1.0954139899999999</v>
      </c>
    </row>
    <row r="89" spans="1:4" x14ac:dyDescent="0.25">
      <c r="A89" s="20" t="s">
        <v>55</v>
      </c>
      <c r="B89" s="216">
        <v>0</v>
      </c>
      <c r="C89" s="216">
        <v>1.25551938</v>
      </c>
      <c r="D89" s="276">
        <f t="shared" si="1"/>
        <v>-1.25551938</v>
      </c>
    </row>
    <row r="90" spans="1:4" x14ac:dyDescent="0.25">
      <c r="A90" s="20" t="s">
        <v>118</v>
      </c>
      <c r="B90" s="216">
        <v>4.1706859999999998E-2</v>
      </c>
      <c r="C90" s="216">
        <v>1.3091088999999998</v>
      </c>
      <c r="D90" s="276">
        <f t="shared" si="1"/>
        <v>-1.2674020399999999</v>
      </c>
    </row>
    <row r="91" spans="1:4" x14ac:dyDescent="0.25">
      <c r="A91" s="20" t="s">
        <v>136</v>
      </c>
      <c r="B91" s="216">
        <v>0.18103144000000002</v>
      </c>
      <c r="C91" s="216">
        <v>1.4857607399999999</v>
      </c>
      <c r="D91" s="276">
        <f t="shared" si="1"/>
        <v>-1.3047293</v>
      </c>
    </row>
    <row r="92" spans="1:4" x14ac:dyDescent="0.25">
      <c r="A92" s="20" t="s">
        <v>141</v>
      </c>
      <c r="B92" s="216">
        <v>6.8450810000000001E-2</v>
      </c>
      <c r="C92" s="216">
        <v>1.39394942</v>
      </c>
      <c r="D92" s="276">
        <f t="shared" si="1"/>
        <v>-1.3254986099999999</v>
      </c>
    </row>
    <row r="93" spans="1:4" x14ac:dyDescent="0.25">
      <c r="A93" s="20" t="s">
        <v>102</v>
      </c>
      <c r="B93" s="216">
        <v>9.2050000000000007E-2</v>
      </c>
      <c r="C93" s="216">
        <v>1.4247466799999999</v>
      </c>
      <c r="D93" s="276">
        <f t="shared" si="1"/>
        <v>-1.33269668</v>
      </c>
    </row>
    <row r="94" spans="1:4" x14ac:dyDescent="0.25">
      <c r="A94" s="20" t="s">
        <v>95</v>
      </c>
      <c r="B94" s="216">
        <v>7.5940999999999995E-2</v>
      </c>
      <c r="C94" s="216">
        <v>1.5207416100000002</v>
      </c>
      <c r="D94" s="276">
        <f t="shared" si="1"/>
        <v>-1.4448006100000002</v>
      </c>
    </row>
    <row r="95" spans="1:4" x14ac:dyDescent="0.25">
      <c r="A95" s="20" t="s">
        <v>225</v>
      </c>
      <c r="B95" s="216">
        <v>2.7364549300000003</v>
      </c>
      <c r="C95" s="216">
        <v>4.2797528899999993</v>
      </c>
      <c r="D95" s="276">
        <f t="shared" si="1"/>
        <v>-1.543297959999999</v>
      </c>
    </row>
    <row r="96" spans="1:4" x14ac:dyDescent="0.25">
      <c r="A96" s="20" t="s">
        <v>253</v>
      </c>
      <c r="B96" s="216">
        <v>6.1669646299999998</v>
      </c>
      <c r="C96" s="216">
        <v>8.1531851599999996</v>
      </c>
      <c r="D96" s="276">
        <f t="shared" si="1"/>
        <v>-1.9862205299999998</v>
      </c>
    </row>
    <row r="97" spans="1:5" x14ac:dyDescent="0.25">
      <c r="A97" s="20" t="s">
        <v>192</v>
      </c>
      <c r="B97" s="216">
        <v>2.743307E-2</v>
      </c>
      <c r="C97" s="216">
        <v>2.0358858400000002</v>
      </c>
      <c r="D97" s="276">
        <f t="shared" si="1"/>
        <v>-2.0084527700000003</v>
      </c>
    </row>
    <row r="98" spans="1:5" x14ac:dyDescent="0.25">
      <c r="A98" s="20" t="s">
        <v>208</v>
      </c>
      <c r="B98" s="216">
        <v>1.201E-3</v>
      </c>
      <c r="C98" s="216">
        <v>2.13036336</v>
      </c>
      <c r="D98" s="276">
        <f t="shared" si="1"/>
        <v>-2.12916236</v>
      </c>
    </row>
    <row r="99" spans="1:5" x14ac:dyDescent="0.25">
      <c r="A99" s="20" t="s">
        <v>207</v>
      </c>
      <c r="B99" s="216">
        <v>2.4489500000000001E-2</v>
      </c>
      <c r="C99" s="216">
        <v>2.27616621</v>
      </c>
      <c r="D99" s="276">
        <f t="shared" si="1"/>
        <v>-2.2516767099999999</v>
      </c>
    </row>
    <row r="100" spans="1:5" x14ac:dyDescent="0.25">
      <c r="A100" s="20" t="s">
        <v>91</v>
      </c>
      <c r="B100" s="216">
        <v>2.8626349999999998E-2</v>
      </c>
      <c r="C100" s="216">
        <v>2.3008707999999998</v>
      </c>
      <c r="D100" s="276">
        <f t="shared" si="1"/>
        <v>-2.2722444499999996</v>
      </c>
    </row>
    <row r="101" spans="1:5" x14ac:dyDescent="0.25">
      <c r="A101" s="20" t="s">
        <v>93</v>
      </c>
      <c r="B101" s="216">
        <v>1E-4</v>
      </c>
      <c r="C101" s="216">
        <v>2.5804895399999999</v>
      </c>
      <c r="D101" s="276">
        <f t="shared" si="1"/>
        <v>-2.5803895399999996</v>
      </c>
      <c r="E101" s="10"/>
    </row>
    <row r="102" spans="1:5" x14ac:dyDescent="0.25">
      <c r="A102" s="20" t="s">
        <v>137</v>
      </c>
      <c r="B102" s="216">
        <v>2.6649999999999998E-3</v>
      </c>
      <c r="C102" s="216">
        <v>2.7549530199999999</v>
      </c>
      <c r="D102" s="276">
        <f t="shared" si="1"/>
        <v>-2.7522880199999999</v>
      </c>
    </row>
    <row r="103" spans="1:5" x14ac:dyDescent="0.25">
      <c r="A103" s="20" t="s">
        <v>101</v>
      </c>
      <c r="B103" s="216">
        <v>8.0000000000000004E-4</v>
      </c>
      <c r="C103" s="216">
        <v>2.7744633700000003</v>
      </c>
      <c r="D103" s="276">
        <f t="shared" si="1"/>
        <v>-2.7736633700000004</v>
      </c>
    </row>
    <row r="104" spans="1:5" x14ac:dyDescent="0.25">
      <c r="A104" s="20" t="s">
        <v>241</v>
      </c>
      <c r="B104" s="216">
        <v>4.0179329999999999E-2</v>
      </c>
      <c r="C104" s="216">
        <v>2.8181497100000001</v>
      </c>
      <c r="D104" s="276">
        <f t="shared" si="1"/>
        <v>-2.7779703800000002</v>
      </c>
    </row>
    <row r="105" spans="1:5" x14ac:dyDescent="0.25">
      <c r="A105" s="20" t="s">
        <v>42</v>
      </c>
      <c r="B105" s="216">
        <v>7.9999999999999996E-6</v>
      </c>
      <c r="C105" s="216">
        <v>2.7893337200000001</v>
      </c>
      <c r="D105" s="276">
        <f t="shared" si="1"/>
        <v>-2.7893257200000003</v>
      </c>
    </row>
    <row r="106" spans="1:5" x14ac:dyDescent="0.25">
      <c r="A106" s="20" t="s">
        <v>112</v>
      </c>
      <c r="B106" s="216">
        <v>0.49341284999999996</v>
      </c>
      <c r="C106" s="216">
        <v>3.3178227599999999</v>
      </c>
      <c r="D106" s="276">
        <f t="shared" si="1"/>
        <v>-2.82440991</v>
      </c>
    </row>
    <row r="107" spans="1:5" x14ac:dyDescent="0.25">
      <c r="A107" s="20" t="s">
        <v>243</v>
      </c>
      <c r="B107" s="216">
        <v>1.556721</v>
      </c>
      <c r="C107" s="216">
        <v>4.7617730400000005</v>
      </c>
      <c r="D107" s="276">
        <f t="shared" si="1"/>
        <v>-3.2050520400000004</v>
      </c>
    </row>
    <row r="108" spans="1:5" x14ac:dyDescent="0.25">
      <c r="A108" s="20" t="s">
        <v>17</v>
      </c>
      <c r="B108" s="216">
        <v>0</v>
      </c>
      <c r="C108" s="216">
        <v>3.3612883199999999</v>
      </c>
      <c r="D108" s="276">
        <f t="shared" si="1"/>
        <v>-3.3612883199999999</v>
      </c>
    </row>
    <row r="109" spans="1:5" x14ac:dyDescent="0.25">
      <c r="A109" s="20" t="s">
        <v>139</v>
      </c>
      <c r="B109" s="216">
        <v>0.153866</v>
      </c>
      <c r="C109" s="216">
        <v>3.5447485599999999</v>
      </c>
      <c r="D109" s="276">
        <f t="shared" si="1"/>
        <v>-3.3908825600000001</v>
      </c>
    </row>
    <row r="110" spans="1:5" x14ac:dyDescent="0.25">
      <c r="A110" s="20" t="s">
        <v>89</v>
      </c>
      <c r="B110" s="216">
        <v>1.10390269</v>
      </c>
      <c r="C110" s="216">
        <v>4.5108984100000002</v>
      </c>
      <c r="D110" s="276">
        <f t="shared" si="1"/>
        <v>-3.4069957200000003</v>
      </c>
    </row>
    <row r="111" spans="1:5" x14ac:dyDescent="0.25">
      <c r="A111" s="20" t="s">
        <v>43</v>
      </c>
      <c r="B111" s="216">
        <v>3.4000000000000002E-4</v>
      </c>
      <c r="C111" s="216">
        <v>3.5136617400000003</v>
      </c>
      <c r="D111" s="276">
        <f t="shared" si="1"/>
        <v>-3.5133217400000003</v>
      </c>
    </row>
    <row r="112" spans="1:5" x14ac:dyDescent="0.25">
      <c r="A112" s="20" t="s">
        <v>190</v>
      </c>
      <c r="B112" s="216">
        <v>2.4626310000000002E-2</v>
      </c>
      <c r="C112" s="216">
        <v>3.7102653800000001</v>
      </c>
      <c r="D112" s="276">
        <f t="shared" si="1"/>
        <v>-3.6856390700000001</v>
      </c>
    </row>
    <row r="113" spans="1:4" x14ac:dyDescent="0.25">
      <c r="A113" s="20" t="s">
        <v>92</v>
      </c>
      <c r="B113" s="216">
        <v>1.13194E-2</v>
      </c>
      <c r="C113" s="216">
        <v>3.7183919900000002</v>
      </c>
      <c r="D113" s="276">
        <f t="shared" si="1"/>
        <v>-3.7070725900000001</v>
      </c>
    </row>
    <row r="114" spans="1:4" x14ac:dyDescent="0.25">
      <c r="A114" s="20" t="s">
        <v>152</v>
      </c>
      <c r="B114" s="216">
        <v>10.768626749999999</v>
      </c>
      <c r="C114" s="216">
        <v>15.02054624</v>
      </c>
      <c r="D114" s="276">
        <f t="shared" si="1"/>
        <v>-4.2519194900000006</v>
      </c>
    </row>
    <row r="115" spans="1:4" x14ac:dyDescent="0.25">
      <c r="A115" s="20" t="s">
        <v>187</v>
      </c>
      <c r="B115" s="216">
        <v>6.5499849999999998E-2</v>
      </c>
      <c r="C115" s="216">
        <v>4.3271125199999991</v>
      </c>
      <c r="D115" s="276">
        <f t="shared" si="1"/>
        <v>-4.261612669999999</v>
      </c>
    </row>
    <row r="116" spans="1:4" x14ac:dyDescent="0.25">
      <c r="A116" s="20" t="s">
        <v>83</v>
      </c>
      <c r="B116" s="216">
        <v>0.92</v>
      </c>
      <c r="C116" s="216">
        <v>5.3255066500000003</v>
      </c>
      <c r="D116" s="276">
        <f t="shared" si="1"/>
        <v>-4.4055066500000004</v>
      </c>
    </row>
    <row r="117" spans="1:4" x14ac:dyDescent="0.25">
      <c r="A117" s="20" t="s">
        <v>205</v>
      </c>
      <c r="B117" s="216">
        <v>0.20871776</v>
      </c>
      <c r="C117" s="216">
        <v>4.9222227599999995</v>
      </c>
      <c r="D117" s="276">
        <f t="shared" si="1"/>
        <v>-4.7135049999999996</v>
      </c>
    </row>
    <row r="118" spans="1:4" x14ac:dyDescent="0.25">
      <c r="A118" s="20" t="s">
        <v>247</v>
      </c>
      <c r="B118" s="216">
        <v>5.4000000000000001E-4</v>
      </c>
      <c r="C118" s="216">
        <v>4.8462286399999996</v>
      </c>
      <c r="D118" s="276">
        <f t="shared" si="1"/>
        <v>-4.8456886399999997</v>
      </c>
    </row>
    <row r="119" spans="1:4" x14ac:dyDescent="0.25">
      <c r="A119" s="20" t="s">
        <v>84</v>
      </c>
      <c r="B119" s="216">
        <v>5.3333299999999998E-3</v>
      </c>
      <c r="C119" s="216">
        <v>4.9393439199999998</v>
      </c>
      <c r="D119" s="276">
        <f t="shared" si="1"/>
        <v>-4.9340105899999998</v>
      </c>
    </row>
    <row r="120" spans="1:4" x14ac:dyDescent="0.25">
      <c r="A120" s="20" t="s">
        <v>144</v>
      </c>
      <c r="B120" s="216">
        <v>0.28390188999999999</v>
      </c>
      <c r="C120" s="216">
        <v>5.26130166</v>
      </c>
      <c r="D120" s="276">
        <f t="shared" si="1"/>
        <v>-4.9773997699999999</v>
      </c>
    </row>
    <row r="121" spans="1:4" x14ac:dyDescent="0.25">
      <c r="A121" s="20" t="s">
        <v>227</v>
      </c>
      <c r="B121" s="216">
        <v>2.4055049999999998E-2</v>
      </c>
      <c r="C121" s="216">
        <v>5.8843114400000003</v>
      </c>
      <c r="D121" s="276">
        <f t="shared" si="1"/>
        <v>-5.86025639</v>
      </c>
    </row>
    <row r="122" spans="1:4" x14ac:dyDescent="0.25">
      <c r="A122" s="20" t="s">
        <v>150</v>
      </c>
      <c r="B122" s="216">
        <v>0.11731338000000001</v>
      </c>
      <c r="C122" s="216">
        <v>6.1106282199999997</v>
      </c>
      <c r="D122" s="276">
        <f t="shared" si="1"/>
        <v>-5.99331484</v>
      </c>
    </row>
    <row r="123" spans="1:4" x14ac:dyDescent="0.25">
      <c r="A123" s="20" t="s">
        <v>153</v>
      </c>
      <c r="B123" s="216">
        <v>0</v>
      </c>
      <c r="C123" s="216">
        <v>6.1200271900000001</v>
      </c>
      <c r="D123" s="276">
        <f t="shared" si="1"/>
        <v>-6.1200271900000001</v>
      </c>
    </row>
    <row r="124" spans="1:4" x14ac:dyDescent="0.25">
      <c r="A124" s="20" t="s">
        <v>138</v>
      </c>
      <c r="B124" s="216">
        <v>2.6283600000000002E-3</v>
      </c>
      <c r="C124" s="216">
        <v>6.2952999299999997</v>
      </c>
      <c r="D124" s="276">
        <f t="shared" si="1"/>
        <v>-6.2926715699999995</v>
      </c>
    </row>
    <row r="125" spans="1:4" x14ac:dyDescent="0.25">
      <c r="A125" s="20" t="s">
        <v>254</v>
      </c>
      <c r="B125" s="216">
        <v>3.8094320000000001E-2</v>
      </c>
      <c r="C125" s="216">
        <v>6.5065214899999999</v>
      </c>
      <c r="D125" s="276">
        <f t="shared" si="1"/>
        <v>-6.46842717</v>
      </c>
    </row>
    <row r="126" spans="1:4" x14ac:dyDescent="0.25">
      <c r="A126" s="20" t="s">
        <v>185</v>
      </c>
      <c r="B126" s="216">
        <v>0.25100130999999998</v>
      </c>
      <c r="C126" s="216">
        <v>6.9544165300000005</v>
      </c>
      <c r="D126" s="276">
        <f t="shared" si="1"/>
        <v>-6.7034152200000001</v>
      </c>
    </row>
    <row r="127" spans="1:4" x14ac:dyDescent="0.25">
      <c r="A127" s="20" t="s">
        <v>76</v>
      </c>
      <c r="B127" s="216">
        <v>0</v>
      </c>
      <c r="C127" s="216">
        <v>6.87648628</v>
      </c>
      <c r="D127" s="276">
        <f t="shared" si="1"/>
        <v>-6.87648628</v>
      </c>
    </row>
    <row r="128" spans="1:4" x14ac:dyDescent="0.25">
      <c r="A128" s="20" t="s">
        <v>239</v>
      </c>
      <c r="B128" s="216">
        <v>4.3646860000000003E-2</v>
      </c>
      <c r="C128" s="216">
        <v>7.2972286200000003</v>
      </c>
      <c r="D128" s="276">
        <f t="shared" si="1"/>
        <v>-7.2535817600000003</v>
      </c>
    </row>
    <row r="129" spans="1:4" x14ac:dyDescent="0.25">
      <c r="A129" s="20" t="s">
        <v>13</v>
      </c>
      <c r="B129" s="216">
        <v>0</v>
      </c>
      <c r="C129" s="216">
        <v>7.3737911399999998</v>
      </c>
      <c r="D129" s="276">
        <f t="shared" si="1"/>
        <v>-7.3737911399999998</v>
      </c>
    </row>
    <row r="130" spans="1:4" x14ac:dyDescent="0.25">
      <c r="A130" s="20" t="s">
        <v>193</v>
      </c>
      <c r="B130" s="216">
        <v>2.0285890000000001E-2</v>
      </c>
      <c r="C130" s="216">
        <v>7.4109559100000002</v>
      </c>
      <c r="D130" s="276">
        <f t="shared" si="1"/>
        <v>-7.39067002</v>
      </c>
    </row>
    <row r="131" spans="1:4" x14ac:dyDescent="0.25">
      <c r="A131" s="20" t="s">
        <v>179</v>
      </c>
      <c r="B131" s="216">
        <v>4.1739099999999994E-3</v>
      </c>
      <c r="C131" s="216">
        <v>7.6933573800000001</v>
      </c>
      <c r="D131" s="276">
        <f t="shared" ref="D131:D194" si="2">B131-C131</f>
        <v>-7.6891834700000006</v>
      </c>
    </row>
    <row r="132" spans="1:4" x14ac:dyDescent="0.25">
      <c r="A132" s="20" t="s">
        <v>31</v>
      </c>
      <c r="B132" s="216">
        <v>5.6196999999999997E-2</v>
      </c>
      <c r="C132" s="216">
        <v>8.1085033800000001</v>
      </c>
      <c r="D132" s="276">
        <f t="shared" si="2"/>
        <v>-8.052306380000001</v>
      </c>
    </row>
    <row r="133" spans="1:4" x14ac:dyDescent="0.25">
      <c r="A133" s="20" t="s">
        <v>173</v>
      </c>
      <c r="B133" s="216">
        <v>0.12742347000000001</v>
      </c>
      <c r="C133" s="216">
        <v>8.2010750899999998</v>
      </c>
      <c r="D133" s="276">
        <f t="shared" si="2"/>
        <v>-8.0736516199999997</v>
      </c>
    </row>
    <row r="134" spans="1:4" x14ac:dyDescent="0.25">
      <c r="A134" s="20" t="s">
        <v>213</v>
      </c>
      <c r="B134" s="216">
        <v>0.115076</v>
      </c>
      <c r="C134" s="216">
        <v>8.8260690299999993</v>
      </c>
      <c r="D134" s="276">
        <f t="shared" si="2"/>
        <v>-8.7109930299999991</v>
      </c>
    </row>
    <row r="135" spans="1:4" x14ac:dyDescent="0.25">
      <c r="A135" s="20" t="s">
        <v>94</v>
      </c>
      <c r="B135" s="216">
        <v>1.7539279999999997E-2</v>
      </c>
      <c r="C135" s="216">
        <v>8.7611643499999996</v>
      </c>
      <c r="D135" s="276">
        <f t="shared" si="2"/>
        <v>-8.7436250700000002</v>
      </c>
    </row>
    <row r="136" spans="1:4" x14ac:dyDescent="0.25">
      <c r="A136" s="20" t="s">
        <v>226</v>
      </c>
      <c r="B136" s="216">
        <v>0.04</v>
      </c>
      <c r="C136" s="216">
        <v>8.8706701900000002</v>
      </c>
      <c r="D136" s="276">
        <f t="shared" si="2"/>
        <v>-8.8306701900000011</v>
      </c>
    </row>
    <row r="137" spans="1:4" x14ac:dyDescent="0.25">
      <c r="A137" s="20" t="s">
        <v>121</v>
      </c>
      <c r="B137" s="216">
        <v>4.5321440000000004E-2</v>
      </c>
      <c r="C137" s="216">
        <v>9.2548477299999998</v>
      </c>
      <c r="D137" s="276">
        <f t="shared" si="2"/>
        <v>-9.2095262899999994</v>
      </c>
    </row>
    <row r="138" spans="1:4" x14ac:dyDescent="0.25">
      <c r="A138" s="20" t="s">
        <v>49</v>
      </c>
      <c r="B138" s="216">
        <v>4.0089873899999997</v>
      </c>
      <c r="C138" s="216">
        <v>13.35781718</v>
      </c>
      <c r="D138" s="276">
        <f t="shared" si="2"/>
        <v>-9.3488297899999999</v>
      </c>
    </row>
    <row r="139" spans="1:4" x14ac:dyDescent="0.25">
      <c r="A139" s="20" t="s">
        <v>122</v>
      </c>
      <c r="B139" s="216">
        <v>0.41952576000000003</v>
      </c>
      <c r="C139" s="216">
        <v>9.909308939999999</v>
      </c>
      <c r="D139" s="276">
        <f t="shared" si="2"/>
        <v>-9.4897831799999981</v>
      </c>
    </row>
    <row r="140" spans="1:4" x14ac:dyDescent="0.25">
      <c r="A140" s="20" t="s">
        <v>255</v>
      </c>
      <c r="B140" s="216">
        <v>0.20900326999999999</v>
      </c>
      <c r="C140" s="216">
        <v>10.03940805</v>
      </c>
      <c r="D140" s="276">
        <f t="shared" si="2"/>
        <v>-9.8304047800000003</v>
      </c>
    </row>
    <row r="141" spans="1:4" x14ac:dyDescent="0.25">
      <c r="A141" s="20" t="s">
        <v>113</v>
      </c>
      <c r="B141" s="216">
        <v>0.16407623999999998</v>
      </c>
      <c r="C141" s="216">
        <v>10.29171912</v>
      </c>
      <c r="D141" s="276">
        <f t="shared" si="2"/>
        <v>-10.12764288</v>
      </c>
    </row>
    <row r="142" spans="1:4" x14ac:dyDescent="0.25">
      <c r="A142" s="20" t="s">
        <v>221</v>
      </c>
      <c r="B142" s="216">
        <v>1.0446840900000001</v>
      </c>
      <c r="C142" s="216">
        <v>11.264389080000001</v>
      </c>
      <c r="D142" s="276">
        <f t="shared" si="2"/>
        <v>-10.21970499</v>
      </c>
    </row>
    <row r="143" spans="1:4" x14ac:dyDescent="0.25">
      <c r="A143" s="20" t="s">
        <v>159</v>
      </c>
      <c r="B143" s="216">
        <v>4.4089830000000003E-2</v>
      </c>
      <c r="C143" s="216">
        <v>11.196950380000001</v>
      </c>
      <c r="D143" s="276">
        <f t="shared" si="2"/>
        <v>-11.15286055</v>
      </c>
    </row>
    <row r="144" spans="1:4" x14ac:dyDescent="0.25">
      <c r="A144" s="20" t="s">
        <v>163</v>
      </c>
      <c r="B144" s="216">
        <v>0.16206624</v>
      </c>
      <c r="C144" s="216">
        <v>11.96304829</v>
      </c>
      <c r="D144" s="276">
        <f t="shared" si="2"/>
        <v>-11.80098205</v>
      </c>
    </row>
    <row r="145" spans="1:4" x14ac:dyDescent="0.25">
      <c r="A145" s="20" t="s">
        <v>82</v>
      </c>
      <c r="B145" s="216">
        <v>0</v>
      </c>
      <c r="C145" s="216">
        <v>11.97131064</v>
      </c>
      <c r="D145" s="276">
        <f t="shared" si="2"/>
        <v>-11.97131064</v>
      </c>
    </row>
    <row r="146" spans="1:4" x14ac:dyDescent="0.25">
      <c r="A146" s="20" t="s">
        <v>199</v>
      </c>
      <c r="B146" s="216">
        <v>0.32723487000000001</v>
      </c>
      <c r="C146" s="216">
        <v>12.784629619999999</v>
      </c>
      <c r="D146" s="276">
        <f t="shared" si="2"/>
        <v>-12.457394749999999</v>
      </c>
    </row>
    <row r="147" spans="1:4" x14ac:dyDescent="0.25">
      <c r="A147" s="20" t="s">
        <v>148</v>
      </c>
      <c r="B147" s="216">
        <v>0.44092790999999998</v>
      </c>
      <c r="C147" s="216">
        <v>13.121467000000001</v>
      </c>
      <c r="D147" s="276">
        <f t="shared" si="2"/>
        <v>-12.680539090000002</v>
      </c>
    </row>
    <row r="148" spans="1:4" x14ac:dyDescent="0.25">
      <c r="A148" s="20" t="s">
        <v>4</v>
      </c>
      <c r="B148" s="216">
        <v>2.31359811</v>
      </c>
      <c r="C148" s="216">
        <v>15.16437599</v>
      </c>
      <c r="D148" s="276">
        <f t="shared" si="2"/>
        <v>-12.850777879999999</v>
      </c>
    </row>
    <row r="149" spans="1:4" x14ac:dyDescent="0.25">
      <c r="A149" s="20" t="s">
        <v>120</v>
      </c>
      <c r="B149" s="216">
        <v>0.14150542000000002</v>
      </c>
      <c r="C149" s="216">
        <v>13.344007289999999</v>
      </c>
      <c r="D149" s="276">
        <f t="shared" si="2"/>
        <v>-13.202501869999999</v>
      </c>
    </row>
    <row r="150" spans="1:4" x14ac:dyDescent="0.25">
      <c r="A150" s="20" t="s">
        <v>154</v>
      </c>
      <c r="B150" s="216">
        <v>0</v>
      </c>
      <c r="C150" s="216">
        <v>13.316105310000001</v>
      </c>
      <c r="D150" s="276">
        <f t="shared" si="2"/>
        <v>-13.316105310000001</v>
      </c>
    </row>
    <row r="151" spans="1:4" x14ac:dyDescent="0.25">
      <c r="A151" s="20" t="s">
        <v>12</v>
      </c>
      <c r="B151" s="216">
        <v>17.856418850000001</v>
      </c>
      <c r="C151" s="216">
        <v>31.440891910000001</v>
      </c>
      <c r="D151" s="276">
        <f t="shared" si="2"/>
        <v>-13.584473060000001</v>
      </c>
    </row>
    <row r="152" spans="1:4" x14ac:dyDescent="0.25">
      <c r="A152" s="20" t="s">
        <v>246</v>
      </c>
      <c r="B152" s="216">
        <v>0.11398325999999999</v>
      </c>
      <c r="C152" s="216">
        <v>14.08018287</v>
      </c>
      <c r="D152" s="276">
        <f t="shared" si="2"/>
        <v>-13.96619961</v>
      </c>
    </row>
    <row r="153" spans="1:4" x14ac:dyDescent="0.25">
      <c r="A153" s="20" t="s">
        <v>22</v>
      </c>
      <c r="B153" s="216">
        <v>24.92257051</v>
      </c>
      <c r="C153" s="216">
        <v>39.179393990000001</v>
      </c>
      <c r="D153" s="276">
        <f t="shared" si="2"/>
        <v>-14.256823480000001</v>
      </c>
    </row>
    <row r="154" spans="1:4" x14ac:dyDescent="0.25">
      <c r="A154" s="20" t="s">
        <v>133</v>
      </c>
      <c r="B154" s="216">
        <v>5.5648339</v>
      </c>
      <c r="C154" s="216">
        <v>20.930744230000002</v>
      </c>
      <c r="D154" s="276">
        <f t="shared" si="2"/>
        <v>-15.365910330000002</v>
      </c>
    </row>
    <row r="155" spans="1:4" x14ac:dyDescent="0.25">
      <c r="A155" s="20" t="s">
        <v>252</v>
      </c>
      <c r="B155" s="216">
        <v>0.33716702000000004</v>
      </c>
      <c r="C155" s="216">
        <v>15.781274740000001</v>
      </c>
      <c r="D155" s="276">
        <f t="shared" si="2"/>
        <v>-15.44410772</v>
      </c>
    </row>
    <row r="156" spans="1:4" x14ac:dyDescent="0.25">
      <c r="A156" s="20" t="s">
        <v>236</v>
      </c>
      <c r="B156" s="216">
        <v>6.5013899999999999E-2</v>
      </c>
      <c r="C156" s="216">
        <v>15.742938329999999</v>
      </c>
      <c r="D156" s="276">
        <f t="shared" si="2"/>
        <v>-15.677924429999999</v>
      </c>
    </row>
    <row r="157" spans="1:4" x14ac:dyDescent="0.25">
      <c r="A157" s="20" t="s">
        <v>180</v>
      </c>
      <c r="B157" s="216">
        <v>5.1780477899999999</v>
      </c>
      <c r="C157" s="216">
        <v>21.55111565</v>
      </c>
      <c r="D157" s="276">
        <f t="shared" si="2"/>
        <v>-16.373067859999999</v>
      </c>
    </row>
    <row r="158" spans="1:4" x14ac:dyDescent="0.25">
      <c r="A158" s="20" t="s">
        <v>34</v>
      </c>
      <c r="B158" s="216">
        <v>1.99321E-3</v>
      </c>
      <c r="C158" s="216">
        <v>16.739381080000001</v>
      </c>
      <c r="D158" s="276">
        <f t="shared" si="2"/>
        <v>-16.737387870000003</v>
      </c>
    </row>
    <row r="159" spans="1:4" x14ac:dyDescent="0.25">
      <c r="A159" s="20" t="s">
        <v>237</v>
      </c>
      <c r="B159" s="216">
        <v>0.16898682999999998</v>
      </c>
      <c r="C159" s="216">
        <v>17.2471338</v>
      </c>
      <c r="D159" s="276">
        <f t="shared" si="2"/>
        <v>-17.078146969999999</v>
      </c>
    </row>
    <row r="160" spans="1:4" x14ac:dyDescent="0.25">
      <c r="A160" s="20" t="s">
        <v>147</v>
      </c>
      <c r="B160" s="216">
        <v>0.39965111999999997</v>
      </c>
      <c r="C160" s="216">
        <v>18.084845949999998</v>
      </c>
      <c r="D160" s="276">
        <f t="shared" si="2"/>
        <v>-17.685194829999997</v>
      </c>
    </row>
    <row r="161" spans="1:4" x14ac:dyDescent="0.25">
      <c r="A161" s="20" t="s">
        <v>156</v>
      </c>
      <c r="B161" s="216">
        <v>5.2520000000000008E-4</v>
      </c>
      <c r="C161" s="216">
        <v>18.441939079999997</v>
      </c>
      <c r="D161" s="276">
        <f t="shared" si="2"/>
        <v>-18.441413879999999</v>
      </c>
    </row>
    <row r="162" spans="1:4" x14ac:dyDescent="0.25">
      <c r="A162" s="20" t="s">
        <v>24</v>
      </c>
      <c r="B162" s="216">
        <v>1.9675399999999998E-3</v>
      </c>
      <c r="C162" s="216">
        <v>19.15835118</v>
      </c>
      <c r="D162" s="276">
        <f t="shared" si="2"/>
        <v>-19.156383640000001</v>
      </c>
    </row>
    <row r="163" spans="1:4" x14ac:dyDescent="0.25">
      <c r="A163" s="20" t="s">
        <v>182</v>
      </c>
      <c r="B163" s="216">
        <v>3.2044380000000004E-2</v>
      </c>
      <c r="C163" s="216">
        <v>19.627058260000002</v>
      </c>
      <c r="D163" s="276">
        <f t="shared" si="2"/>
        <v>-19.595013880000003</v>
      </c>
    </row>
    <row r="164" spans="1:4" x14ac:dyDescent="0.25">
      <c r="A164" s="20" t="s">
        <v>128</v>
      </c>
      <c r="B164" s="216">
        <v>0.47198058000000004</v>
      </c>
      <c r="C164" s="216">
        <v>20.20948804</v>
      </c>
      <c r="D164" s="276">
        <f t="shared" si="2"/>
        <v>-19.73750746</v>
      </c>
    </row>
    <row r="165" spans="1:4" x14ac:dyDescent="0.25">
      <c r="A165" s="20" t="s">
        <v>202</v>
      </c>
      <c r="B165" s="216">
        <v>1.7010531899999999</v>
      </c>
      <c r="C165" s="216">
        <v>21.730347379999998</v>
      </c>
      <c r="D165" s="276">
        <f t="shared" si="2"/>
        <v>-20.029294189999998</v>
      </c>
    </row>
    <row r="166" spans="1:4" x14ac:dyDescent="0.25">
      <c r="A166" s="20" t="s">
        <v>50</v>
      </c>
      <c r="B166" s="216">
        <v>3.7375956400000003</v>
      </c>
      <c r="C166" s="216">
        <v>25.193034219999998</v>
      </c>
      <c r="D166" s="276">
        <f t="shared" si="2"/>
        <v>-21.455438579999999</v>
      </c>
    </row>
    <row r="167" spans="1:4" x14ac:dyDescent="0.25">
      <c r="A167" s="20" t="s">
        <v>28</v>
      </c>
      <c r="B167" s="216">
        <v>1.70928177</v>
      </c>
      <c r="C167" s="216">
        <v>23.194788819999999</v>
      </c>
      <c r="D167" s="276">
        <f t="shared" si="2"/>
        <v>-21.485507049999999</v>
      </c>
    </row>
    <row r="168" spans="1:4" x14ac:dyDescent="0.25">
      <c r="A168" s="20" t="s">
        <v>75</v>
      </c>
      <c r="B168" s="216">
        <v>6.2471696799999998</v>
      </c>
      <c r="C168" s="216">
        <v>27.739500589999999</v>
      </c>
      <c r="D168" s="276">
        <f t="shared" si="2"/>
        <v>-21.49233091</v>
      </c>
    </row>
    <row r="169" spans="1:4" x14ac:dyDescent="0.25">
      <c r="A169" s="20" t="s">
        <v>132</v>
      </c>
      <c r="B169" s="216">
        <v>1.5368262399999999</v>
      </c>
      <c r="C169" s="216">
        <v>23.825873619999999</v>
      </c>
      <c r="D169" s="276">
        <f t="shared" si="2"/>
        <v>-22.28904738</v>
      </c>
    </row>
    <row r="170" spans="1:4" x14ac:dyDescent="0.25">
      <c r="A170" s="20" t="s">
        <v>81</v>
      </c>
      <c r="B170" s="216">
        <v>3.7999670999999999</v>
      </c>
      <c r="C170" s="216">
        <v>26.56274243</v>
      </c>
      <c r="D170" s="276">
        <f t="shared" si="2"/>
        <v>-22.76277533</v>
      </c>
    </row>
    <row r="171" spans="1:4" x14ac:dyDescent="0.25">
      <c r="A171" s="20" t="s">
        <v>7</v>
      </c>
      <c r="B171" s="216">
        <v>1.151334E-2</v>
      </c>
      <c r="C171" s="216">
        <v>23.92078059</v>
      </c>
      <c r="D171" s="276">
        <f t="shared" si="2"/>
        <v>-23.909267249999999</v>
      </c>
    </row>
    <row r="172" spans="1:4" x14ac:dyDescent="0.25">
      <c r="A172" s="20" t="s">
        <v>23</v>
      </c>
      <c r="B172" s="216">
        <v>13.166216949999999</v>
      </c>
      <c r="C172" s="216">
        <v>37.110087729999996</v>
      </c>
      <c r="D172" s="276">
        <f t="shared" si="2"/>
        <v>-23.943870779999997</v>
      </c>
    </row>
    <row r="173" spans="1:4" x14ac:dyDescent="0.25">
      <c r="A173" s="20" t="s">
        <v>188</v>
      </c>
      <c r="B173" s="216">
        <v>9.0034649999999994E-2</v>
      </c>
      <c r="C173" s="216">
        <v>24.039839000000001</v>
      </c>
      <c r="D173" s="276">
        <f t="shared" si="2"/>
        <v>-23.949804350000001</v>
      </c>
    </row>
    <row r="174" spans="1:4" x14ac:dyDescent="0.25">
      <c r="A174" s="20" t="s">
        <v>174</v>
      </c>
      <c r="B174" s="216">
        <v>0.45578194</v>
      </c>
      <c r="C174" s="216">
        <v>24.525833389999999</v>
      </c>
      <c r="D174" s="276">
        <f t="shared" si="2"/>
        <v>-24.070051449999998</v>
      </c>
    </row>
    <row r="175" spans="1:4" x14ac:dyDescent="0.25">
      <c r="A175" s="20" t="s">
        <v>142</v>
      </c>
      <c r="B175" s="216">
        <v>0.35795588</v>
      </c>
      <c r="C175" s="216">
        <v>24.459630100000002</v>
      </c>
      <c r="D175" s="276">
        <f t="shared" si="2"/>
        <v>-24.101674220000003</v>
      </c>
    </row>
    <row r="176" spans="1:4" x14ac:dyDescent="0.25">
      <c r="A176" s="20" t="s">
        <v>155</v>
      </c>
      <c r="B176" s="216">
        <v>1.99150757</v>
      </c>
      <c r="C176" s="216">
        <v>26.147633280000001</v>
      </c>
      <c r="D176" s="276">
        <f t="shared" si="2"/>
        <v>-24.156125710000001</v>
      </c>
    </row>
    <row r="177" spans="1:4" x14ac:dyDescent="0.25">
      <c r="A177" s="20" t="s">
        <v>228</v>
      </c>
      <c r="B177" s="216">
        <v>7.9423770000000005E-2</v>
      </c>
      <c r="C177" s="216">
        <v>24.365568449999998</v>
      </c>
      <c r="D177" s="276">
        <f t="shared" si="2"/>
        <v>-24.28614468</v>
      </c>
    </row>
    <row r="178" spans="1:4" x14ac:dyDescent="0.25">
      <c r="A178" s="20" t="s">
        <v>32</v>
      </c>
      <c r="B178" s="216">
        <v>1.1693618799999999</v>
      </c>
      <c r="C178" s="216">
        <v>26.5343622</v>
      </c>
      <c r="D178" s="276">
        <f t="shared" si="2"/>
        <v>-25.36500032</v>
      </c>
    </row>
    <row r="179" spans="1:4" x14ac:dyDescent="0.25">
      <c r="A179" s="20" t="s">
        <v>171</v>
      </c>
      <c r="B179" s="216">
        <v>5.3707466100000003</v>
      </c>
      <c r="C179" s="216">
        <v>31.237231949999998</v>
      </c>
      <c r="D179" s="276">
        <f t="shared" si="2"/>
        <v>-25.866485339999997</v>
      </c>
    </row>
    <row r="180" spans="1:4" x14ac:dyDescent="0.25">
      <c r="A180" s="20" t="s">
        <v>234</v>
      </c>
      <c r="B180" s="216">
        <v>3.6609320000000001E-2</v>
      </c>
      <c r="C180" s="216">
        <v>26.2972903</v>
      </c>
      <c r="D180" s="276">
        <f t="shared" si="2"/>
        <v>-26.26068098</v>
      </c>
    </row>
    <row r="181" spans="1:4" x14ac:dyDescent="0.25">
      <c r="A181" s="20" t="s">
        <v>119</v>
      </c>
      <c r="B181" s="216">
        <v>7.3205419999999993E-2</v>
      </c>
      <c r="C181" s="216">
        <v>26.359163420000002</v>
      </c>
      <c r="D181" s="276">
        <f t="shared" si="2"/>
        <v>-26.285958000000001</v>
      </c>
    </row>
    <row r="182" spans="1:4" x14ac:dyDescent="0.25">
      <c r="A182" s="20" t="s">
        <v>230</v>
      </c>
      <c r="B182" s="216">
        <v>8.5669640000000005E-2</v>
      </c>
      <c r="C182" s="216">
        <v>26.46450621</v>
      </c>
      <c r="D182" s="276">
        <f t="shared" si="2"/>
        <v>-26.378836570000001</v>
      </c>
    </row>
    <row r="183" spans="1:4" x14ac:dyDescent="0.25">
      <c r="A183" s="20" t="s">
        <v>116</v>
      </c>
      <c r="B183" s="216">
        <v>2.0406905499999999</v>
      </c>
      <c r="C183" s="216">
        <v>28.549212969999999</v>
      </c>
      <c r="D183" s="276">
        <f t="shared" si="2"/>
        <v>-26.508522419999998</v>
      </c>
    </row>
    <row r="184" spans="1:4" x14ac:dyDescent="0.25">
      <c r="A184" s="20" t="s">
        <v>198</v>
      </c>
      <c r="B184" s="216">
        <v>0.81583218999999996</v>
      </c>
      <c r="C184" s="216">
        <v>27.737854540000001</v>
      </c>
      <c r="D184" s="276">
        <f t="shared" si="2"/>
        <v>-26.922022350000002</v>
      </c>
    </row>
    <row r="185" spans="1:4" x14ac:dyDescent="0.25">
      <c r="A185" s="20" t="s">
        <v>157</v>
      </c>
      <c r="B185" s="216">
        <v>22.289701280000003</v>
      </c>
      <c r="C185" s="216">
        <v>49.431270659999996</v>
      </c>
      <c r="D185" s="276">
        <f t="shared" si="2"/>
        <v>-27.141569379999993</v>
      </c>
    </row>
    <row r="186" spans="1:4" x14ac:dyDescent="0.25">
      <c r="A186" s="20" t="s">
        <v>14</v>
      </c>
      <c r="B186" s="216">
        <v>0</v>
      </c>
      <c r="C186" s="216">
        <v>28.015077829999999</v>
      </c>
      <c r="D186" s="276">
        <f t="shared" si="2"/>
        <v>-28.015077829999999</v>
      </c>
    </row>
    <row r="187" spans="1:4" x14ac:dyDescent="0.25">
      <c r="A187" s="20" t="s">
        <v>251</v>
      </c>
      <c r="B187" s="216">
        <v>0.23087560999999998</v>
      </c>
      <c r="C187" s="216">
        <v>29.446340170000003</v>
      </c>
      <c r="D187" s="276">
        <f t="shared" si="2"/>
        <v>-29.215464560000004</v>
      </c>
    </row>
    <row r="188" spans="1:4" x14ac:dyDescent="0.25">
      <c r="A188" s="20" t="s">
        <v>117</v>
      </c>
      <c r="B188" s="216">
        <v>3.2471154700000002</v>
      </c>
      <c r="C188" s="216">
        <v>33.316398679999999</v>
      </c>
      <c r="D188" s="276">
        <f t="shared" si="2"/>
        <v>-30.069283209999998</v>
      </c>
    </row>
    <row r="189" spans="1:4" x14ac:dyDescent="0.25">
      <c r="A189" s="20" t="s">
        <v>130</v>
      </c>
      <c r="B189" s="216">
        <v>1.1639631699999999</v>
      </c>
      <c r="C189" s="216">
        <v>32.096580079999995</v>
      </c>
      <c r="D189" s="276">
        <f t="shared" si="2"/>
        <v>-30.932616909999997</v>
      </c>
    </row>
    <row r="190" spans="1:4" x14ac:dyDescent="0.25">
      <c r="A190" s="20" t="s">
        <v>169</v>
      </c>
      <c r="B190" s="216">
        <v>1.1389457700000001</v>
      </c>
      <c r="C190" s="216">
        <v>32.3173715</v>
      </c>
      <c r="D190" s="276">
        <f t="shared" si="2"/>
        <v>-31.178425730000001</v>
      </c>
    </row>
    <row r="191" spans="1:4" x14ac:dyDescent="0.25">
      <c r="A191" s="20" t="s">
        <v>146</v>
      </c>
      <c r="B191" s="216">
        <v>5.2495449999999999E-2</v>
      </c>
      <c r="C191" s="216">
        <v>32.319196089999998</v>
      </c>
      <c r="D191" s="276">
        <f t="shared" si="2"/>
        <v>-32.266700639999996</v>
      </c>
    </row>
    <row r="192" spans="1:4" x14ac:dyDescent="0.25">
      <c r="A192" s="20" t="s">
        <v>233</v>
      </c>
      <c r="B192" s="216">
        <v>7.0291000000000006E-2</v>
      </c>
      <c r="C192" s="216">
        <v>33.045698649999999</v>
      </c>
      <c r="D192" s="276">
        <f t="shared" si="2"/>
        <v>-32.975407650000001</v>
      </c>
    </row>
    <row r="193" spans="1:4" x14ac:dyDescent="0.25">
      <c r="A193" s="20" t="s">
        <v>27</v>
      </c>
      <c r="B193" s="216">
        <v>3.1253000000000001E-3</v>
      </c>
      <c r="C193" s="216">
        <v>33.569157700000005</v>
      </c>
      <c r="D193" s="276">
        <f t="shared" si="2"/>
        <v>-33.566032400000005</v>
      </c>
    </row>
    <row r="194" spans="1:4" x14ac:dyDescent="0.25">
      <c r="A194" s="20" t="s">
        <v>201</v>
      </c>
      <c r="B194" s="216">
        <v>5.2269659100000005</v>
      </c>
      <c r="C194" s="216">
        <v>38.985869549999997</v>
      </c>
      <c r="D194" s="276">
        <f t="shared" si="2"/>
        <v>-33.75890364</v>
      </c>
    </row>
    <row r="195" spans="1:4" x14ac:dyDescent="0.25">
      <c r="A195" s="20" t="s">
        <v>103</v>
      </c>
      <c r="B195" s="216">
        <v>1.3743799099999998</v>
      </c>
      <c r="C195" s="216">
        <v>35.544482979999998</v>
      </c>
      <c r="D195" s="276">
        <f t="shared" ref="D195:D258" si="3">B195-C195</f>
        <v>-34.170103069999996</v>
      </c>
    </row>
    <row r="196" spans="1:4" x14ac:dyDescent="0.25">
      <c r="A196" s="20" t="s">
        <v>219</v>
      </c>
      <c r="B196" s="216">
        <v>1.1414241299999999</v>
      </c>
      <c r="C196" s="216">
        <v>36.71971276</v>
      </c>
      <c r="D196" s="276">
        <f t="shared" si="3"/>
        <v>-35.578288630000003</v>
      </c>
    </row>
    <row r="197" spans="1:4" x14ac:dyDescent="0.25">
      <c r="A197" s="20" t="s">
        <v>256</v>
      </c>
      <c r="B197" s="216">
        <v>1.90580869</v>
      </c>
      <c r="C197" s="216">
        <v>38.153152040000002</v>
      </c>
      <c r="D197" s="276">
        <f t="shared" si="3"/>
        <v>-36.247343350000001</v>
      </c>
    </row>
    <row r="198" spans="1:4" x14ac:dyDescent="0.25">
      <c r="A198" s="20" t="s">
        <v>206</v>
      </c>
      <c r="B198" s="216">
        <v>0.78377215</v>
      </c>
      <c r="C198" s="216">
        <v>37.269672340000007</v>
      </c>
      <c r="D198" s="276">
        <f t="shared" si="3"/>
        <v>-36.48590019000001</v>
      </c>
    </row>
    <row r="199" spans="1:4" x14ac:dyDescent="0.25">
      <c r="A199" s="20" t="s">
        <v>149</v>
      </c>
      <c r="B199" s="216">
        <v>3.3316788399999999</v>
      </c>
      <c r="C199" s="216">
        <v>39.904655959999999</v>
      </c>
      <c r="D199" s="276">
        <f t="shared" si="3"/>
        <v>-36.572977119999997</v>
      </c>
    </row>
    <row r="200" spans="1:4" x14ac:dyDescent="0.25">
      <c r="A200" s="20" t="s">
        <v>106</v>
      </c>
      <c r="B200" s="216">
        <v>2.6990880000000002E-2</v>
      </c>
      <c r="C200" s="216">
        <v>36.687212420000002</v>
      </c>
      <c r="D200" s="276">
        <f t="shared" si="3"/>
        <v>-36.660221540000002</v>
      </c>
    </row>
    <row r="201" spans="1:4" x14ac:dyDescent="0.25">
      <c r="A201" s="20" t="s">
        <v>71</v>
      </c>
      <c r="B201" s="216">
        <v>33.852274479999998</v>
      </c>
      <c r="C201" s="216">
        <v>71.343686009999999</v>
      </c>
      <c r="D201" s="276">
        <f t="shared" si="3"/>
        <v>-37.491411530000001</v>
      </c>
    </row>
    <row r="202" spans="1:4" x14ac:dyDescent="0.25">
      <c r="A202" s="20" t="s">
        <v>26</v>
      </c>
      <c r="B202" s="216">
        <v>14.19719508</v>
      </c>
      <c r="C202" s="216">
        <v>52.386057990000005</v>
      </c>
      <c r="D202" s="276">
        <f t="shared" si="3"/>
        <v>-38.188862910000005</v>
      </c>
    </row>
    <row r="203" spans="1:4" x14ac:dyDescent="0.25">
      <c r="A203" s="20" t="s">
        <v>99</v>
      </c>
      <c r="B203" s="216">
        <v>0.64956968000000004</v>
      </c>
      <c r="C203" s="216">
        <v>39.035077560000005</v>
      </c>
      <c r="D203" s="276">
        <f t="shared" si="3"/>
        <v>-38.385507880000006</v>
      </c>
    </row>
    <row r="204" spans="1:4" x14ac:dyDescent="0.25">
      <c r="A204" s="20" t="s">
        <v>30</v>
      </c>
      <c r="B204" s="216">
        <v>8.8377170000000005E-2</v>
      </c>
      <c r="C204" s="216">
        <v>38.479908610000003</v>
      </c>
      <c r="D204" s="276">
        <f t="shared" si="3"/>
        <v>-38.391531440000001</v>
      </c>
    </row>
    <row r="205" spans="1:4" x14ac:dyDescent="0.25">
      <c r="A205" s="20" t="s">
        <v>222</v>
      </c>
      <c r="B205" s="216">
        <v>4.11359882</v>
      </c>
      <c r="C205" s="216">
        <v>43.067295080000001</v>
      </c>
      <c r="D205" s="276">
        <f t="shared" si="3"/>
        <v>-38.953696260000001</v>
      </c>
    </row>
    <row r="206" spans="1:4" x14ac:dyDescent="0.25">
      <c r="A206" s="20" t="s">
        <v>110</v>
      </c>
      <c r="B206" s="216">
        <v>0.74639669999999991</v>
      </c>
      <c r="C206" s="216">
        <v>40.296801330000001</v>
      </c>
      <c r="D206" s="276">
        <f t="shared" si="3"/>
        <v>-39.550404630000003</v>
      </c>
    </row>
    <row r="207" spans="1:4" x14ac:dyDescent="0.25">
      <c r="A207" s="20" t="s">
        <v>104</v>
      </c>
      <c r="B207" s="216">
        <v>8.78162485</v>
      </c>
      <c r="C207" s="216">
        <v>48.566846529999999</v>
      </c>
      <c r="D207" s="276">
        <f t="shared" si="3"/>
        <v>-39.785221679999999</v>
      </c>
    </row>
    <row r="208" spans="1:4" x14ac:dyDescent="0.25">
      <c r="A208" s="20" t="s">
        <v>203</v>
      </c>
      <c r="B208" s="216">
        <v>8.5319259999999994E-2</v>
      </c>
      <c r="C208" s="216">
        <v>42.412598789999997</v>
      </c>
      <c r="D208" s="276">
        <f t="shared" si="3"/>
        <v>-42.327279529999998</v>
      </c>
    </row>
    <row r="209" spans="1:4" x14ac:dyDescent="0.25">
      <c r="A209" s="20" t="s">
        <v>143</v>
      </c>
      <c r="B209" s="216">
        <v>3.9686428899999999</v>
      </c>
      <c r="C209" s="216">
        <v>48.579913570000002</v>
      </c>
      <c r="D209" s="276">
        <f t="shared" si="3"/>
        <v>-44.611270680000004</v>
      </c>
    </row>
    <row r="210" spans="1:4" x14ac:dyDescent="0.25">
      <c r="A210" s="20" t="s">
        <v>109</v>
      </c>
      <c r="B210" s="216">
        <v>51.534630069999999</v>
      </c>
      <c r="C210" s="216">
        <v>97.303867409999995</v>
      </c>
      <c r="D210" s="276">
        <f t="shared" si="3"/>
        <v>-45.769237339999997</v>
      </c>
    </row>
    <row r="211" spans="1:4" x14ac:dyDescent="0.25">
      <c r="A211" s="20" t="s">
        <v>39</v>
      </c>
      <c r="B211" s="216">
        <v>1.9022617800000001</v>
      </c>
      <c r="C211" s="216">
        <v>47.872946689999999</v>
      </c>
      <c r="D211" s="276">
        <f t="shared" si="3"/>
        <v>-45.970684909999996</v>
      </c>
    </row>
    <row r="212" spans="1:4" x14ac:dyDescent="0.25">
      <c r="A212" s="20" t="s">
        <v>231</v>
      </c>
      <c r="B212" s="216">
        <v>2.4274179999999999E-2</v>
      </c>
      <c r="C212" s="216">
        <v>48.624303640000001</v>
      </c>
      <c r="D212" s="276">
        <f t="shared" si="3"/>
        <v>-48.600029460000002</v>
      </c>
    </row>
    <row r="213" spans="1:4" x14ac:dyDescent="0.25">
      <c r="A213" s="20" t="s">
        <v>98</v>
      </c>
      <c r="B213" s="216">
        <v>0.55358174999999998</v>
      </c>
      <c r="C213" s="216">
        <v>49.526913060000005</v>
      </c>
      <c r="D213" s="276">
        <f t="shared" si="3"/>
        <v>-48.973331310000006</v>
      </c>
    </row>
    <row r="214" spans="1:4" x14ac:dyDescent="0.25">
      <c r="A214" s="20" t="s">
        <v>2</v>
      </c>
      <c r="B214" s="216">
        <v>23.62287362</v>
      </c>
      <c r="C214" s="216">
        <v>72.73705416</v>
      </c>
      <c r="D214" s="276">
        <f t="shared" si="3"/>
        <v>-49.11418054</v>
      </c>
    </row>
    <row r="215" spans="1:4" x14ac:dyDescent="0.25">
      <c r="A215" s="20" t="s">
        <v>170</v>
      </c>
      <c r="B215" s="216">
        <v>0.90059968000000001</v>
      </c>
      <c r="C215" s="216">
        <v>50.133566530000003</v>
      </c>
      <c r="D215" s="276">
        <f t="shared" si="3"/>
        <v>-49.232966850000004</v>
      </c>
    </row>
    <row r="216" spans="1:4" x14ac:dyDescent="0.25">
      <c r="A216" s="20" t="s">
        <v>232</v>
      </c>
      <c r="B216" s="216">
        <v>0.18914757999999998</v>
      </c>
      <c r="C216" s="216">
        <v>49.692706009999995</v>
      </c>
      <c r="D216" s="276">
        <f t="shared" si="3"/>
        <v>-49.503558429999998</v>
      </c>
    </row>
    <row r="217" spans="1:4" x14ac:dyDescent="0.25">
      <c r="A217" s="20" t="s">
        <v>168</v>
      </c>
      <c r="B217" s="216">
        <v>6.9333391900000008</v>
      </c>
      <c r="C217" s="216">
        <v>57.533835609999997</v>
      </c>
      <c r="D217" s="276">
        <f t="shared" si="3"/>
        <v>-50.600496419999999</v>
      </c>
    </row>
    <row r="218" spans="1:4" x14ac:dyDescent="0.25">
      <c r="A218" s="20" t="s">
        <v>36</v>
      </c>
      <c r="B218" s="216">
        <v>1.7424907199999999</v>
      </c>
      <c r="C218" s="216">
        <v>53.498141390000001</v>
      </c>
      <c r="D218" s="276">
        <f t="shared" si="3"/>
        <v>-51.755650670000001</v>
      </c>
    </row>
    <row r="219" spans="1:4" x14ac:dyDescent="0.25">
      <c r="A219" s="20" t="s">
        <v>5</v>
      </c>
      <c r="B219" s="216">
        <v>4.0764068499999997</v>
      </c>
      <c r="C219" s="216">
        <v>56.29308099</v>
      </c>
      <c r="D219" s="276">
        <f t="shared" si="3"/>
        <v>-52.216674140000002</v>
      </c>
    </row>
    <row r="220" spans="1:4" x14ac:dyDescent="0.25">
      <c r="A220" s="20" t="s">
        <v>25</v>
      </c>
      <c r="B220" s="216">
        <v>0.89457723999999994</v>
      </c>
      <c r="C220" s="216">
        <v>55.67530112</v>
      </c>
      <c r="D220" s="276">
        <f t="shared" si="3"/>
        <v>-54.780723880000004</v>
      </c>
    </row>
    <row r="221" spans="1:4" x14ac:dyDescent="0.25">
      <c r="A221" s="20" t="s">
        <v>212</v>
      </c>
      <c r="B221" s="216">
        <v>1.81540828</v>
      </c>
      <c r="C221" s="216">
        <v>56.939431190000001</v>
      </c>
      <c r="D221" s="276">
        <f t="shared" si="3"/>
        <v>-55.124022910000001</v>
      </c>
    </row>
    <row r="222" spans="1:4" x14ac:dyDescent="0.25">
      <c r="A222" s="20" t="s">
        <v>172</v>
      </c>
      <c r="B222" s="216">
        <v>3.8457041099999998</v>
      </c>
      <c r="C222" s="216">
        <v>64.184876930000001</v>
      </c>
      <c r="D222" s="276">
        <f t="shared" si="3"/>
        <v>-60.339172820000002</v>
      </c>
    </row>
    <row r="223" spans="1:4" x14ac:dyDescent="0.25">
      <c r="A223" s="20" t="s">
        <v>211</v>
      </c>
      <c r="B223" s="216">
        <v>0.48878784999999997</v>
      </c>
      <c r="C223" s="216">
        <v>61.431364209999998</v>
      </c>
      <c r="D223" s="276">
        <f t="shared" si="3"/>
        <v>-60.942576359999997</v>
      </c>
    </row>
    <row r="224" spans="1:4" x14ac:dyDescent="0.25">
      <c r="A224" s="20" t="s">
        <v>88</v>
      </c>
      <c r="B224" s="216">
        <v>1.68387267</v>
      </c>
      <c r="C224" s="216">
        <v>64.478599939999995</v>
      </c>
      <c r="D224" s="276">
        <f t="shared" si="3"/>
        <v>-62.794727269999996</v>
      </c>
    </row>
    <row r="225" spans="1:4" x14ac:dyDescent="0.25">
      <c r="A225" s="20" t="s">
        <v>238</v>
      </c>
      <c r="B225" s="216">
        <v>0.25642839000000001</v>
      </c>
      <c r="C225" s="216">
        <v>63.728338909999998</v>
      </c>
      <c r="D225" s="276">
        <f t="shared" si="3"/>
        <v>-63.471910519999994</v>
      </c>
    </row>
    <row r="226" spans="1:4" x14ac:dyDescent="0.25">
      <c r="A226" s="20" t="s">
        <v>35</v>
      </c>
      <c r="B226" s="216">
        <v>44.070982350000001</v>
      </c>
      <c r="C226" s="216">
        <v>109.24960557</v>
      </c>
      <c r="D226" s="276">
        <f t="shared" si="3"/>
        <v>-65.178623219999992</v>
      </c>
    </row>
    <row r="227" spans="1:4" x14ac:dyDescent="0.25">
      <c r="A227" s="20" t="s">
        <v>210</v>
      </c>
      <c r="B227" s="216">
        <v>0.44911837999999998</v>
      </c>
      <c r="C227" s="216">
        <v>65.661518920000006</v>
      </c>
      <c r="D227" s="276">
        <f t="shared" si="3"/>
        <v>-65.212400540000004</v>
      </c>
    </row>
    <row r="228" spans="1:4" x14ac:dyDescent="0.25">
      <c r="A228" s="20" t="s">
        <v>197</v>
      </c>
      <c r="B228" s="216">
        <v>11.60607499</v>
      </c>
      <c r="C228" s="216">
        <v>77.232844720000003</v>
      </c>
      <c r="D228" s="276">
        <f t="shared" si="3"/>
        <v>-65.626769730000007</v>
      </c>
    </row>
    <row r="229" spans="1:4" x14ac:dyDescent="0.25">
      <c r="A229" s="20" t="s">
        <v>204</v>
      </c>
      <c r="B229" s="216">
        <v>1.31238327</v>
      </c>
      <c r="C229" s="216">
        <v>68.787970139999999</v>
      </c>
      <c r="D229" s="276">
        <f t="shared" si="3"/>
        <v>-67.475586870000001</v>
      </c>
    </row>
    <row r="230" spans="1:4" x14ac:dyDescent="0.25">
      <c r="A230" s="20" t="s">
        <v>214</v>
      </c>
      <c r="B230" s="216">
        <v>0.48536733000000004</v>
      </c>
      <c r="C230" s="216">
        <v>73.43974356999999</v>
      </c>
      <c r="D230" s="276">
        <f t="shared" si="3"/>
        <v>-72.954376239999988</v>
      </c>
    </row>
    <row r="231" spans="1:4" x14ac:dyDescent="0.25">
      <c r="A231" s="20" t="s">
        <v>240</v>
      </c>
      <c r="B231" s="216">
        <v>1.2878651200000002</v>
      </c>
      <c r="C231" s="216">
        <v>74.312118339999998</v>
      </c>
      <c r="D231" s="276">
        <f t="shared" si="3"/>
        <v>-73.024253219999991</v>
      </c>
    </row>
    <row r="232" spans="1:4" x14ac:dyDescent="0.25">
      <c r="A232" s="20" t="s">
        <v>196</v>
      </c>
      <c r="B232" s="216">
        <v>3.8717160099999997</v>
      </c>
      <c r="C232" s="216">
        <v>77.274615999999995</v>
      </c>
      <c r="D232" s="276">
        <f t="shared" si="3"/>
        <v>-73.402899989999995</v>
      </c>
    </row>
    <row r="233" spans="1:4" x14ac:dyDescent="0.25">
      <c r="A233" s="20" t="s">
        <v>178</v>
      </c>
      <c r="B233" s="216">
        <v>11.098550679999999</v>
      </c>
      <c r="C233" s="216">
        <v>89.51690035</v>
      </c>
      <c r="D233" s="276">
        <f t="shared" si="3"/>
        <v>-78.418349669999998</v>
      </c>
    </row>
    <row r="234" spans="1:4" x14ac:dyDescent="0.25">
      <c r="A234" s="20" t="s">
        <v>242</v>
      </c>
      <c r="B234" s="216">
        <v>21.26772566</v>
      </c>
      <c r="C234" s="216">
        <v>102.91758801</v>
      </c>
      <c r="D234" s="276">
        <f t="shared" si="3"/>
        <v>-81.649862350000006</v>
      </c>
    </row>
    <row r="235" spans="1:4" x14ac:dyDescent="0.25">
      <c r="A235" s="20" t="s">
        <v>200</v>
      </c>
      <c r="B235" s="216">
        <v>2.2341009500000002</v>
      </c>
      <c r="C235" s="216">
        <v>86.386739450000007</v>
      </c>
      <c r="D235" s="276">
        <f t="shared" si="3"/>
        <v>-84.152638500000009</v>
      </c>
    </row>
    <row r="236" spans="1:4" x14ac:dyDescent="0.25">
      <c r="A236" s="20" t="s">
        <v>114</v>
      </c>
      <c r="B236" s="216">
        <v>10.879688210000001</v>
      </c>
      <c r="C236" s="216">
        <v>96.705450400000004</v>
      </c>
      <c r="D236" s="276">
        <f t="shared" si="3"/>
        <v>-85.825762190000006</v>
      </c>
    </row>
    <row r="237" spans="1:4" x14ac:dyDescent="0.25">
      <c r="A237" s="20" t="s">
        <v>194</v>
      </c>
      <c r="B237" s="216">
        <v>0.87729005000000004</v>
      </c>
      <c r="C237" s="216">
        <v>89.005774040000006</v>
      </c>
      <c r="D237" s="276">
        <f t="shared" si="3"/>
        <v>-88.128483990000007</v>
      </c>
    </row>
    <row r="238" spans="1:4" x14ac:dyDescent="0.25">
      <c r="A238" s="20" t="s">
        <v>216</v>
      </c>
      <c r="B238" s="216">
        <v>1.1597852900000001</v>
      </c>
      <c r="C238" s="216">
        <v>91.657148790000008</v>
      </c>
      <c r="D238" s="276">
        <f t="shared" si="3"/>
        <v>-90.497363500000006</v>
      </c>
    </row>
    <row r="239" spans="1:4" x14ac:dyDescent="0.25">
      <c r="A239" s="20" t="s">
        <v>195</v>
      </c>
      <c r="B239" s="216">
        <v>1.89696738</v>
      </c>
      <c r="C239" s="216">
        <v>95.123220900000007</v>
      </c>
      <c r="D239" s="276">
        <f t="shared" si="3"/>
        <v>-93.22625352</v>
      </c>
    </row>
    <row r="240" spans="1:4" x14ac:dyDescent="0.25">
      <c r="A240" s="20" t="s">
        <v>135</v>
      </c>
      <c r="B240" s="216">
        <v>2.2132203500000003</v>
      </c>
      <c r="C240" s="216">
        <v>96.494407040000013</v>
      </c>
      <c r="D240" s="276">
        <f t="shared" si="3"/>
        <v>-94.281186690000013</v>
      </c>
    </row>
    <row r="241" spans="1:4" x14ac:dyDescent="0.25">
      <c r="A241" s="20" t="s">
        <v>33</v>
      </c>
      <c r="B241" s="216">
        <v>36.77037885</v>
      </c>
      <c r="C241" s="216">
        <v>131.65802868</v>
      </c>
      <c r="D241" s="276">
        <f t="shared" si="3"/>
        <v>-94.887649830000001</v>
      </c>
    </row>
    <row r="242" spans="1:4" x14ac:dyDescent="0.25">
      <c r="A242" s="20" t="s">
        <v>229</v>
      </c>
      <c r="B242" s="216">
        <v>3.3960420099999999</v>
      </c>
      <c r="C242" s="216">
        <v>100.24521596</v>
      </c>
      <c r="D242" s="276">
        <f t="shared" si="3"/>
        <v>-96.849173949999994</v>
      </c>
    </row>
    <row r="243" spans="1:4" x14ac:dyDescent="0.25">
      <c r="A243" s="20" t="s">
        <v>175</v>
      </c>
      <c r="B243" s="216">
        <v>21.2549603</v>
      </c>
      <c r="C243" s="216">
        <v>121.16615970000001</v>
      </c>
      <c r="D243" s="276">
        <f t="shared" si="3"/>
        <v>-99.911199400000015</v>
      </c>
    </row>
    <row r="244" spans="1:4" x14ac:dyDescent="0.25">
      <c r="A244" s="20" t="s">
        <v>248</v>
      </c>
      <c r="B244" s="216">
        <v>4.7739999999999998E-2</v>
      </c>
      <c r="C244" s="216">
        <v>101.47412725</v>
      </c>
      <c r="D244" s="276">
        <f t="shared" si="3"/>
        <v>-101.42638724999999</v>
      </c>
    </row>
    <row r="245" spans="1:4" x14ac:dyDescent="0.25">
      <c r="A245" s="20" t="s">
        <v>20</v>
      </c>
      <c r="B245" s="216">
        <v>21.013635539999999</v>
      </c>
      <c r="C245" s="216">
        <v>122.60247823</v>
      </c>
      <c r="D245" s="276">
        <f t="shared" si="3"/>
        <v>-101.58884269000001</v>
      </c>
    </row>
    <row r="246" spans="1:4" x14ac:dyDescent="0.25">
      <c r="A246" s="20" t="s">
        <v>235</v>
      </c>
      <c r="B246" s="216">
        <v>0.64348061999999995</v>
      </c>
      <c r="C246" s="216">
        <v>102.45913975000001</v>
      </c>
      <c r="D246" s="276">
        <f t="shared" si="3"/>
        <v>-101.81565913</v>
      </c>
    </row>
    <row r="247" spans="1:4" x14ac:dyDescent="0.25">
      <c r="A247" s="20" t="s">
        <v>220</v>
      </c>
      <c r="B247" s="216">
        <v>14.8673261</v>
      </c>
      <c r="C247" s="216">
        <v>118.55341663</v>
      </c>
      <c r="D247" s="276">
        <f t="shared" si="3"/>
        <v>-103.68609053</v>
      </c>
    </row>
    <row r="248" spans="1:4" x14ac:dyDescent="0.25">
      <c r="A248" s="20" t="s">
        <v>123</v>
      </c>
      <c r="B248" s="216">
        <v>68.737379310000009</v>
      </c>
      <c r="C248" s="216">
        <v>176.8904144</v>
      </c>
      <c r="D248" s="276">
        <f t="shared" si="3"/>
        <v>-108.15303508999999</v>
      </c>
    </row>
    <row r="249" spans="1:4" x14ac:dyDescent="0.25">
      <c r="A249" s="20" t="s">
        <v>16</v>
      </c>
      <c r="B249" s="216">
        <v>0.45296750000000002</v>
      </c>
      <c r="C249" s="216">
        <v>108.66998545</v>
      </c>
      <c r="D249" s="276">
        <f t="shared" si="3"/>
        <v>-108.21701795</v>
      </c>
    </row>
    <row r="250" spans="1:4" x14ac:dyDescent="0.25">
      <c r="A250" s="20" t="s">
        <v>134</v>
      </c>
      <c r="B250" s="216">
        <v>0.14125069000000001</v>
      </c>
      <c r="C250" s="216">
        <v>129.22994231999999</v>
      </c>
      <c r="D250" s="276">
        <f t="shared" si="3"/>
        <v>-129.08869163</v>
      </c>
    </row>
    <row r="251" spans="1:4" x14ac:dyDescent="0.25">
      <c r="A251" s="20" t="s">
        <v>107</v>
      </c>
      <c r="B251" s="216">
        <v>0.35222096999999997</v>
      </c>
      <c r="C251" s="216">
        <v>130.66141218000001</v>
      </c>
      <c r="D251" s="276">
        <f t="shared" si="3"/>
        <v>-130.30919121000002</v>
      </c>
    </row>
    <row r="252" spans="1:4" x14ac:dyDescent="0.25">
      <c r="A252" s="20" t="s">
        <v>108</v>
      </c>
      <c r="B252" s="216">
        <v>46.727543779999998</v>
      </c>
      <c r="C252" s="216">
        <v>185.23274438999999</v>
      </c>
      <c r="D252" s="276">
        <f t="shared" si="3"/>
        <v>-138.50520061</v>
      </c>
    </row>
    <row r="253" spans="1:4" x14ac:dyDescent="0.25">
      <c r="A253" s="20" t="s">
        <v>129</v>
      </c>
      <c r="B253" s="216">
        <v>80.106043</v>
      </c>
      <c r="C253" s="216">
        <v>220.93023578999998</v>
      </c>
      <c r="D253" s="276">
        <f t="shared" si="3"/>
        <v>-140.82419278999998</v>
      </c>
    </row>
    <row r="254" spans="1:4" x14ac:dyDescent="0.25">
      <c r="A254" s="20" t="s">
        <v>189</v>
      </c>
      <c r="B254" s="216">
        <v>4.5462295300000006</v>
      </c>
      <c r="C254" s="216">
        <v>149.81644125</v>
      </c>
      <c r="D254" s="276">
        <f t="shared" si="3"/>
        <v>-145.27021171999999</v>
      </c>
    </row>
    <row r="255" spans="1:4" x14ac:dyDescent="0.25">
      <c r="A255" s="20" t="s">
        <v>105</v>
      </c>
      <c r="B255" s="216">
        <v>0.6355644399999999</v>
      </c>
      <c r="C255" s="216">
        <v>164.09889428</v>
      </c>
      <c r="D255" s="276">
        <f t="shared" si="3"/>
        <v>-163.46332984</v>
      </c>
    </row>
    <row r="256" spans="1:4" x14ac:dyDescent="0.25">
      <c r="A256" s="20" t="s">
        <v>37</v>
      </c>
      <c r="B256" s="216">
        <v>90.158733299999994</v>
      </c>
      <c r="C256" s="216">
        <v>259.41279799</v>
      </c>
      <c r="D256" s="276">
        <f t="shared" si="3"/>
        <v>-169.25406469000001</v>
      </c>
    </row>
    <row r="257" spans="1:4" x14ac:dyDescent="0.25">
      <c r="A257" s="20" t="s">
        <v>250</v>
      </c>
      <c r="B257" s="216">
        <v>9.0382123000000014</v>
      </c>
      <c r="C257" s="216">
        <v>184.60186714</v>
      </c>
      <c r="D257" s="276">
        <f t="shared" si="3"/>
        <v>-175.56365484</v>
      </c>
    </row>
    <row r="258" spans="1:4" x14ac:dyDescent="0.25">
      <c r="A258" s="20" t="s">
        <v>209</v>
      </c>
      <c r="B258" s="216">
        <v>2.23148875</v>
      </c>
      <c r="C258" s="216">
        <v>207.18325308999999</v>
      </c>
      <c r="D258" s="276">
        <f t="shared" si="3"/>
        <v>-204.95176433999998</v>
      </c>
    </row>
    <row r="259" spans="1:4" x14ac:dyDescent="0.25">
      <c r="A259" s="20" t="s">
        <v>183</v>
      </c>
      <c r="B259" s="216">
        <v>17.815849420000003</v>
      </c>
      <c r="C259" s="216">
        <v>223.83504411999999</v>
      </c>
      <c r="D259" s="276">
        <f t="shared" ref="D259:D267" si="4">B259-C259</f>
        <v>-206.01919469999999</v>
      </c>
    </row>
    <row r="260" spans="1:4" x14ac:dyDescent="0.25">
      <c r="A260" s="20" t="s">
        <v>160</v>
      </c>
      <c r="B260" s="216">
        <v>1.06535526</v>
      </c>
      <c r="C260" s="216">
        <v>220.64008863999999</v>
      </c>
      <c r="D260" s="276">
        <f t="shared" si="4"/>
        <v>-219.57473338</v>
      </c>
    </row>
    <row r="261" spans="1:4" x14ac:dyDescent="0.25">
      <c r="A261" s="20" t="s">
        <v>68</v>
      </c>
      <c r="B261" s="216">
        <v>15.543013890000001</v>
      </c>
      <c r="C261" s="216">
        <v>235.54627400000001</v>
      </c>
      <c r="D261" s="276">
        <f t="shared" si="4"/>
        <v>-220.00326011000001</v>
      </c>
    </row>
    <row r="262" spans="1:4" x14ac:dyDescent="0.25">
      <c r="A262" s="20" t="s">
        <v>184</v>
      </c>
      <c r="B262" s="216">
        <v>62.19036715</v>
      </c>
      <c r="C262" s="216">
        <v>295.74559870000002</v>
      </c>
      <c r="D262" s="276">
        <f t="shared" si="4"/>
        <v>-233.55523155000003</v>
      </c>
    </row>
    <row r="263" spans="1:4" x14ac:dyDescent="0.25">
      <c r="A263" s="20" t="s">
        <v>217</v>
      </c>
      <c r="B263" s="216">
        <v>13.45884019</v>
      </c>
      <c r="C263" s="216">
        <v>283.14991336000003</v>
      </c>
      <c r="D263" s="276">
        <f t="shared" si="4"/>
        <v>-269.69107317000004</v>
      </c>
    </row>
    <row r="264" spans="1:4" x14ac:dyDescent="0.25">
      <c r="A264" s="20" t="s">
        <v>97</v>
      </c>
      <c r="B264" s="216">
        <v>0.37958459</v>
      </c>
      <c r="C264" s="216">
        <v>273.23561592999999</v>
      </c>
      <c r="D264" s="276">
        <f t="shared" si="4"/>
        <v>-272.85603134000002</v>
      </c>
    </row>
    <row r="265" spans="1:4" x14ac:dyDescent="0.25">
      <c r="A265" s="20" t="s">
        <v>218</v>
      </c>
      <c r="B265" s="216">
        <v>38.514567720000002</v>
      </c>
      <c r="C265" s="216">
        <v>397.32799622000005</v>
      </c>
      <c r="D265" s="276">
        <f t="shared" si="4"/>
        <v>-358.81342850000004</v>
      </c>
    </row>
    <row r="266" spans="1:4" x14ac:dyDescent="0.25">
      <c r="A266" s="20" t="s">
        <v>80</v>
      </c>
      <c r="B266" s="216">
        <v>573.50711086000001</v>
      </c>
      <c r="C266" s="216">
        <v>1884.78566753</v>
      </c>
      <c r="D266" s="276">
        <f t="shared" si="4"/>
        <v>-1311.2785566699999</v>
      </c>
    </row>
    <row r="267" spans="1:4" x14ac:dyDescent="0.25">
      <c r="A267" s="337" t="s">
        <v>262</v>
      </c>
      <c r="B267" s="338">
        <f>SUM(B3:B266)</f>
        <v>6827.869274580009</v>
      </c>
      <c r="C267" s="338">
        <f>SUM(C3:C266)</f>
        <v>11338.035760119998</v>
      </c>
      <c r="D267" s="201">
        <f t="shared" si="4"/>
        <v>-4510.1664855399886</v>
      </c>
    </row>
  </sheetData>
  <sortState xmlns:xlrd2="http://schemas.microsoft.com/office/spreadsheetml/2017/richdata2" ref="A3:D252">
    <sortCondition descending="1" ref="C3:C252"/>
  </sortState>
  <hyperlinks>
    <hyperlink ref="F1" location="'Table of Content'!A1" display="Table of Content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98"/>
  <sheetViews>
    <sheetView zoomScaleNormal="100" workbookViewId="0"/>
  </sheetViews>
  <sheetFormatPr defaultColWidth="9.1796875" defaultRowHeight="11.5" x14ac:dyDescent="0.25"/>
  <cols>
    <col min="1" max="1" width="21" style="6" customWidth="1"/>
    <col min="2" max="2" width="14.6328125" style="6" customWidth="1"/>
    <col min="3" max="3" width="12" style="6" bestFit="1" customWidth="1"/>
    <col min="4" max="4" width="16.7265625" style="6" bestFit="1" customWidth="1"/>
    <col min="5" max="5" width="8.90625" style="6" bestFit="1" customWidth="1"/>
    <col min="6" max="6" width="16.6328125" style="6" customWidth="1"/>
    <col min="7" max="7" width="8.90625" style="6" bestFit="1" customWidth="1"/>
    <col min="8" max="8" width="12" style="6" bestFit="1" customWidth="1"/>
    <col min="9" max="9" width="11.453125" style="6" bestFit="1" customWidth="1"/>
    <col min="10" max="16384" width="9.1796875" style="6"/>
  </cols>
  <sheetData>
    <row r="1" spans="1:16" x14ac:dyDescent="0.25">
      <c r="A1" s="36" t="s">
        <v>550</v>
      </c>
      <c r="B1" s="36"/>
      <c r="D1" s="8"/>
      <c r="E1" s="8"/>
      <c r="F1" s="37"/>
      <c r="K1" s="38" t="s">
        <v>313</v>
      </c>
      <c r="L1" s="9"/>
      <c r="M1" s="9"/>
      <c r="N1" s="9"/>
      <c r="O1" s="9"/>
      <c r="P1" s="9"/>
    </row>
    <row r="2" spans="1:16" x14ac:dyDescent="0.25">
      <c r="A2" s="369" t="s">
        <v>292</v>
      </c>
      <c r="B2" s="371">
        <v>44835</v>
      </c>
      <c r="C2" s="371"/>
      <c r="D2" s="371">
        <v>45170</v>
      </c>
      <c r="E2" s="371"/>
      <c r="F2" s="371">
        <v>45200</v>
      </c>
      <c r="G2" s="371"/>
      <c r="H2" s="372" t="s">
        <v>293</v>
      </c>
      <c r="I2" s="367" t="s">
        <v>594</v>
      </c>
    </row>
    <row r="3" spans="1:16" x14ac:dyDescent="0.25">
      <c r="A3" s="370"/>
      <c r="B3" s="39" t="s">
        <v>294</v>
      </c>
      <c r="C3" s="40" t="s">
        <v>295</v>
      </c>
      <c r="D3" s="39" t="s">
        <v>294</v>
      </c>
      <c r="E3" s="24" t="s">
        <v>295</v>
      </c>
      <c r="F3" s="39" t="s">
        <v>294</v>
      </c>
      <c r="G3" s="24" t="s">
        <v>295</v>
      </c>
      <c r="H3" s="373"/>
      <c r="I3" s="362"/>
    </row>
    <row r="4" spans="1:16" x14ac:dyDescent="0.25">
      <c r="A4" s="20" t="s">
        <v>296</v>
      </c>
      <c r="B4" s="216">
        <v>1510.8811629700001</v>
      </c>
      <c r="C4" s="209">
        <f>(B4/$B$198)*100</f>
        <v>18.208322344270218</v>
      </c>
      <c r="D4" s="216">
        <v>1600.3208122200001</v>
      </c>
      <c r="E4" s="209">
        <f>(D4/$D$198)*100</f>
        <v>20.609124006007953</v>
      </c>
      <c r="F4" s="216">
        <v>1760.5878317500001</v>
      </c>
      <c r="G4" s="209">
        <f>(F4/$F$198)*100</f>
        <v>25.785318390681972</v>
      </c>
      <c r="H4" s="209">
        <f>((F4/D4)-1)*100</f>
        <v>10.014680700657387</v>
      </c>
      <c r="I4" s="210">
        <f>((F4/B4)-1)*100</f>
        <v>16.527220995272817</v>
      </c>
    </row>
    <row r="5" spans="1:16" x14ac:dyDescent="0.25">
      <c r="A5" s="20" t="s">
        <v>346</v>
      </c>
      <c r="B5" s="216">
        <v>2268.4855438099999</v>
      </c>
      <c r="C5" s="209">
        <f t="shared" ref="C5:C68" si="0">(B5/$B$198)*100</f>
        <v>27.338560455551697</v>
      </c>
      <c r="D5" s="216">
        <v>757.51391123999997</v>
      </c>
      <c r="E5" s="209">
        <f t="shared" ref="E5:E68" si="1">(D5/$D$198)*100</f>
        <v>9.7553553098921277</v>
      </c>
      <c r="F5" s="216">
        <v>1356.4224261700001</v>
      </c>
      <c r="G5" s="209">
        <f>(F5/$F$198)*100</f>
        <v>19.865969479233144</v>
      </c>
      <c r="H5" s="209">
        <f t="shared" ref="H5:H68" si="2">((F5/D5)-1)*100</f>
        <v>79.06237839904837</v>
      </c>
      <c r="I5" s="210">
        <f t="shared" ref="I5:I68" si="3">((F5/B5)-1)*100</f>
        <v>-40.205815731501559</v>
      </c>
      <c r="K5" s="43"/>
    </row>
    <row r="6" spans="1:16" x14ac:dyDescent="0.25">
      <c r="A6" s="20" t="s">
        <v>345</v>
      </c>
      <c r="B6" s="216">
        <v>524.92810523000003</v>
      </c>
      <c r="C6" s="209">
        <f t="shared" si="0"/>
        <v>6.3261495224456787</v>
      </c>
      <c r="D6" s="216">
        <v>1491.3153156800001</v>
      </c>
      <c r="E6" s="209">
        <f t="shared" si="1"/>
        <v>19.205338103596969</v>
      </c>
      <c r="F6" s="216">
        <v>685.97453955999993</v>
      </c>
      <c r="G6" s="209">
        <f t="shared" ref="G6:G68" si="4">(F6/$F$198)*100</f>
        <v>10.046685312413164</v>
      </c>
      <c r="H6" s="209">
        <f t="shared" si="2"/>
        <v>-54.00204555351101</v>
      </c>
      <c r="I6" s="210">
        <f t="shared" si="3"/>
        <v>30.679712655019031</v>
      </c>
    </row>
    <row r="7" spans="1:16" x14ac:dyDescent="0.25">
      <c r="A7" s="20" t="s">
        <v>347</v>
      </c>
      <c r="B7" s="216">
        <v>755.83083338999995</v>
      </c>
      <c r="C7" s="209">
        <f t="shared" si="0"/>
        <v>9.1088642769562291</v>
      </c>
      <c r="D7" s="216">
        <v>628.27556750999997</v>
      </c>
      <c r="E7" s="209">
        <f t="shared" si="1"/>
        <v>8.0910083665015708</v>
      </c>
      <c r="F7" s="216">
        <v>624.85287975999995</v>
      </c>
      <c r="G7" s="209">
        <f t="shared" si="4"/>
        <v>9.151506196615582</v>
      </c>
      <c r="H7" s="209">
        <f t="shared" si="2"/>
        <v>-0.54477492473007372</v>
      </c>
      <c r="I7" s="210">
        <f t="shared" si="3"/>
        <v>-17.329003772252417</v>
      </c>
    </row>
    <row r="8" spans="1:16" x14ac:dyDescent="0.25">
      <c r="A8" s="20" t="s">
        <v>351</v>
      </c>
      <c r="B8" s="216">
        <v>412.21567037</v>
      </c>
      <c r="C8" s="209">
        <f t="shared" si="0"/>
        <v>4.9678002383073139</v>
      </c>
      <c r="D8" s="216">
        <v>331.46882830999999</v>
      </c>
      <c r="E8" s="209">
        <f t="shared" si="1"/>
        <v>4.2686954606873133</v>
      </c>
      <c r="F8" s="216">
        <v>441.24643791000005</v>
      </c>
      <c r="G8" s="209">
        <f t="shared" si="4"/>
        <v>6.4624324246035352</v>
      </c>
      <c r="H8" s="209">
        <f t="shared" si="2"/>
        <v>33.118531887207389</v>
      </c>
      <c r="I8" s="210">
        <f t="shared" si="3"/>
        <v>7.0426161901953943</v>
      </c>
    </row>
    <row r="9" spans="1:16" x14ac:dyDescent="0.25">
      <c r="A9" s="20" t="s">
        <v>354</v>
      </c>
      <c r="B9" s="216">
        <v>686.40109811000002</v>
      </c>
      <c r="C9" s="209">
        <f t="shared" si="0"/>
        <v>8.2721346709225561</v>
      </c>
      <c r="D9" s="216">
        <v>122.64161333</v>
      </c>
      <c r="E9" s="209">
        <f t="shared" si="1"/>
        <v>1.5793934554338478</v>
      </c>
      <c r="F9" s="216">
        <v>428.35447789</v>
      </c>
      <c r="G9" s="209">
        <f t="shared" si="4"/>
        <v>6.2736186160557272</v>
      </c>
      <c r="H9" s="209">
        <f t="shared" si="2"/>
        <v>249.27335531488643</v>
      </c>
      <c r="I9" s="210">
        <f t="shared" si="3"/>
        <v>-37.594144433994835</v>
      </c>
    </row>
    <row r="10" spans="1:16" x14ac:dyDescent="0.25">
      <c r="A10" s="20" t="s">
        <v>349</v>
      </c>
      <c r="B10" s="216">
        <v>409.27751562000003</v>
      </c>
      <c r="C10" s="209">
        <f t="shared" si="0"/>
        <v>4.9323911868898067</v>
      </c>
      <c r="D10" s="216">
        <v>299.83525562</v>
      </c>
      <c r="E10" s="209">
        <f t="shared" si="1"/>
        <v>3.861314504729557</v>
      </c>
      <c r="F10" s="216">
        <v>217.67963988999998</v>
      </c>
      <c r="G10" s="209">
        <f t="shared" si="4"/>
        <v>3.1881049729586399</v>
      </c>
      <c r="H10" s="209">
        <f t="shared" si="2"/>
        <v>-27.40025203511124</v>
      </c>
      <c r="I10" s="210">
        <f t="shared" si="3"/>
        <v>-46.813682261473666</v>
      </c>
    </row>
    <row r="11" spans="1:16" x14ac:dyDescent="0.25">
      <c r="A11" s="20" t="s">
        <v>353</v>
      </c>
      <c r="B11" s="216">
        <v>294.68101082999999</v>
      </c>
      <c r="C11" s="209">
        <f t="shared" si="0"/>
        <v>3.5513361112931969</v>
      </c>
      <c r="D11" s="216">
        <v>523.12350394999999</v>
      </c>
      <c r="E11" s="209">
        <f t="shared" si="1"/>
        <v>6.7368474377378984</v>
      </c>
      <c r="F11" s="216">
        <v>197.77087628999999</v>
      </c>
      <c r="G11" s="209">
        <f t="shared" si="4"/>
        <v>2.8965240595085269</v>
      </c>
      <c r="H11" s="209">
        <f t="shared" si="2"/>
        <v>-62.194228552784956</v>
      </c>
      <c r="I11" s="210">
        <f t="shared" si="3"/>
        <v>-32.886453819010065</v>
      </c>
    </row>
    <row r="12" spans="1:16" x14ac:dyDescent="0.25">
      <c r="A12" s="20" t="s">
        <v>348</v>
      </c>
      <c r="B12" s="216">
        <v>166.49112813999997</v>
      </c>
      <c r="C12" s="209">
        <f t="shared" si="0"/>
        <v>2.006460999669311</v>
      </c>
      <c r="D12" s="216">
        <v>275.64032924999998</v>
      </c>
      <c r="E12" s="209">
        <f t="shared" si="1"/>
        <v>3.5497293312643423</v>
      </c>
      <c r="F12" s="216">
        <v>91.383138079999995</v>
      </c>
      <c r="G12" s="209">
        <f t="shared" si="4"/>
        <v>1.3383844125460533</v>
      </c>
      <c r="H12" s="209">
        <f t="shared" si="2"/>
        <v>-66.846963821060669</v>
      </c>
      <c r="I12" s="210">
        <f t="shared" si="3"/>
        <v>-45.112307724194622</v>
      </c>
      <c r="J12" s="10"/>
    </row>
    <row r="13" spans="1:16" x14ac:dyDescent="0.25">
      <c r="A13" s="20" t="s">
        <v>362</v>
      </c>
      <c r="B13" s="216">
        <v>45.24540537</v>
      </c>
      <c r="C13" s="209">
        <f t="shared" si="0"/>
        <v>0.54527314640330382</v>
      </c>
      <c r="D13" s="216">
        <v>65.065231769999997</v>
      </c>
      <c r="E13" s="209">
        <f t="shared" si="1"/>
        <v>0.8379178848317298</v>
      </c>
      <c r="F13" s="216">
        <v>86.722976119999998</v>
      </c>
      <c r="G13" s="209">
        <f t="shared" si="4"/>
        <v>1.2701323448424482</v>
      </c>
      <c r="H13" s="209">
        <f t="shared" si="2"/>
        <v>33.28620180215183</v>
      </c>
      <c r="I13" s="210">
        <f t="shared" si="3"/>
        <v>91.672448087959296</v>
      </c>
    </row>
    <row r="14" spans="1:16" x14ac:dyDescent="0.25">
      <c r="A14" s="20" t="s">
        <v>357</v>
      </c>
      <c r="B14" s="216">
        <v>97.504190730000005</v>
      </c>
      <c r="C14" s="209">
        <f t="shared" si="0"/>
        <v>1.1750677539980001</v>
      </c>
      <c r="D14" s="216">
        <v>59.780389630000002</v>
      </c>
      <c r="E14" s="209">
        <f t="shared" si="1"/>
        <v>0.76985905176291169</v>
      </c>
      <c r="F14" s="216">
        <v>77.710140629999998</v>
      </c>
      <c r="G14" s="209">
        <f t="shared" si="4"/>
        <v>1.1381316411448161</v>
      </c>
      <c r="H14" s="209">
        <f t="shared" si="2"/>
        <v>29.992696787312646</v>
      </c>
      <c r="I14" s="210">
        <f t="shared" si="3"/>
        <v>-20.300717283846748</v>
      </c>
    </row>
    <row r="15" spans="1:16" x14ac:dyDescent="0.25">
      <c r="A15" s="20" t="s">
        <v>361</v>
      </c>
      <c r="B15" s="216">
        <v>26.50643165</v>
      </c>
      <c r="C15" s="209">
        <f t="shared" si="0"/>
        <v>0.3194411734744419</v>
      </c>
      <c r="D15" s="216">
        <v>375.29772473000003</v>
      </c>
      <c r="E15" s="209">
        <f t="shared" si="1"/>
        <v>4.8331292632529479</v>
      </c>
      <c r="F15" s="216">
        <v>74.789376610000005</v>
      </c>
      <c r="G15" s="209">
        <f t="shared" si="4"/>
        <v>1.0953545476981983</v>
      </c>
      <c r="H15" s="209">
        <f t="shared" si="2"/>
        <v>-80.071987736188476</v>
      </c>
      <c r="I15" s="210">
        <f t="shared" si="3"/>
        <v>182.15558245464553</v>
      </c>
    </row>
    <row r="16" spans="1:16" x14ac:dyDescent="0.25">
      <c r="A16" s="20" t="s">
        <v>359</v>
      </c>
      <c r="B16" s="216">
        <v>80.538546209999993</v>
      </c>
      <c r="C16" s="209">
        <f t="shared" si="0"/>
        <v>0.97060698516346566</v>
      </c>
      <c r="D16" s="216">
        <v>43.793451420000004</v>
      </c>
      <c r="E16" s="209">
        <f t="shared" si="1"/>
        <v>0.56397733759010193</v>
      </c>
      <c r="F16" s="216">
        <v>73.068198690000003</v>
      </c>
      <c r="G16" s="209">
        <f t="shared" si="4"/>
        <v>1.0701464212566463</v>
      </c>
      <c r="H16" s="209">
        <f t="shared" si="2"/>
        <v>66.847316940702541</v>
      </c>
      <c r="I16" s="210">
        <f t="shared" si="3"/>
        <v>-9.2754933774461872</v>
      </c>
    </row>
    <row r="17" spans="1:9" x14ac:dyDescent="0.25">
      <c r="A17" s="20" t="s">
        <v>360</v>
      </c>
      <c r="B17" s="216">
        <v>44.548055659999996</v>
      </c>
      <c r="C17" s="209">
        <f t="shared" si="0"/>
        <v>0.53686906498540909</v>
      </c>
      <c r="D17" s="216">
        <v>75.457105780000006</v>
      </c>
      <c r="E17" s="209">
        <f t="shared" si="1"/>
        <v>0.97174568891421464</v>
      </c>
      <c r="F17" s="216">
        <v>71.561724339999998</v>
      </c>
      <c r="G17" s="209">
        <f t="shared" si="4"/>
        <v>1.0480828126927189</v>
      </c>
      <c r="H17" s="209">
        <f t="shared" si="2"/>
        <v>-5.1623785457094566</v>
      </c>
      <c r="I17" s="210">
        <f t="shared" si="3"/>
        <v>60.639388812328711</v>
      </c>
    </row>
    <row r="18" spans="1:9" x14ac:dyDescent="0.25">
      <c r="A18" s="20" t="s">
        <v>363</v>
      </c>
      <c r="B18" s="216">
        <v>295.39804535000002</v>
      </c>
      <c r="C18" s="209">
        <f t="shared" si="0"/>
        <v>3.5599774233911416</v>
      </c>
      <c r="D18" s="216">
        <v>33.805838819999998</v>
      </c>
      <c r="E18" s="209">
        <f t="shared" si="1"/>
        <v>0.43535566059533271</v>
      </c>
      <c r="F18" s="216">
        <v>71.136250290000007</v>
      </c>
      <c r="G18" s="209">
        <f t="shared" si="4"/>
        <v>1.0418513804129004</v>
      </c>
      <c r="H18" s="209">
        <f t="shared" si="2"/>
        <v>110.42592869464558</v>
      </c>
      <c r="I18" s="210">
        <f t="shared" si="3"/>
        <v>-75.918510156113328</v>
      </c>
    </row>
    <row r="19" spans="1:9" x14ac:dyDescent="0.25">
      <c r="A19" s="20" t="s">
        <v>352</v>
      </c>
      <c r="B19" s="216">
        <v>82.307028110000005</v>
      </c>
      <c r="C19" s="209">
        <f t="shared" si="0"/>
        <v>0.99191977222072747</v>
      </c>
      <c r="D19" s="216">
        <v>22.763436039999998</v>
      </c>
      <c r="E19" s="209">
        <f t="shared" si="1"/>
        <v>0.29315026872667921</v>
      </c>
      <c r="F19" s="216">
        <v>59.718819930000002</v>
      </c>
      <c r="G19" s="209">
        <f t="shared" si="4"/>
        <v>0.87463332305338348</v>
      </c>
      <c r="H19" s="209">
        <f t="shared" si="2"/>
        <v>162.34536747906537</v>
      </c>
      <c r="I19" s="210">
        <f t="shared" si="3"/>
        <v>-27.443838878269034</v>
      </c>
    </row>
    <row r="20" spans="1:9" x14ac:dyDescent="0.25">
      <c r="A20" s="20" t="s">
        <v>358</v>
      </c>
      <c r="B20" s="216">
        <v>58.233889399999995</v>
      </c>
      <c r="C20" s="209">
        <f t="shared" si="0"/>
        <v>0.7018033287749943</v>
      </c>
      <c r="D20" s="216">
        <v>138.65472593999999</v>
      </c>
      <c r="E20" s="209">
        <f t="shared" si="1"/>
        <v>1.7856122466797444</v>
      </c>
      <c r="F20" s="216">
        <v>53.138359619999996</v>
      </c>
      <c r="G20" s="209">
        <f t="shared" si="4"/>
        <v>0.77825683947747637</v>
      </c>
      <c r="H20" s="209">
        <f t="shared" si="2"/>
        <v>-61.675767443372585</v>
      </c>
      <c r="I20" s="210">
        <f t="shared" si="3"/>
        <v>-8.750110687265888</v>
      </c>
    </row>
    <row r="21" spans="1:9" x14ac:dyDescent="0.25">
      <c r="A21" s="20" t="s">
        <v>356</v>
      </c>
      <c r="B21" s="216">
        <v>79.604429359999997</v>
      </c>
      <c r="C21" s="209">
        <f t="shared" si="0"/>
        <v>0.95934951427238657</v>
      </c>
      <c r="D21" s="216">
        <v>100.79214711</v>
      </c>
      <c r="E21" s="209">
        <f t="shared" si="1"/>
        <v>1.2980134000383312</v>
      </c>
      <c r="F21" s="216">
        <v>40.987254929999999</v>
      </c>
      <c r="G21" s="209">
        <f t="shared" si="4"/>
        <v>0.60029349247494546</v>
      </c>
      <c r="H21" s="209">
        <f t="shared" si="2"/>
        <v>-59.334872700679384</v>
      </c>
      <c r="I21" s="210">
        <f t="shared" si="3"/>
        <v>-48.511338804225559</v>
      </c>
    </row>
    <row r="22" spans="1:9" x14ac:dyDescent="0.25">
      <c r="A22" s="20" t="s">
        <v>380</v>
      </c>
      <c r="B22" s="216">
        <v>42.364754909999995</v>
      </c>
      <c r="C22" s="209">
        <f t="shared" si="0"/>
        <v>0.51055710557733724</v>
      </c>
      <c r="D22" s="216">
        <v>96.724707769999995</v>
      </c>
      <c r="E22" s="209">
        <f t="shared" si="1"/>
        <v>1.2456324267329291</v>
      </c>
      <c r="F22" s="216">
        <v>33.493099950000001</v>
      </c>
      <c r="G22" s="209">
        <f t="shared" si="4"/>
        <v>0.49053516702046485</v>
      </c>
      <c r="H22" s="209">
        <f t="shared" si="2"/>
        <v>-65.372756638724965</v>
      </c>
      <c r="I22" s="210">
        <f t="shared" si="3"/>
        <v>-20.941121880315382</v>
      </c>
    </row>
    <row r="23" spans="1:9" x14ac:dyDescent="0.25">
      <c r="A23" s="20" t="s">
        <v>404</v>
      </c>
      <c r="B23" s="216">
        <v>5.0330000000000001E-3</v>
      </c>
      <c r="C23" s="209">
        <f t="shared" si="0"/>
        <v>6.065499299664752E-5</v>
      </c>
      <c r="D23" s="216">
        <v>5.5000000000000003E-4</v>
      </c>
      <c r="E23" s="209">
        <f t="shared" si="1"/>
        <v>7.0829661882483352E-6</v>
      </c>
      <c r="F23" s="216">
        <v>30.365061109999999</v>
      </c>
      <c r="G23" s="209">
        <f t="shared" si="4"/>
        <v>0.44472235610966404</v>
      </c>
      <c r="H23" s="209">
        <f t="shared" si="2"/>
        <v>5520820.2018181812</v>
      </c>
      <c r="I23" s="210">
        <f t="shared" si="3"/>
        <v>603219.31472282927</v>
      </c>
    </row>
    <row r="24" spans="1:9" x14ac:dyDescent="0.25">
      <c r="A24" s="20" t="s">
        <v>366</v>
      </c>
      <c r="B24" s="216">
        <v>5.2337332000000005</v>
      </c>
      <c r="C24" s="209">
        <f t="shared" si="0"/>
        <v>6.3074120920389762E-2</v>
      </c>
      <c r="D24" s="216">
        <v>44.681599770000005</v>
      </c>
      <c r="E24" s="209">
        <f t="shared" si="1"/>
        <v>0.57541501892319025</v>
      </c>
      <c r="F24" s="216">
        <v>27.961981100000003</v>
      </c>
      <c r="G24" s="209">
        <f t="shared" si="4"/>
        <v>0.40952718887137773</v>
      </c>
      <c r="H24" s="209">
        <f t="shared" si="2"/>
        <v>-37.419471899092215</v>
      </c>
      <c r="I24" s="210">
        <f t="shared" si="3"/>
        <v>434.26454944245148</v>
      </c>
    </row>
    <row r="25" spans="1:9" x14ac:dyDescent="0.25">
      <c r="A25" s="20" t="s">
        <v>364</v>
      </c>
      <c r="B25" s="216">
        <v>11.34219135</v>
      </c>
      <c r="C25" s="209">
        <f t="shared" si="0"/>
        <v>0.1366899536858506</v>
      </c>
      <c r="D25" s="216">
        <v>18.526288219999998</v>
      </c>
      <c r="E25" s="209">
        <f t="shared" si="1"/>
        <v>0.2385837691927335</v>
      </c>
      <c r="F25" s="216">
        <v>26.083509979999999</v>
      </c>
      <c r="G25" s="209">
        <f t="shared" si="4"/>
        <v>0.3820153686466774</v>
      </c>
      <c r="H25" s="209">
        <f t="shared" si="2"/>
        <v>40.79188270342047</v>
      </c>
      <c r="I25" s="210">
        <f t="shared" si="3"/>
        <v>129.96887616430487</v>
      </c>
    </row>
    <row r="26" spans="1:9" x14ac:dyDescent="0.25">
      <c r="A26" s="20" t="s">
        <v>373</v>
      </c>
      <c r="B26" s="216">
        <v>1.7585626599999999</v>
      </c>
      <c r="C26" s="209">
        <f t="shared" si="0"/>
        <v>2.1193245743386813E-2</v>
      </c>
      <c r="D26" s="216">
        <v>2.1404914800000001</v>
      </c>
      <c r="E26" s="209">
        <f t="shared" si="1"/>
        <v>2.7565506871042977E-2</v>
      </c>
      <c r="F26" s="216">
        <v>24.94569444</v>
      </c>
      <c r="G26" s="209">
        <f t="shared" si="4"/>
        <v>0.36535108445722958</v>
      </c>
      <c r="H26" s="209">
        <f t="shared" si="2"/>
        <v>1065.4190018079398</v>
      </c>
      <c r="I26" s="210">
        <f t="shared" si="3"/>
        <v>1318.5274717478649</v>
      </c>
    </row>
    <row r="27" spans="1:9" x14ac:dyDescent="0.25">
      <c r="A27" s="20" t="s">
        <v>355</v>
      </c>
      <c r="B27" s="216">
        <v>46.286502030000001</v>
      </c>
      <c r="C27" s="209">
        <f t="shared" si="0"/>
        <v>0.55781988008522976</v>
      </c>
      <c r="D27" s="216">
        <v>26.968277570000001</v>
      </c>
      <c r="E27" s="209">
        <f t="shared" si="1"/>
        <v>0.34730072397019268</v>
      </c>
      <c r="F27" s="216">
        <v>24.767020519999999</v>
      </c>
      <c r="G27" s="209">
        <f t="shared" si="4"/>
        <v>0.36273425169704188</v>
      </c>
      <c r="H27" s="209">
        <f t="shared" si="2"/>
        <v>-8.1623939248115729</v>
      </c>
      <c r="I27" s="210">
        <f t="shared" si="3"/>
        <v>-46.491915712387225</v>
      </c>
    </row>
    <row r="28" spans="1:9" x14ac:dyDescent="0.25">
      <c r="A28" s="20" t="s">
        <v>403</v>
      </c>
      <c r="B28" s="216">
        <v>8.4559999999999996E-2</v>
      </c>
      <c r="C28" s="209">
        <f t="shared" si="0"/>
        <v>1.0190713705139111E-3</v>
      </c>
      <c r="D28" s="216">
        <v>9.2299999999999999E-4</v>
      </c>
      <c r="E28" s="209">
        <f t="shared" si="1"/>
        <v>1.1886505075914932E-5</v>
      </c>
      <c r="F28" s="216">
        <v>22.932141870000002</v>
      </c>
      <c r="G28" s="209">
        <f t="shared" si="4"/>
        <v>0.3358608805733268</v>
      </c>
      <c r="H28" s="209">
        <f t="shared" si="2"/>
        <v>2484422.412784399</v>
      </c>
      <c r="I28" s="210">
        <f t="shared" si="3"/>
        <v>27019.373072374652</v>
      </c>
    </row>
    <row r="29" spans="1:9" x14ac:dyDescent="0.25">
      <c r="A29" s="20" t="s">
        <v>370</v>
      </c>
      <c r="B29" s="216">
        <v>2.3765385699999997</v>
      </c>
      <c r="C29" s="209">
        <f t="shared" si="0"/>
        <v>2.8640757067278498E-2</v>
      </c>
      <c r="D29" s="216">
        <v>4.0642889499999999</v>
      </c>
      <c r="E29" s="209">
        <f t="shared" si="1"/>
        <v>5.2340402203856953E-2</v>
      </c>
      <c r="F29" s="216">
        <v>22.434292199999998</v>
      </c>
      <c r="G29" s="209">
        <f t="shared" si="4"/>
        <v>0.32856944528100962</v>
      </c>
      <c r="H29" s="209">
        <f t="shared" si="2"/>
        <v>451.98566036993998</v>
      </c>
      <c r="I29" s="210">
        <f t="shared" si="3"/>
        <v>843.99024207715684</v>
      </c>
    </row>
    <row r="30" spans="1:9" x14ac:dyDescent="0.25">
      <c r="A30" s="20" t="s">
        <v>368</v>
      </c>
      <c r="B30" s="216">
        <v>11.32325032</v>
      </c>
      <c r="C30" s="209">
        <f t="shared" si="0"/>
        <v>0.13646168663995367</v>
      </c>
      <c r="D30" s="216">
        <v>8.6422122699999999</v>
      </c>
      <c r="E30" s="209">
        <f t="shared" si="1"/>
        <v>0.11129544963649979</v>
      </c>
      <c r="F30" s="216">
        <v>15.75165597</v>
      </c>
      <c r="G30" s="209">
        <f t="shared" si="4"/>
        <v>0.23069650774719799</v>
      </c>
      <c r="H30" s="209">
        <f t="shared" si="2"/>
        <v>82.264164289035691</v>
      </c>
      <c r="I30" s="210">
        <f t="shared" si="3"/>
        <v>39.108961869174678</v>
      </c>
    </row>
    <row r="31" spans="1:9" x14ac:dyDescent="0.25">
      <c r="A31" s="20" t="s">
        <v>376</v>
      </c>
      <c r="B31" s="216">
        <v>5.7200000000000003E-3</v>
      </c>
      <c r="C31" s="209">
        <f t="shared" si="0"/>
        <v>6.8934345309124543E-5</v>
      </c>
      <c r="D31" s="216">
        <v>408.64260351000001</v>
      </c>
      <c r="E31" s="209">
        <f t="shared" si="1"/>
        <v>5.2625486249801821</v>
      </c>
      <c r="F31" s="216">
        <v>15.73524404</v>
      </c>
      <c r="G31" s="209">
        <f t="shared" si="4"/>
        <v>0.2304561409601375</v>
      </c>
      <c r="H31" s="209">
        <f t="shared" si="2"/>
        <v>-96.149387287364689</v>
      </c>
      <c r="I31" s="210">
        <f t="shared" si="3"/>
        <v>274991.67902097903</v>
      </c>
    </row>
    <row r="32" spans="1:9" x14ac:dyDescent="0.25">
      <c r="A32" s="20" t="s">
        <v>405</v>
      </c>
      <c r="B32" s="216">
        <v>0.2637525</v>
      </c>
      <c r="C32" s="209">
        <f t="shared" si="0"/>
        <v>3.1786024320183343E-3</v>
      </c>
      <c r="D32" s="216">
        <v>0</v>
      </c>
      <c r="E32" s="209">
        <f t="shared" si="1"/>
        <v>0</v>
      </c>
      <c r="F32" s="216">
        <v>14.435998919999999</v>
      </c>
      <c r="G32" s="209">
        <f t="shared" si="4"/>
        <v>0.21142758215575236</v>
      </c>
      <c r="H32" s="209" t="s">
        <v>314</v>
      </c>
      <c r="I32" s="210">
        <f t="shared" si="3"/>
        <v>5373.3126396906191</v>
      </c>
    </row>
    <row r="33" spans="1:9" x14ac:dyDescent="0.25">
      <c r="A33" s="20" t="s">
        <v>369</v>
      </c>
      <c r="B33" s="216">
        <v>14.38703881</v>
      </c>
      <c r="C33" s="209">
        <f t="shared" si="0"/>
        <v>0.173384807920335</v>
      </c>
      <c r="D33" s="216">
        <v>33.407850429999996</v>
      </c>
      <c r="E33" s="209">
        <f t="shared" si="1"/>
        <v>0.43023031821408653</v>
      </c>
      <c r="F33" s="216">
        <v>13.34647492</v>
      </c>
      <c r="G33" s="209">
        <f t="shared" si="4"/>
        <v>0.19547056897660037</v>
      </c>
      <c r="H33" s="209">
        <f t="shared" si="2"/>
        <v>-60.049884239139885</v>
      </c>
      <c r="I33" s="210">
        <f t="shared" si="3"/>
        <v>-7.2326481059934</v>
      </c>
    </row>
    <row r="34" spans="1:9" x14ac:dyDescent="0.25">
      <c r="A34" s="20" t="s">
        <v>407</v>
      </c>
      <c r="B34" s="216">
        <v>104.03599853</v>
      </c>
      <c r="C34" s="209">
        <f t="shared" si="0"/>
        <v>1.2537855677004532</v>
      </c>
      <c r="D34" s="216">
        <v>11.518217199999999</v>
      </c>
      <c r="E34" s="209">
        <f t="shared" si="1"/>
        <v>0.14833298723000071</v>
      </c>
      <c r="F34" s="216">
        <v>11.194257449999998</v>
      </c>
      <c r="G34" s="209">
        <f t="shared" si="4"/>
        <v>0.1639494987356592</v>
      </c>
      <c r="H34" s="209">
        <f t="shared" si="2"/>
        <v>-2.812585874834872</v>
      </c>
      <c r="I34" s="210">
        <f t="shared" si="3"/>
        <v>-89.240015371437025</v>
      </c>
    </row>
    <row r="35" spans="1:9" x14ac:dyDescent="0.25">
      <c r="A35" s="20" t="s">
        <v>558</v>
      </c>
      <c r="B35" s="216">
        <v>0</v>
      </c>
      <c r="C35" s="209">
        <f t="shared" si="0"/>
        <v>0</v>
      </c>
      <c r="D35" s="216">
        <v>0</v>
      </c>
      <c r="E35" s="209">
        <f t="shared" si="1"/>
        <v>0</v>
      </c>
      <c r="F35" s="216">
        <v>10.351539279999999</v>
      </c>
      <c r="G35" s="209">
        <f t="shared" si="4"/>
        <v>0.1516071685575256</v>
      </c>
      <c r="H35" s="209" t="s">
        <v>314</v>
      </c>
      <c r="I35" s="210" t="s">
        <v>314</v>
      </c>
    </row>
    <row r="36" spans="1:9" x14ac:dyDescent="0.25">
      <c r="A36" s="20" t="s">
        <v>365</v>
      </c>
      <c r="B36" s="216">
        <v>6.1612018099999997</v>
      </c>
      <c r="C36" s="209">
        <f t="shared" si="0"/>
        <v>7.425147081988516E-2</v>
      </c>
      <c r="D36" s="216">
        <v>6.85944E-2</v>
      </c>
      <c r="E36" s="209">
        <f t="shared" si="1"/>
        <v>8.8336693800578471E-4</v>
      </c>
      <c r="F36" s="216">
        <v>9.9294194499999993</v>
      </c>
      <c r="G36" s="209">
        <f t="shared" si="4"/>
        <v>0.1454248617056422</v>
      </c>
      <c r="H36" s="209">
        <f t="shared" si="2"/>
        <v>14375.554053975251</v>
      </c>
      <c r="I36" s="210">
        <f t="shared" si="3"/>
        <v>61.160431945013663</v>
      </c>
    </row>
    <row r="37" spans="1:9" x14ac:dyDescent="0.25">
      <c r="A37" s="20" t="s">
        <v>379</v>
      </c>
      <c r="B37" s="216">
        <v>4.1791039300000001</v>
      </c>
      <c r="C37" s="209">
        <f t="shared" si="0"/>
        <v>5.0364299544290114E-2</v>
      </c>
      <c r="D37" s="216">
        <v>3.5069672500000002</v>
      </c>
      <c r="E37" s="209">
        <f t="shared" si="1"/>
        <v>4.5163146281898631E-2</v>
      </c>
      <c r="F37" s="216">
        <v>9.4061878800000009</v>
      </c>
      <c r="G37" s="209">
        <f t="shared" si="4"/>
        <v>0.13776168672442254</v>
      </c>
      <c r="H37" s="209">
        <f t="shared" si="2"/>
        <v>168.21430624993718</v>
      </c>
      <c r="I37" s="210">
        <f t="shared" si="3"/>
        <v>125.07666805022484</v>
      </c>
    </row>
    <row r="38" spans="1:9" x14ac:dyDescent="0.25">
      <c r="A38" s="20" t="s">
        <v>371</v>
      </c>
      <c r="B38" s="216">
        <v>11.144059650000001</v>
      </c>
      <c r="C38" s="209">
        <f t="shared" si="0"/>
        <v>0.13430217763261917</v>
      </c>
      <c r="D38" s="216">
        <v>0.34412635999999996</v>
      </c>
      <c r="E38" s="209">
        <f t="shared" si="1"/>
        <v>4.4317006770272253E-3</v>
      </c>
      <c r="F38" s="216">
        <v>7.2563167999999996</v>
      </c>
      <c r="G38" s="209">
        <f t="shared" si="4"/>
        <v>0.10627498137691506</v>
      </c>
      <c r="H38" s="209">
        <f t="shared" si="2"/>
        <v>2008.6198685854815</v>
      </c>
      <c r="I38" s="210">
        <f t="shared" si="3"/>
        <v>-34.886235107329142</v>
      </c>
    </row>
    <row r="39" spans="1:9" x14ac:dyDescent="0.25">
      <c r="A39" s="20" t="s">
        <v>367</v>
      </c>
      <c r="B39" s="216">
        <v>14.775755859999999</v>
      </c>
      <c r="C39" s="209">
        <f t="shared" si="0"/>
        <v>0.17806941549939867</v>
      </c>
      <c r="D39" s="216">
        <v>1.1496013999999999</v>
      </c>
      <c r="E39" s="209">
        <f t="shared" si="1"/>
        <v>1.4804705174841724E-2</v>
      </c>
      <c r="F39" s="216">
        <v>7.1833292000000002</v>
      </c>
      <c r="G39" s="209">
        <f t="shared" si="4"/>
        <v>0.10520601539258186</v>
      </c>
      <c r="H39" s="209">
        <f t="shared" si="2"/>
        <v>524.85390153491471</v>
      </c>
      <c r="I39" s="210">
        <f t="shared" si="3"/>
        <v>-51.384353747707358</v>
      </c>
    </row>
    <row r="40" spans="1:9" x14ac:dyDescent="0.25">
      <c r="A40" s="20" t="s">
        <v>378</v>
      </c>
      <c r="B40" s="216">
        <v>1.45916658</v>
      </c>
      <c r="C40" s="209">
        <f t="shared" si="0"/>
        <v>1.7585086169450051E-2</v>
      </c>
      <c r="D40" s="216">
        <v>2.7879999999999999E-2</v>
      </c>
      <c r="E40" s="209">
        <f t="shared" si="1"/>
        <v>3.5904199514247921E-4</v>
      </c>
      <c r="F40" s="216">
        <v>6.8515518799999997</v>
      </c>
      <c r="G40" s="209">
        <f t="shared" si="4"/>
        <v>0.10034685206273897</v>
      </c>
      <c r="H40" s="209">
        <f t="shared" si="2"/>
        <v>24475.150215208036</v>
      </c>
      <c r="I40" s="210">
        <f t="shared" si="3"/>
        <v>369.5524125833528</v>
      </c>
    </row>
    <row r="41" spans="1:9" x14ac:dyDescent="0.25">
      <c r="A41" s="20" t="s">
        <v>301</v>
      </c>
      <c r="B41" s="216">
        <v>1.94774906</v>
      </c>
      <c r="C41" s="209">
        <f t="shared" si="0"/>
        <v>2.3473217880692787E-2</v>
      </c>
      <c r="D41" s="216">
        <v>0</v>
      </c>
      <c r="E41" s="209">
        <f t="shared" si="1"/>
        <v>0</v>
      </c>
      <c r="F41" s="216">
        <v>5.9732324800000001</v>
      </c>
      <c r="G41" s="209">
        <f t="shared" si="4"/>
        <v>8.7483111345412076E-2</v>
      </c>
      <c r="H41" s="209" t="s">
        <v>314</v>
      </c>
      <c r="I41" s="210">
        <f t="shared" si="3"/>
        <v>206.67361636411212</v>
      </c>
    </row>
    <row r="42" spans="1:9" x14ac:dyDescent="0.25">
      <c r="A42" s="20" t="s">
        <v>300</v>
      </c>
      <c r="B42" s="216">
        <v>2.35E-2</v>
      </c>
      <c r="C42" s="209">
        <f t="shared" si="0"/>
        <v>2.8320928579797668E-4</v>
      </c>
      <c r="D42" s="216">
        <v>6.06009844</v>
      </c>
      <c r="E42" s="209">
        <f t="shared" si="1"/>
        <v>7.8042676996320878E-2</v>
      </c>
      <c r="F42" s="216">
        <v>5.7337414000000004</v>
      </c>
      <c r="G42" s="209">
        <f t="shared" si="4"/>
        <v>8.397555913008746E-2</v>
      </c>
      <c r="H42" s="209">
        <f t="shared" si="2"/>
        <v>-5.3853422222626346</v>
      </c>
      <c r="I42" s="210">
        <f t="shared" si="3"/>
        <v>24298.899574468087</v>
      </c>
    </row>
    <row r="43" spans="1:9" x14ac:dyDescent="0.25">
      <c r="A43" s="20" t="s">
        <v>375</v>
      </c>
      <c r="B43" s="216">
        <v>4.550084</v>
      </c>
      <c r="C43" s="209">
        <f t="shared" si="0"/>
        <v>5.4835150636629824E-2</v>
      </c>
      <c r="D43" s="216">
        <v>5.2839027999999999</v>
      </c>
      <c r="E43" s="209">
        <f t="shared" si="1"/>
        <v>6.8046736135255831E-2</v>
      </c>
      <c r="F43" s="216">
        <v>5.180542</v>
      </c>
      <c r="G43" s="209">
        <f t="shared" si="4"/>
        <v>7.5873479582965059E-2</v>
      </c>
      <c r="H43" s="209">
        <f t="shared" si="2"/>
        <v>-1.9561449919177187</v>
      </c>
      <c r="I43" s="210">
        <f t="shared" si="3"/>
        <v>13.855963977807884</v>
      </c>
    </row>
    <row r="44" spans="1:9" x14ac:dyDescent="0.25">
      <c r="A44" s="20" t="s">
        <v>394</v>
      </c>
      <c r="B44" s="216">
        <v>0</v>
      </c>
      <c r="C44" s="209">
        <f t="shared" si="0"/>
        <v>0</v>
      </c>
      <c r="D44" s="216">
        <v>0</v>
      </c>
      <c r="E44" s="209">
        <f t="shared" si="1"/>
        <v>0</v>
      </c>
      <c r="F44" s="216">
        <v>4.6914086900000003</v>
      </c>
      <c r="G44" s="209">
        <f t="shared" si="4"/>
        <v>6.8709702856585245E-2</v>
      </c>
      <c r="H44" s="209" t="s">
        <v>314</v>
      </c>
      <c r="I44" s="210" t="s">
        <v>314</v>
      </c>
    </row>
    <row r="45" spans="1:9" x14ac:dyDescent="0.25">
      <c r="A45" s="20" t="s">
        <v>397</v>
      </c>
      <c r="B45" s="216">
        <v>4.6989016500000007</v>
      </c>
      <c r="C45" s="209">
        <f t="shared" si="0"/>
        <v>5.6628620439635513E-2</v>
      </c>
      <c r="D45" s="216">
        <v>2.9733099700000003</v>
      </c>
      <c r="E45" s="209">
        <f t="shared" si="1"/>
        <v>3.8290643608530316E-2</v>
      </c>
      <c r="F45" s="216">
        <v>4.1919922999999999</v>
      </c>
      <c r="G45" s="209">
        <f t="shared" si="4"/>
        <v>6.1395321606503087E-2</v>
      </c>
      <c r="H45" s="209">
        <f t="shared" si="2"/>
        <v>40.987395942441871</v>
      </c>
      <c r="I45" s="210">
        <f t="shared" si="3"/>
        <v>-10.787826342353867</v>
      </c>
    </row>
    <row r="46" spans="1:9" x14ac:dyDescent="0.25">
      <c r="A46" s="20" t="s">
        <v>584</v>
      </c>
      <c r="B46" s="216">
        <v>0</v>
      </c>
      <c r="C46" s="209">
        <f t="shared" si="0"/>
        <v>0</v>
      </c>
      <c r="D46" s="216">
        <v>0</v>
      </c>
      <c r="E46" s="209">
        <f t="shared" si="1"/>
        <v>0</v>
      </c>
      <c r="F46" s="216">
        <v>3.97492753</v>
      </c>
      <c r="G46" s="209">
        <f t="shared" si="4"/>
        <v>5.8216221930296241E-2</v>
      </c>
      <c r="H46" s="209" t="s">
        <v>314</v>
      </c>
      <c r="I46" s="210" t="s">
        <v>314</v>
      </c>
    </row>
    <row r="47" spans="1:9" x14ac:dyDescent="0.25">
      <c r="A47" s="20" t="s">
        <v>377</v>
      </c>
      <c r="B47" s="216">
        <v>2.4347967700000002</v>
      </c>
      <c r="C47" s="209">
        <f t="shared" si="0"/>
        <v>2.9342853374251941E-2</v>
      </c>
      <c r="D47" s="216">
        <v>3.9467879100000003</v>
      </c>
      <c r="E47" s="209">
        <f t="shared" si="1"/>
        <v>5.082720967039512E-2</v>
      </c>
      <c r="F47" s="216">
        <v>3.91607671</v>
      </c>
      <c r="G47" s="209">
        <f t="shared" si="4"/>
        <v>5.7354301210473725E-2</v>
      </c>
      <c r="H47" s="209">
        <f t="shared" si="2"/>
        <v>-0.77813150086395444</v>
      </c>
      <c r="I47" s="210">
        <f t="shared" si="3"/>
        <v>60.837929401393097</v>
      </c>
    </row>
    <row r="48" spans="1:9" x14ac:dyDescent="0.25">
      <c r="A48" s="20" t="s">
        <v>374</v>
      </c>
      <c r="B48" s="216">
        <v>12.00258966</v>
      </c>
      <c r="C48" s="209">
        <f t="shared" si="0"/>
        <v>0.1446487168227566</v>
      </c>
      <c r="D48" s="216">
        <v>2.3283282999999999</v>
      </c>
      <c r="E48" s="209">
        <f t="shared" si="1"/>
        <v>2.9984492043712226E-2</v>
      </c>
      <c r="F48" s="216">
        <v>3.83986443</v>
      </c>
      <c r="G48" s="209">
        <f t="shared" si="4"/>
        <v>5.6238107022577706E-2</v>
      </c>
      <c r="H48" s="209">
        <f t="shared" si="2"/>
        <v>64.919372839302781</v>
      </c>
      <c r="I48" s="210">
        <f t="shared" si="3"/>
        <v>-68.008033776270921</v>
      </c>
    </row>
    <row r="49" spans="1:9" x14ac:dyDescent="0.25">
      <c r="A49" s="20" t="s">
        <v>312</v>
      </c>
      <c r="B49" s="216">
        <v>1.17627777</v>
      </c>
      <c r="C49" s="209">
        <f t="shared" si="0"/>
        <v>1.4175863282627092E-2</v>
      </c>
      <c r="D49" s="216">
        <v>2.88999944</v>
      </c>
      <c r="E49" s="209">
        <f t="shared" si="1"/>
        <v>3.7217760577412037E-2</v>
      </c>
      <c r="F49" s="216">
        <v>3.2709049700000001</v>
      </c>
      <c r="G49" s="209">
        <f t="shared" si="4"/>
        <v>4.7905207883482834E-2</v>
      </c>
      <c r="H49" s="209">
        <f t="shared" si="2"/>
        <v>13.18012469926293</v>
      </c>
      <c r="I49" s="210">
        <f t="shared" si="3"/>
        <v>178.07249728097813</v>
      </c>
    </row>
    <row r="50" spans="1:9" x14ac:dyDescent="0.25">
      <c r="A50" s="20" t="s">
        <v>381</v>
      </c>
      <c r="B50" s="216">
        <v>2.5829403199999996</v>
      </c>
      <c r="C50" s="209">
        <f t="shared" si="0"/>
        <v>3.1128199288765843E-2</v>
      </c>
      <c r="D50" s="216">
        <v>6.8928765800000003</v>
      </c>
      <c r="E50" s="209">
        <f t="shared" si="1"/>
        <v>8.8767294101652391E-2</v>
      </c>
      <c r="F50" s="216">
        <v>3.0993467099999998</v>
      </c>
      <c r="G50" s="209">
        <f t="shared" si="4"/>
        <v>4.5392590065231574E-2</v>
      </c>
      <c r="H50" s="209">
        <f t="shared" si="2"/>
        <v>-55.035511313333288</v>
      </c>
      <c r="I50" s="210">
        <f t="shared" si="3"/>
        <v>19.992966388011645</v>
      </c>
    </row>
    <row r="51" spans="1:9" x14ac:dyDescent="0.25">
      <c r="A51" s="20" t="s">
        <v>383</v>
      </c>
      <c r="B51" s="216">
        <v>1.7797906399999999</v>
      </c>
      <c r="C51" s="209">
        <f t="shared" si="0"/>
        <v>2.1449073873375482E-2</v>
      </c>
      <c r="D51" s="216">
        <v>3.0945714999999998</v>
      </c>
      <c r="E51" s="209">
        <f t="shared" si="1"/>
        <v>3.9852264184758054E-2</v>
      </c>
      <c r="F51" s="216">
        <v>2.8707971299999997</v>
      </c>
      <c r="G51" s="209">
        <f t="shared" si="4"/>
        <v>4.2045285499063542E-2</v>
      </c>
      <c r="H51" s="209">
        <f t="shared" si="2"/>
        <v>-7.2311908126860285</v>
      </c>
      <c r="I51" s="210">
        <f t="shared" si="3"/>
        <v>61.299709386043276</v>
      </c>
    </row>
    <row r="52" spans="1:9" x14ac:dyDescent="0.25">
      <c r="A52" s="20" t="s">
        <v>391</v>
      </c>
      <c r="B52" s="216">
        <v>2.18719851</v>
      </c>
      <c r="C52" s="209">
        <f t="shared" si="0"/>
        <v>2.6358933102787183E-2</v>
      </c>
      <c r="D52" s="216">
        <v>2.1555355</v>
      </c>
      <c r="E52" s="209">
        <f t="shared" si="1"/>
        <v>2.7759245571034489E-2</v>
      </c>
      <c r="F52" s="216">
        <v>2.6270374700000003</v>
      </c>
      <c r="G52" s="209">
        <f t="shared" si="4"/>
        <v>3.8475216269596733E-2</v>
      </c>
      <c r="H52" s="209">
        <f t="shared" si="2"/>
        <v>21.874006250418997</v>
      </c>
      <c r="I52" s="210">
        <f t="shared" si="3"/>
        <v>20.109695484384748</v>
      </c>
    </row>
    <row r="53" spans="1:9" x14ac:dyDescent="0.25">
      <c r="A53" s="20" t="s">
        <v>505</v>
      </c>
      <c r="B53" s="216">
        <v>0.26346931000000001</v>
      </c>
      <c r="C53" s="209">
        <f t="shared" si="0"/>
        <v>3.1751895793525838E-3</v>
      </c>
      <c r="D53" s="216">
        <v>0.16623026999999999</v>
      </c>
      <c r="E53" s="209">
        <f t="shared" si="1"/>
        <v>2.1407334215879847E-3</v>
      </c>
      <c r="F53" s="216">
        <v>2.4947608900000002</v>
      </c>
      <c r="G53" s="209">
        <f t="shared" si="4"/>
        <v>3.6537912336546012E-2</v>
      </c>
      <c r="H53" s="209">
        <f t="shared" si="2"/>
        <v>1400.786162472094</v>
      </c>
      <c r="I53" s="210">
        <f t="shared" si="3"/>
        <v>846.88861104923387</v>
      </c>
    </row>
    <row r="54" spans="1:9" x14ac:dyDescent="0.25">
      <c r="A54" s="20" t="s">
        <v>532</v>
      </c>
      <c r="B54" s="216">
        <v>0</v>
      </c>
      <c r="C54" s="209">
        <f t="shared" si="0"/>
        <v>0</v>
      </c>
      <c r="D54" s="216">
        <v>3.3095178999999999</v>
      </c>
      <c r="E54" s="209">
        <f t="shared" si="1"/>
        <v>4.2620369791095701E-2</v>
      </c>
      <c r="F54" s="216">
        <v>2.4337103</v>
      </c>
      <c r="G54" s="209">
        <f t="shared" si="4"/>
        <v>3.5643774098907365E-2</v>
      </c>
      <c r="H54" s="209">
        <f t="shared" si="2"/>
        <v>-26.463298476191955</v>
      </c>
      <c r="I54" s="210" t="s">
        <v>314</v>
      </c>
    </row>
    <row r="55" spans="1:9" x14ac:dyDescent="0.25">
      <c r="A55" s="20" t="s">
        <v>303</v>
      </c>
      <c r="B55" s="216">
        <v>1.8018940000000001</v>
      </c>
      <c r="C55" s="209">
        <f t="shared" si="0"/>
        <v>2.1715451609517426E-2</v>
      </c>
      <c r="D55" s="216">
        <v>0.80870823999999997</v>
      </c>
      <c r="E55" s="209">
        <f t="shared" si="1"/>
        <v>1.0414642036505127E-2</v>
      </c>
      <c r="F55" s="216">
        <v>2.4319999999999999</v>
      </c>
      <c r="G55" s="209">
        <f t="shared" si="4"/>
        <v>3.5618725288931355E-2</v>
      </c>
      <c r="H55" s="209">
        <f t="shared" si="2"/>
        <v>200.72650180984922</v>
      </c>
      <c r="I55" s="210">
        <f t="shared" si="3"/>
        <v>34.969093631478863</v>
      </c>
    </row>
    <row r="56" spans="1:9" x14ac:dyDescent="0.25">
      <c r="A56" s="20" t="s">
        <v>501</v>
      </c>
      <c r="B56" s="216">
        <v>3.57358617</v>
      </c>
      <c r="C56" s="209">
        <f t="shared" si="0"/>
        <v>4.3066927103967104E-2</v>
      </c>
      <c r="D56" s="216">
        <v>1.56960532</v>
      </c>
      <c r="E56" s="209">
        <f t="shared" si="1"/>
        <v>2.0213566200826743E-2</v>
      </c>
      <c r="F56" s="216">
        <v>1.9971550600000001</v>
      </c>
      <c r="G56" s="209">
        <f t="shared" si="4"/>
        <v>2.9250048290106589E-2</v>
      </c>
      <c r="H56" s="209">
        <f t="shared" si="2"/>
        <v>27.239315167458788</v>
      </c>
      <c r="I56" s="210">
        <f t="shared" si="3"/>
        <v>-44.113420944876779</v>
      </c>
    </row>
    <row r="57" spans="1:9" x14ac:dyDescent="0.25">
      <c r="A57" s="20" t="s">
        <v>398</v>
      </c>
      <c r="B57" s="216">
        <v>0</v>
      </c>
      <c r="C57" s="209">
        <f t="shared" si="0"/>
        <v>0</v>
      </c>
      <c r="D57" s="216">
        <v>0.13610901</v>
      </c>
      <c r="E57" s="209">
        <f t="shared" si="1"/>
        <v>1.75282821044719E-3</v>
      </c>
      <c r="F57" s="216">
        <v>1.95107359</v>
      </c>
      <c r="G57" s="209">
        <f t="shared" si="4"/>
        <v>2.857514564995851E-2</v>
      </c>
      <c r="H57" s="209">
        <f t="shared" si="2"/>
        <v>1333.4639492271674</v>
      </c>
      <c r="I57" s="210" t="s">
        <v>314</v>
      </c>
    </row>
    <row r="58" spans="1:9" x14ac:dyDescent="0.25">
      <c r="A58" s="20" t="s">
        <v>299</v>
      </c>
      <c r="B58" s="216">
        <v>0.29533849000000001</v>
      </c>
      <c r="C58" s="209">
        <f t="shared" si="0"/>
        <v>3.5592596945341654E-3</v>
      </c>
      <c r="D58" s="216">
        <v>7.0982669999999998E-2</v>
      </c>
      <c r="E58" s="209">
        <f t="shared" si="1"/>
        <v>9.1412336647561719E-4</v>
      </c>
      <c r="F58" s="216">
        <v>1.6697270900000001</v>
      </c>
      <c r="G58" s="209">
        <f t="shared" si="4"/>
        <v>2.4454584920311169E-2</v>
      </c>
      <c r="H58" s="209">
        <f t="shared" si="2"/>
        <v>2252.302456360123</v>
      </c>
      <c r="I58" s="210">
        <f t="shared" si="3"/>
        <v>465.36047502646881</v>
      </c>
    </row>
    <row r="59" spans="1:9" x14ac:dyDescent="0.25">
      <c r="A59" s="20" t="s">
        <v>372</v>
      </c>
      <c r="B59" s="216">
        <v>2.8261234399999999</v>
      </c>
      <c r="C59" s="209">
        <f t="shared" si="0"/>
        <v>3.4058910681673236E-2</v>
      </c>
      <c r="D59" s="216">
        <v>0.38041000000000003</v>
      </c>
      <c r="E59" s="209">
        <f t="shared" si="1"/>
        <v>4.8989657594028166E-3</v>
      </c>
      <c r="F59" s="216">
        <v>1.445363</v>
      </c>
      <c r="G59" s="209">
        <f t="shared" si="4"/>
        <v>2.1168580443990826E-2</v>
      </c>
      <c r="H59" s="209">
        <f t="shared" si="2"/>
        <v>279.94873951788855</v>
      </c>
      <c r="I59" s="210">
        <f t="shared" si="3"/>
        <v>-48.857046385772875</v>
      </c>
    </row>
    <row r="60" spans="1:9" x14ac:dyDescent="0.25">
      <c r="A60" s="20" t="s">
        <v>389</v>
      </c>
      <c r="B60" s="216">
        <v>2.8411270000000002</v>
      </c>
      <c r="C60" s="209">
        <f t="shared" si="0"/>
        <v>3.4239725469419072E-2</v>
      </c>
      <c r="D60" s="216">
        <v>2.4708511899999999</v>
      </c>
      <c r="E60" s="209">
        <f t="shared" si="1"/>
        <v>3.1819918972660295E-2</v>
      </c>
      <c r="F60" s="216">
        <v>1.396881</v>
      </c>
      <c r="G60" s="209">
        <f t="shared" si="4"/>
        <v>2.0458519983687386E-2</v>
      </c>
      <c r="H60" s="209">
        <f t="shared" si="2"/>
        <v>-43.465595756901884</v>
      </c>
      <c r="I60" s="210">
        <f t="shared" si="3"/>
        <v>-50.833560062608953</v>
      </c>
    </row>
    <row r="61" spans="1:9" x14ac:dyDescent="0.25">
      <c r="A61" s="20" t="s">
        <v>437</v>
      </c>
      <c r="B61" s="216">
        <v>0</v>
      </c>
      <c r="C61" s="209">
        <f t="shared" si="0"/>
        <v>0</v>
      </c>
      <c r="D61" s="216">
        <v>0</v>
      </c>
      <c r="E61" s="209">
        <f t="shared" si="1"/>
        <v>0</v>
      </c>
      <c r="F61" s="216">
        <v>1.2607501200000002</v>
      </c>
      <c r="G61" s="209">
        <f t="shared" si="4"/>
        <v>1.8464766522313835E-2</v>
      </c>
      <c r="H61" s="209" t="s">
        <v>314</v>
      </c>
      <c r="I61" s="210" t="s">
        <v>314</v>
      </c>
    </row>
    <row r="62" spans="1:9" x14ac:dyDescent="0.25">
      <c r="A62" s="20" t="s">
        <v>392</v>
      </c>
      <c r="B62" s="216">
        <v>0</v>
      </c>
      <c r="C62" s="209">
        <f t="shared" si="0"/>
        <v>0</v>
      </c>
      <c r="D62" s="216">
        <v>0.56845999999999997</v>
      </c>
      <c r="E62" s="209">
        <f t="shared" si="1"/>
        <v>7.3206962897666332E-3</v>
      </c>
      <c r="F62" s="216">
        <v>1.25098548</v>
      </c>
      <c r="G62" s="209">
        <f t="shared" si="4"/>
        <v>1.8321754996941584E-2</v>
      </c>
      <c r="H62" s="209">
        <f t="shared" si="2"/>
        <v>120.06570031312668</v>
      </c>
      <c r="I62" s="210" t="s">
        <v>314</v>
      </c>
    </row>
    <row r="63" spans="1:9" x14ac:dyDescent="0.25">
      <c r="A63" s="20" t="s">
        <v>387</v>
      </c>
      <c r="B63" s="216">
        <v>4.64759908</v>
      </c>
      <c r="C63" s="209">
        <f t="shared" si="0"/>
        <v>5.6010349622218451E-2</v>
      </c>
      <c r="D63" s="216">
        <v>1.6202502299999999</v>
      </c>
      <c r="E63" s="209">
        <f t="shared" si="1"/>
        <v>2.0865777446530159E-2</v>
      </c>
      <c r="F63" s="216">
        <v>0.90776956999999991</v>
      </c>
      <c r="G63" s="209">
        <f t="shared" si="4"/>
        <v>1.3295063708668314E-2</v>
      </c>
      <c r="H63" s="209">
        <f t="shared" si="2"/>
        <v>-43.973495377933084</v>
      </c>
      <c r="I63" s="210">
        <f t="shared" si="3"/>
        <v>-80.467988861035749</v>
      </c>
    </row>
    <row r="64" spans="1:9" x14ac:dyDescent="0.25">
      <c r="A64" s="20" t="s">
        <v>400</v>
      </c>
      <c r="B64" s="216">
        <v>0.54625698</v>
      </c>
      <c r="C64" s="209">
        <f t="shared" si="0"/>
        <v>6.5831935816153047E-3</v>
      </c>
      <c r="D64" s="216">
        <v>1.6379969699999999</v>
      </c>
      <c r="E64" s="209">
        <f t="shared" si="1"/>
        <v>2.109432209993313E-2</v>
      </c>
      <c r="F64" s="216">
        <v>0.80511118000000004</v>
      </c>
      <c r="G64" s="209">
        <f t="shared" si="4"/>
        <v>1.1791543563925727E-2</v>
      </c>
      <c r="H64" s="209">
        <f t="shared" si="2"/>
        <v>-50.847822386386945</v>
      </c>
      <c r="I64" s="210">
        <f t="shared" si="3"/>
        <v>47.386891056293699</v>
      </c>
    </row>
    <row r="65" spans="1:9" x14ac:dyDescent="0.25">
      <c r="A65" s="20" t="s">
        <v>502</v>
      </c>
      <c r="B65" s="216">
        <v>87.593338110000005</v>
      </c>
      <c r="C65" s="209">
        <f t="shared" si="0"/>
        <v>1.0556275202890977</v>
      </c>
      <c r="D65" s="216">
        <v>0.84990513000000001</v>
      </c>
      <c r="E65" s="209">
        <f t="shared" si="1"/>
        <v>1.0945180543652374E-2</v>
      </c>
      <c r="F65" s="216">
        <v>0.7128408100000001</v>
      </c>
      <c r="G65" s="209">
        <f t="shared" si="4"/>
        <v>1.0440164879165015E-2</v>
      </c>
      <c r="H65" s="209">
        <f t="shared" si="2"/>
        <v>-16.127014082148193</v>
      </c>
      <c r="I65" s="210">
        <f t="shared" si="3"/>
        <v>-99.186192893910714</v>
      </c>
    </row>
    <row r="66" spans="1:9" x14ac:dyDescent="0.25">
      <c r="A66" s="20" t="s">
        <v>298</v>
      </c>
      <c r="B66" s="216">
        <v>1.44830624</v>
      </c>
      <c r="C66" s="209">
        <f t="shared" si="0"/>
        <v>1.7454203227538427E-2</v>
      </c>
      <c r="D66" s="216">
        <v>1.4597959899999999</v>
      </c>
      <c r="E66" s="209">
        <f t="shared" si="1"/>
        <v>1.8799428434382735E-2</v>
      </c>
      <c r="F66" s="216">
        <v>0.69140561</v>
      </c>
      <c r="G66" s="209">
        <f t="shared" si="4"/>
        <v>1.0126227995812505E-2</v>
      </c>
      <c r="H66" s="209">
        <f t="shared" si="2"/>
        <v>-52.636833178312806</v>
      </c>
      <c r="I66" s="210">
        <f t="shared" si="3"/>
        <v>-52.26109016833346</v>
      </c>
    </row>
    <row r="67" spans="1:9" x14ac:dyDescent="0.25">
      <c r="A67" s="20" t="s">
        <v>415</v>
      </c>
      <c r="B67" s="216">
        <v>0</v>
      </c>
      <c r="C67" s="209">
        <f t="shared" si="0"/>
        <v>0</v>
      </c>
      <c r="D67" s="216">
        <v>0.42716971999999998</v>
      </c>
      <c r="E67" s="209">
        <f t="shared" si="1"/>
        <v>5.5011430607336516E-3</v>
      </c>
      <c r="F67" s="216">
        <v>0.63789676000000006</v>
      </c>
      <c r="G67" s="209">
        <f t="shared" si="4"/>
        <v>9.3425450070474415E-3</v>
      </c>
      <c r="H67" s="209">
        <f t="shared" si="2"/>
        <v>49.330987224469027</v>
      </c>
      <c r="I67" s="210" t="s">
        <v>314</v>
      </c>
    </row>
    <row r="68" spans="1:9" x14ac:dyDescent="0.25">
      <c r="A68" s="20" t="s">
        <v>390</v>
      </c>
      <c r="B68" s="216">
        <v>0.11222988</v>
      </c>
      <c r="C68" s="209">
        <f t="shared" si="0"/>
        <v>1.3525337940422397E-3</v>
      </c>
      <c r="D68" s="216">
        <v>0.65081730000000004</v>
      </c>
      <c r="E68" s="209">
        <f t="shared" si="1"/>
        <v>8.3813035102310428E-3</v>
      </c>
      <c r="F68" s="216">
        <v>0.63770000999999998</v>
      </c>
      <c r="G68" s="209">
        <f t="shared" si="4"/>
        <v>9.3396634345965374E-3</v>
      </c>
      <c r="H68" s="209">
        <f t="shared" si="2"/>
        <v>-2.015510343686322</v>
      </c>
      <c r="I68" s="210">
        <f t="shared" si="3"/>
        <v>468.20876044775241</v>
      </c>
    </row>
    <row r="69" spans="1:9" x14ac:dyDescent="0.25">
      <c r="A69" s="20" t="s">
        <v>382</v>
      </c>
      <c r="B69" s="216">
        <v>3.7990273800000001</v>
      </c>
      <c r="C69" s="209">
        <f t="shared" ref="C69:C132" si="5">(B69/$B$198)*100</f>
        <v>4.5783822596457815E-2</v>
      </c>
      <c r="D69" s="216">
        <v>6.2066265700000001</v>
      </c>
      <c r="E69" s="209">
        <f t="shared" ref="E69:E132" si="6">(D69/$D$198)*100</f>
        <v>7.9929683887988615E-2</v>
      </c>
      <c r="F69" s="216">
        <v>0.63248859999999996</v>
      </c>
      <c r="G69" s="209">
        <f t="shared" ref="G69:G132" si="7">(F69/$F$198)*100</f>
        <v>9.2633378666861794E-3</v>
      </c>
      <c r="H69" s="209">
        <f t="shared" ref="H69:H131" si="8">((F69/D69)-1)*100</f>
        <v>-89.809462630518794</v>
      </c>
      <c r="I69" s="210">
        <f t="shared" ref="I69:I111" si="9">((F69/B69)-1)*100</f>
        <v>-83.351301879798513</v>
      </c>
    </row>
    <row r="70" spans="1:9" x14ac:dyDescent="0.25">
      <c r="A70" s="20" t="s">
        <v>504</v>
      </c>
      <c r="B70" s="216">
        <v>0.37555736000000001</v>
      </c>
      <c r="C70" s="209">
        <f t="shared" si="5"/>
        <v>4.5260141149690907E-3</v>
      </c>
      <c r="D70" s="216">
        <v>1.3150763400000001</v>
      </c>
      <c r="E70" s="209">
        <f t="shared" si="6"/>
        <v>1.6935711365791584E-2</v>
      </c>
      <c r="F70" s="216">
        <v>0.60204813000000001</v>
      </c>
      <c r="G70" s="209">
        <f t="shared" si="7"/>
        <v>8.8175110827240256E-3</v>
      </c>
      <c r="H70" s="209">
        <f t="shared" si="8"/>
        <v>-54.21952994759225</v>
      </c>
      <c r="I70" s="210">
        <f t="shared" si="9"/>
        <v>60.307903431848601</v>
      </c>
    </row>
    <row r="71" spans="1:9" x14ac:dyDescent="0.25">
      <c r="A71" s="20" t="s">
        <v>297</v>
      </c>
      <c r="B71" s="216">
        <v>24.070055320000002</v>
      </c>
      <c r="C71" s="209">
        <f t="shared" si="5"/>
        <v>0.29007928409765915</v>
      </c>
      <c r="D71" s="216">
        <v>7.8222992800000002</v>
      </c>
      <c r="E71" s="209">
        <f t="shared" si="6"/>
        <v>0.10073651148108963</v>
      </c>
      <c r="F71" s="216">
        <v>0.57319302000000005</v>
      </c>
      <c r="G71" s="209">
        <f t="shared" si="7"/>
        <v>8.3949032553095968E-3</v>
      </c>
      <c r="H71" s="209">
        <f t="shared" si="8"/>
        <v>-92.672320509833511</v>
      </c>
      <c r="I71" s="210">
        <f t="shared" si="9"/>
        <v>-97.618646852366282</v>
      </c>
    </row>
    <row r="72" spans="1:9" x14ac:dyDescent="0.25">
      <c r="A72" s="20" t="s">
        <v>436</v>
      </c>
      <c r="B72" s="216">
        <v>2E-3</v>
      </c>
      <c r="C72" s="209">
        <f t="shared" si="5"/>
        <v>2.4102917940253337E-5</v>
      </c>
      <c r="D72" s="216">
        <v>5.0000000000000001E-3</v>
      </c>
      <c r="E72" s="209">
        <f t="shared" si="6"/>
        <v>6.4390601711348511E-5</v>
      </c>
      <c r="F72" s="216">
        <v>0.52295435000000001</v>
      </c>
      <c r="G72" s="209">
        <f t="shared" si="7"/>
        <v>7.6591148566207481E-3</v>
      </c>
      <c r="H72" s="209">
        <f t="shared" si="8"/>
        <v>10359.087</v>
      </c>
      <c r="I72" s="210">
        <f t="shared" si="9"/>
        <v>26047.717499999999</v>
      </c>
    </row>
    <row r="73" spans="1:9" x14ac:dyDescent="0.25">
      <c r="A73" s="20" t="s">
        <v>401</v>
      </c>
      <c r="B73" s="216">
        <v>2.1823950000000001</v>
      </c>
      <c r="C73" s="209">
        <f t="shared" si="5"/>
        <v>2.6301043799109591E-2</v>
      </c>
      <c r="D73" s="216">
        <v>2.2966435000000001</v>
      </c>
      <c r="E73" s="209">
        <f t="shared" si="6"/>
        <v>2.9576451376291481E-2</v>
      </c>
      <c r="F73" s="216">
        <v>0.51857986</v>
      </c>
      <c r="G73" s="209">
        <f t="shared" si="7"/>
        <v>7.5950466997173035E-3</v>
      </c>
      <c r="H73" s="209">
        <f t="shared" si="8"/>
        <v>-77.420097633786</v>
      </c>
      <c r="I73" s="210">
        <f t="shared" si="9"/>
        <v>-76.238038485242129</v>
      </c>
    </row>
    <row r="74" spans="1:9" x14ac:dyDescent="0.25">
      <c r="A74" s="20" t="s">
        <v>434</v>
      </c>
      <c r="B74" s="216">
        <v>0</v>
      </c>
      <c r="C74" s="209">
        <f t="shared" si="5"/>
        <v>0</v>
      </c>
      <c r="D74" s="216">
        <v>0.279696</v>
      </c>
      <c r="E74" s="209">
        <f t="shared" si="6"/>
        <v>3.6019587472514662E-3</v>
      </c>
      <c r="F74" s="216">
        <v>0.44456800000000002</v>
      </c>
      <c r="G74" s="209">
        <f t="shared" si="7"/>
        <v>6.5110795494447513E-3</v>
      </c>
      <c r="H74" s="209">
        <f t="shared" si="8"/>
        <v>58.946856587151771</v>
      </c>
      <c r="I74" s="210" t="s">
        <v>314</v>
      </c>
    </row>
    <row r="75" spans="1:9" x14ac:dyDescent="0.25">
      <c r="A75" s="20" t="s">
        <v>440</v>
      </c>
      <c r="B75" s="216">
        <v>3.0074360000000001E-2</v>
      </c>
      <c r="C75" s="209">
        <f t="shared" si="5"/>
        <v>3.6243991559281867E-4</v>
      </c>
      <c r="D75" s="216">
        <v>7.6000000000000004E-5</v>
      </c>
      <c r="E75" s="209">
        <f t="shared" si="6"/>
        <v>9.7873714601249724E-7</v>
      </c>
      <c r="F75" s="216">
        <v>0.39761528000000002</v>
      </c>
      <c r="G75" s="209">
        <f t="shared" si="7"/>
        <v>5.8234167060039156E-3</v>
      </c>
      <c r="H75" s="209">
        <f t="shared" si="8"/>
        <v>523078</v>
      </c>
      <c r="I75" s="210">
        <f t="shared" si="9"/>
        <v>1222.1072036113155</v>
      </c>
    </row>
    <row r="76" spans="1:9" x14ac:dyDescent="0.25">
      <c r="A76" s="20" t="s">
        <v>424</v>
      </c>
      <c r="B76" s="216">
        <v>4.6999999999999999E-4</v>
      </c>
      <c r="C76" s="209">
        <f t="shared" si="5"/>
        <v>5.664185715959534E-6</v>
      </c>
      <c r="D76" s="216">
        <v>4.9600000000000002E-4</v>
      </c>
      <c r="E76" s="209">
        <f t="shared" si="6"/>
        <v>6.3875476897657711E-6</v>
      </c>
      <c r="F76" s="216">
        <v>0.39563123</v>
      </c>
      <c r="G76" s="209">
        <f t="shared" si="7"/>
        <v>5.7943585925542837E-3</v>
      </c>
      <c r="H76" s="209">
        <f t="shared" si="8"/>
        <v>79664.360887096773</v>
      </c>
      <c r="I76" s="210">
        <f t="shared" si="9"/>
        <v>84076.857446808513</v>
      </c>
    </row>
    <row r="77" spans="1:9" x14ac:dyDescent="0.25">
      <c r="A77" s="20" t="s">
        <v>395</v>
      </c>
      <c r="B77" s="216">
        <v>9.9280839999999995E-2</v>
      </c>
      <c r="C77" s="209">
        <f t="shared" si="5"/>
        <v>1.1964789697797105E-3</v>
      </c>
      <c r="D77" s="216">
        <v>2.9902323599999998</v>
      </c>
      <c r="E77" s="209">
        <f t="shared" si="6"/>
        <v>3.8508572183429131E-2</v>
      </c>
      <c r="F77" s="216">
        <v>0.38738303999999996</v>
      </c>
      <c r="G77" s="209">
        <f t="shared" si="7"/>
        <v>5.6735567776937113E-3</v>
      </c>
      <c r="H77" s="209">
        <f t="shared" si="8"/>
        <v>-87.045052244702475</v>
      </c>
      <c r="I77" s="210">
        <f t="shared" si="9"/>
        <v>290.18912410491288</v>
      </c>
    </row>
    <row r="78" spans="1:9" x14ac:dyDescent="0.25">
      <c r="A78" s="20" t="s">
        <v>506</v>
      </c>
      <c r="B78" s="216">
        <v>0</v>
      </c>
      <c r="C78" s="209">
        <f t="shared" si="5"/>
        <v>0</v>
      </c>
      <c r="D78" s="216">
        <v>0</v>
      </c>
      <c r="E78" s="209">
        <f t="shared" si="6"/>
        <v>0</v>
      </c>
      <c r="F78" s="216">
        <v>0.36631893999999998</v>
      </c>
      <c r="G78" s="209">
        <f t="shared" si="7"/>
        <v>5.3650549720364012E-3</v>
      </c>
      <c r="H78" s="209" t="s">
        <v>314</v>
      </c>
      <c r="I78" s="210" t="s">
        <v>314</v>
      </c>
    </row>
    <row r="79" spans="1:9" x14ac:dyDescent="0.25">
      <c r="A79" s="20" t="s">
        <v>386</v>
      </c>
      <c r="B79" s="216">
        <v>3.4361274500000003</v>
      </c>
      <c r="C79" s="209">
        <f t="shared" si="5"/>
        <v>4.1410348979800983E-2</v>
      </c>
      <c r="D79" s="216">
        <v>2.8276919999999997E-2</v>
      </c>
      <c r="E79" s="209">
        <f t="shared" si="6"/>
        <v>3.6415357866873287E-4</v>
      </c>
      <c r="F79" s="216">
        <v>0.34786132000000003</v>
      </c>
      <c r="G79" s="209">
        <f t="shared" si="7"/>
        <v>5.0947273008737845E-3</v>
      </c>
      <c r="H79" s="209">
        <f t="shared" si="8"/>
        <v>1130.1952263542144</v>
      </c>
      <c r="I79" s="210">
        <f t="shared" si="9"/>
        <v>-89.87635572132227</v>
      </c>
    </row>
    <row r="80" spans="1:9" x14ac:dyDescent="0.25">
      <c r="A80" s="20" t="s">
        <v>419</v>
      </c>
      <c r="B80" s="216">
        <v>0.13064661</v>
      </c>
      <c r="C80" s="209">
        <f t="shared" si="5"/>
        <v>1.5744822600011403E-3</v>
      </c>
      <c r="D80" s="216">
        <v>3.8511580000000004E-2</v>
      </c>
      <c r="E80" s="209">
        <f t="shared" si="6"/>
        <v>4.9595676181094699E-4</v>
      </c>
      <c r="F80" s="216">
        <v>0.30560859000000001</v>
      </c>
      <c r="G80" s="209">
        <f t="shared" si="7"/>
        <v>4.4758998409324237E-3</v>
      </c>
      <c r="H80" s="209">
        <f t="shared" si="8"/>
        <v>693.54986214535984</v>
      </c>
      <c r="I80" s="210">
        <f t="shared" si="9"/>
        <v>133.92003053121701</v>
      </c>
    </row>
    <row r="81" spans="1:9" x14ac:dyDescent="0.25">
      <c r="A81" s="20" t="s">
        <v>393</v>
      </c>
      <c r="B81" s="216">
        <v>5.1538540000000001E-2</v>
      </c>
      <c r="C81" s="209">
        <f t="shared" si="5"/>
        <v>6.2111460019023213E-4</v>
      </c>
      <c r="D81" s="216">
        <v>0.13207801</v>
      </c>
      <c r="E81" s="209">
        <f t="shared" si="6"/>
        <v>1.7009165073475006E-3</v>
      </c>
      <c r="F81" s="216">
        <v>0.28868612999999999</v>
      </c>
      <c r="G81" s="209">
        <f t="shared" si="7"/>
        <v>4.2280559042741465E-3</v>
      </c>
      <c r="H81" s="209">
        <f t="shared" si="8"/>
        <v>118.5724406356516</v>
      </c>
      <c r="I81" s="210">
        <f t="shared" si="9"/>
        <v>460.13641441918998</v>
      </c>
    </row>
    <row r="82" spans="1:9" x14ac:dyDescent="0.25">
      <c r="A82" s="20" t="s">
        <v>529</v>
      </c>
      <c r="B82" s="216">
        <v>0</v>
      </c>
      <c r="C82" s="209">
        <f t="shared" si="5"/>
        <v>0</v>
      </c>
      <c r="D82" s="216">
        <v>0</v>
      </c>
      <c r="E82" s="209">
        <f t="shared" si="6"/>
        <v>0</v>
      </c>
      <c r="F82" s="216">
        <v>0.256581</v>
      </c>
      <c r="G82" s="209">
        <f t="shared" si="7"/>
        <v>3.7578487472694471E-3</v>
      </c>
      <c r="H82" s="209" t="s">
        <v>314</v>
      </c>
      <c r="I82" s="210" t="s">
        <v>314</v>
      </c>
    </row>
    <row r="83" spans="1:9" x14ac:dyDescent="0.25">
      <c r="A83" s="20" t="s">
        <v>653</v>
      </c>
      <c r="B83" s="216">
        <v>0</v>
      </c>
      <c r="C83" s="209">
        <f t="shared" si="5"/>
        <v>0</v>
      </c>
      <c r="D83" s="216">
        <v>0</v>
      </c>
      <c r="E83" s="209">
        <f t="shared" si="6"/>
        <v>0</v>
      </c>
      <c r="F83" s="216">
        <v>0.251552</v>
      </c>
      <c r="G83" s="209">
        <f t="shared" si="7"/>
        <v>3.6841947302143339E-3</v>
      </c>
      <c r="H83" s="209" t="s">
        <v>314</v>
      </c>
      <c r="I83" s="210" t="s">
        <v>314</v>
      </c>
    </row>
    <row r="84" spans="1:9" x14ac:dyDescent="0.25">
      <c r="A84" s="20" t="s">
        <v>350</v>
      </c>
      <c r="B84" s="216">
        <v>6.3299999999999997E-3</v>
      </c>
      <c r="C84" s="209">
        <f t="shared" si="5"/>
        <v>7.6285735280901803E-5</v>
      </c>
      <c r="D84" s="216">
        <v>81.591038870000006</v>
      </c>
      <c r="E84" s="209">
        <f t="shared" si="6"/>
        <v>1.0507392174186649</v>
      </c>
      <c r="F84" s="216">
        <v>0.19557839999999999</v>
      </c>
      <c r="G84" s="209">
        <f t="shared" si="7"/>
        <v>2.8644133643292483E-3</v>
      </c>
      <c r="H84" s="209">
        <f t="shared" si="8"/>
        <v>-99.760294264286031</v>
      </c>
      <c r="I84" s="210">
        <f t="shared" si="9"/>
        <v>2989.7061611374406</v>
      </c>
    </row>
    <row r="85" spans="1:9" x14ac:dyDescent="0.25">
      <c r="A85" s="20" t="s">
        <v>384</v>
      </c>
      <c r="B85" s="216">
        <v>0</v>
      </c>
      <c r="C85" s="209">
        <f t="shared" si="5"/>
        <v>0</v>
      </c>
      <c r="D85" s="216">
        <v>0</v>
      </c>
      <c r="E85" s="209">
        <f t="shared" si="6"/>
        <v>0</v>
      </c>
      <c r="F85" s="216">
        <v>0.17863648999999998</v>
      </c>
      <c r="G85" s="209">
        <f t="shared" si="7"/>
        <v>2.6162845657438046E-3</v>
      </c>
      <c r="H85" s="209" t="s">
        <v>314</v>
      </c>
      <c r="I85" s="210" t="s">
        <v>314</v>
      </c>
    </row>
    <row r="86" spans="1:9" x14ac:dyDescent="0.25">
      <c r="A86" s="20" t="s">
        <v>623</v>
      </c>
      <c r="B86" s="216">
        <v>0</v>
      </c>
      <c r="C86" s="209">
        <f t="shared" si="5"/>
        <v>0</v>
      </c>
      <c r="D86" s="216">
        <v>0</v>
      </c>
      <c r="E86" s="209">
        <f t="shared" si="6"/>
        <v>0</v>
      </c>
      <c r="F86" s="216">
        <v>0.17711301999999998</v>
      </c>
      <c r="G86" s="209">
        <f t="shared" si="7"/>
        <v>2.5939720413129127E-3</v>
      </c>
      <c r="H86" s="209" t="s">
        <v>314</v>
      </c>
      <c r="I86" s="210" t="s">
        <v>314</v>
      </c>
    </row>
    <row r="87" spans="1:9" x14ac:dyDescent="0.25">
      <c r="A87" s="20" t="s">
        <v>652</v>
      </c>
      <c r="B87" s="216">
        <v>0</v>
      </c>
      <c r="C87" s="209">
        <f t="shared" si="5"/>
        <v>0</v>
      </c>
      <c r="D87" s="216">
        <v>0</v>
      </c>
      <c r="E87" s="209">
        <f t="shared" si="6"/>
        <v>0</v>
      </c>
      <c r="F87" s="216">
        <v>0.17045650000000001</v>
      </c>
      <c r="G87" s="209">
        <f t="shared" si="7"/>
        <v>2.4964815983604966E-3</v>
      </c>
      <c r="H87" s="209" t="s">
        <v>314</v>
      </c>
      <c r="I87" s="210" t="s">
        <v>314</v>
      </c>
    </row>
    <row r="88" spans="1:9" x14ac:dyDescent="0.25">
      <c r="A88" s="20" t="s">
        <v>388</v>
      </c>
      <c r="B88" s="216">
        <v>2.3081860000000001</v>
      </c>
      <c r="C88" s="209">
        <f t="shared" si="5"/>
        <v>2.7817008874420793E-2</v>
      </c>
      <c r="D88" s="216">
        <v>0.20705999999999999</v>
      </c>
      <c r="E88" s="209">
        <f t="shared" si="6"/>
        <v>2.666543598070364E-3</v>
      </c>
      <c r="F88" s="216">
        <v>0.1656</v>
      </c>
      <c r="G88" s="209">
        <f t="shared" si="7"/>
        <v>2.4253539917134179E-3</v>
      </c>
      <c r="H88" s="209">
        <f t="shared" si="8"/>
        <v>-20.023181686467694</v>
      </c>
      <c r="I88" s="210">
        <f t="shared" si="9"/>
        <v>-92.825534857242872</v>
      </c>
    </row>
    <row r="89" spans="1:9" x14ac:dyDescent="0.25">
      <c r="A89" s="20" t="s">
        <v>413</v>
      </c>
      <c r="B89" s="216">
        <v>1.1877700900000001</v>
      </c>
      <c r="C89" s="209">
        <f t="shared" si="5"/>
        <v>1.4314362505578663E-2</v>
      </c>
      <c r="D89" s="216">
        <v>0.16991885999999998</v>
      </c>
      <c r="E89" s="209">
        <f t="shared" si="6"/>
        <v>2.1882355275012768E-3</v>
      </c>
      <c r="F89" s="216">
        <v>0.15114121999999999</v>
      </c>
      <c r="G89" s="209">
        <f t="shared" si="7"/>
        <v>2.2135927611077045E-3</v>
      </c>
      <c r="H89" s="209">
        <f t="shared" si="8"/>
        <v>-11.050945139344737</v>
      </c>
      <c r="I89" s="210">
        <f t="shared" si="9"/>
        <v>-87.275212495037664</v>
      </c>
    </row>
    <row r="90" spans="1:9" x14ac:dyDescent="0.25">
      <c r="A90" s="20" t="s">
        <v>310</v>
      </c>
      <c r="B90" s="216">
        <v>1.806719E-2</v>
      </c>
      <c r="C90" s="209">
        <f t="shared" si="5"/>
        <v>2.1773599899048283E-4</v>
      </c>
      <c r="D90" s="216">
        <v>0.108585</v>
      </c>
      <c r="E90" s="209">
        <f t="shared" si="6"/>
        <v>1.3983706973653555E-3</v>
      </c>
      <c r="F90" s="216">
        <v>0.13739682</v>
      </c>
      <c r="G90" s="209">
        <f t="shared" si="7"/>
        <v>2.012294238138466E-3</v>
      </c>
      <c r="H90" s="209">
        <f t="shared" si="8"/>
        <v>26.533885895841959</v>
      </c>
      <c r="I90" s="210">
        <f t="shared" si="9"/>
        <v>660.47697511345143</v>
      </c>
    </row>
    <row r="91" spans="1:9" x14ac:dyDescent="0.25">
      <c r="A91" s="20" t="s">
        <v>503</v>
      </c>
      <c r="B91" s="216">
        <v>1.13243618</v>
      </c>
      <c r="C91" s="209">
        <f t="shared" si="5"/>
        <v>1.364750815955698E-2</v>
      </c>
      <c r="D91" s="216">
        <v>1.24690827</v>
      </c>
      <c r="E91" s="209">
        <f t="shared" si="6"/>
        <v>1.605783475683132E-2</v>
      </c>
      <c r="F91" s="216">
        <v>0.12459242999999999</v>
      </c>
      <c r="G91" s="209">
        <f t="shared" si="7"/>
        <v>1.8247629676194116E-3</v>
      </c>
      <c r="H91" s="209">
        <f t="shared" si="8"/>
        <v>-90.007891278161139</v>
      </c>
      <c r="I91" s="210">
        <f t="shared" si="9"/>
        <v>-88.997840920271557</v>
      </c>
    </row>
    <row r="92" spans="1:9" x14ac:dyDescent="0.25">
      <c r="A92" s="20" t="s">
        <v>422</v>
      </c>
      <c r="B92" s="216">
        <v>0.75504199999999999</v>
      </c>
      <c r="C92" s="209">
        <f t="shared" si="5"/>
        <v>9.0993576837223797E-3</v>
      </c>
      <c r="D92" s="216">
        <v>0.11677778</v>
      </c>
      <c r="E92" s="209">
        <f t="shared" si="6"/>
        <v>1.5038783041430956E-3</v>
      </c>
      <c r="F92" s="216">
        <v>0.10048572</v>
      </c>
      <c r="G92" s="209">
        <f t="shared" si="7"/>
        <v>1.4716995296630243E-3</v>
      </c>
      <c r="H92" s="209">
        <f t="shared" si="8"/>
        <v>-13.951335605112547</v>
      </c>
      <c r="I92" s="210">
        <f t="shared" si="9"/>
        <v>-86.691373460019435</v>
      </c>
    </row>
    <row r="93" spans="1:9" x14ac:dyDescent="0.25">
      <c r="A93" s="20" t="s">
        <v>408</v>
      </c>
      <c r="B93" s="216">
        <v>0</v>
      </c>
      <c r="C93" s="209">
        <f t="shared" si="5"/>
        <v>0</v>
      </c>
      <c r="D93" s="216">
        <v>0</v>
      </c>
      <c r="E93" s="209">
        <f t="shared" si="6"/>
        <v>0</v>
      </c>
      <c r="F93" s="216">
        <v>9.1481010000000001E-2</v>
      </c>
      <c r="G93" s="209">
        <f t="shared" si="7"/>
        <v>1.3398178307335454E-3</v>
      </c>
      <c r="H93" s="209" t="s">
        <v>314</v>
      </c>
      <c r="I93" s="210" t="s">
        <v>314</v>
      </c>
    </row>
    <row r="94" spans="1:9" x14ac:dyDescent="0.25">
      <c r="A94" s="20" t="s">
        <v>396</v>
      </c>
      <c r="B94" s="216">
        <v>0.14297491000000001</v>
      </c>
      <c r="C94" s="209">
        <f t="shared" si="5"/>
        <v>1.7230562616225532E-3</v>
      </c>
      <c r="D94" s="216">
        <v>0</v>
      </c>
      <c r="E94" s="209">
        <f t="shared" si="6"/>
        <v>0</v>
      </c>
      <c r="F94" s="216">
        <v>6.9962700000000003E-2</v>
      </c>
      <c r="G94" s="209">
        <f t="shared" si="7"/>
        <v>1.0246637301693741E-3</v>
      </c>
      <c r="H94" s="209" t="s">
        <v>314</v>
      </c>
      <c r="I94" s="210">
        <f t="shared" si="9"/>
        <v>-51.066449351148393</v>
      </c>
    </row>
    <row r="95" spans="1:9" x14ac:dyDescent="0.25">
      <c r="A95" s="20" t="s">
        <v>304</v>
      </c>
      <c r="B95" s="216">
        <v>5.2999999999999998E-4</v>
      </c>
      <c r="C95" s="209">
        <f t="shared" si="5"/>
        <v>6.3872732541671336E-6</v>
      </c>
      <c r="D95" s="216">
        <v>0.20136482999999999</v>
      </c>
      <c r="E95" s="209">
        <f t="shared" si="6"/>
        <v>2.5932005134406797E-3</v>
      </c>
      <c r="F95" s="216">
        <v>6.4039860000000004E-2</v>
      </c>
      <c r="G95" s="209">
        <f t="shared" si="7"/>
        <v>9.3791865990198347E-4</v>
      </c>
      <c r="H95" s="209">
        <f t="shared" si="8"/>
        <v>-68.197097775217259</v>
      </c>
      <c r="I95" s="210">
        <f t="shared" si="9"/>
        <v>11982.992452830191</v>
      </c>
    </row>
    <row r="96" spans="1:9" x14ac:dyDescent="0.25">
      <c r="A96" s="20" t="s">
        <v>585</v>
      </c>
      <c r="B96" s="216">
        <v>0</v>
      </c>
      <c r="C96" s="209">
        <f t="shared" si="5"/>
        <v>0</v>
      </c>
      <c r="D96" s="216">
        <v>0</v>
      </c>
      <c r="E96" s="209">
        <f t="shared" si="6"/>
        <v>0</v>
      </c>
      <c r="F96" s="216">
        <v>6.2762819999999997E-2</v>
      </c>
      <c r="G96" s="209">
        <f t="shared" si="7"/>
        <v>9.1921531411950929E-4</v>
      </c>
      <c r="H96" s="209" t="s">
        <v>314</v>
      </c>
      <c r="I96" s="210" t="s">
        <v>314</v>
      </c>
    </row>
    <row r="97" spans="1:9" x14ac:dyDescent="0.25">
      <c r="A97" s="20" t="s">
        <v>500</v>
      </c>
      <c r="B97" s="216">
        <v>0.30105553999999995</v>
      </c>
      <c r="C97" s="209">
        <f t="shared" si="5"/>
        <v>3.6281584880393275E-3</v>
      </c>
      <c r="D97" s="216">
        <v>4.0000000000000002E-4</v>
      </c>
      <c r="E97" s="209">
        <f t="shared" si="6"/>
        <v>5.1512481369078804E-6</v>
      </c>
      <c r="F97" s="216">
        <v>4.6296999999999998E-2</v>
      </c>
      <c r="G97" s="209">
        <f t="shared" si="7"/>
        <v>6.7805926180166732E-4</v>
      </c>
      <c r="H97" s="209">
        <f t="shared" si="8"/>
        <v>11474.25</v>
      </c>
      <c r="I97" s="210">
        <f t="shared" si="9"/>
        <v>-84.621774440689578</v>
      </c>
    </row>
    <row r="98" spans="1:9" x14ac:dyDescent="0.25">
      <c r="A98" s="20" t="s">
        <v>385</v>
      </c>
      <c r="B98" s="216">
        <v>6.9976700000000001E-3</v>
      </c>
      <c r="C98" s="209">
        <f t="shared" si="5"/>
        <v>8.4332132891486286E-5</v>
      </c>
      <c r="D98" s="216">
        <v>0</v>
      </c>
      <c r="E98" s="209">
        <f t="shared" si="6"/>
        <v>0</v>
      </c>
      <c r="F98" s="216">
        <v>4.5769789999999998E-2</v>
      </c>
      <c r="G98" s="209">
        <f t="shared" si="7"/>
        <v>6.7033781930184101E-4</v>
      </c>
      <c r="H98" s="209" t="s">
        <v>314</v>
      </c>
      <c r="I98" s="210">
        <f t="shared" si="9"/>
        <v>554.07185534613654</v>
      </c>
    </row>
    <row r="99" spans="1:9" x14ac:dyDescent="0.25">
      <c r="A99" s="20" t="s">
        <v>410</v>
      </c>
      <c r="B99" s="216">
        <v>8.0529999999999994E-3</v>
      </c>
      <c r="C99" s="209">
        <f t="shared" si="5"/>
        <v>9.7050399086430055E-5</v>
      </c>
      <c r="D99" s="216">
        <v>3.6000999999999998E-2</v>
      </c>
      <c r="E99" s="209">
        <f t="shared" si="6"/>
        <v>4.6362521044205143E-4</v>
      </c>
      <c r="F99" s="216">
        <v>4.3908160000000002E-2</v>
      </c>
      <c r="G99" s="209">
        <f t="shared" si="7"/>
        <v>6.4307265171975505E-4</v>
      </c>
      <c r="H99" s="209">
        <f t="shared" si="8"/>
        <v>21.963723229910293</v>
      </c>
      <c r="I99" s="210">
        <f t="shared" si="9"/>
        <v>445.23978641500071</v>
      </c>
    </row>
    <row r="100" spans="1:9" x14ac:dyDescent="0.25">
      <c r="A100" s="20" t="s">
        <v>443</v>
      </c>
      <c r="B100" s="216">
        <v>5.0000000000000002E-5</v>
      </c>
      <c r="C100" s="209">
        <f t="shared" si="5"/>
        <v>6.025729485063334E-7</v>
      </c>
      <c r="D100" s="216">
        <v>0.28693135999999997</v>
      </c>
      <c r="E100" s="209">
        <f t="shared" si="6"/>
        <v>3.6951365840511103E-3</v>
      </c>
      <c r="F100" s="216">
        <v>4.165E-2</v>
      </c>
      <c r="G100" s="209">
        <f t="shared" si="7"/>
        <v>6.0999996228782523E-4</v>
      </c>
      <c r="H100" s="209">
        <f t="shared" si="8"/>
        <v>-85.484333256566998</v>
      </c>
      <c r="I100" s="210">
        <f t="shared" si="9"/>
        <v>83200</v>
      </c>
    </row>
    <row r="101" spans="1:9" x14ac:dyDescent="0.25">
      <c r="A101" s="20" t="s">
        <v>609</v>
      </c>
      <c r="B101" s="216">
        <v>2.977E-3</v>
      </c>
      <c r="C101" s="209">
        <f t="shared" si="5"/>
        <v>3.5877193354067094E-5</v>
      </c>
      <c r="D101" s="216">
        <v>6.0000000000000002E-5</v>
      </c>
      <c r="E101" s="209">
        <f t="shared" si="6"/>
        <v>7.7268722053618207E-7</v>
      </c>
      <c r="F101" s="216">
        <v>3.0268E-2</v>
      </c>
      <c r="G101" s="209">
        <f t="shared" si="7"/>
        <v>4.4330081292984138E-4</v>
      </c>
      <c r="H101" s="209">
        <f t="shared" si="8"/>
        <v>50346.666666666664</v>
      </c>
      <c r="I101" s="210">
        <f t="shared" si="9"/>
        <v>916.72824991602283</v>
      </c>
    </row>
    <row r="102" spans="1:9" x14ac:dyDescent="0.25">
      <c r="A102" s="20" t="s">
        <v>651</v>
      </c>
      <c r="B102" s="216">
        <v>0</v>
      </c>
      <c r="C102" s="209">
        <f t="shared" si="5"/>
        <v>0</v>
      </c>
      <c r="D102" s="216">
        <v>0</v>
      </c>
      <c r="E102" s="209">
        <f t="shared" si="6"/>
        <v>0</v>
      </c>
      <c r="F102" s="216">
        <v>2.9752439999999998E-2</v>
      </c>
      <c r="G102" s="209">
        <f t="shared" si="7"/>
        <v>4.357499946691664E-4</v>
      </c>
      <c r="H102" s="209" t="s">
        <v>314</v>
      </c>
      <c r="I102" s="210" t="s">
        <v>314</v>
      </c>
    </row>
    <row r="103" spans="1:9" x14ac:dyDescent="0.25">
      <c r="A103" s="20" t="s">
        <v>431</v>
      </c>
      <c r="B103" s="216">
        <v>5.0000000000000002E-5</v>
      </c>
      <c r="C103" s="209">
        <f t="shared" si="5"/>
        <v>6.025729485063334E-7</v>
      </c>
      <c r="D103" s="216">
        <v>0</v>
      </c>
      <c r="E103" s="209">
        <f t="shared" si="6"/>
        <v>0</v>
      </c>
      <c r="F103" s="216">
        <v>1.5299999999999999E-2</v>
      </c>
      <c r="G103" s="209">
        <f t="shared" si="7"/>
        <v>2.2408161879960926E-4</v>
      </c>
      <c r="H103" s="209" t="s">
        <v>314</v>
      </c>
      <c r="I103" s="210">
        <f t="shared" si="9"/>
        <v>30500</v>
      </c>
    </row>
    <row r="104" spans="1:9" x14ac:dyDescent="0.25">
      <c r="A104" s="20" t="s">
        <v>441</v>
      </c>
      <c r="B104" s="216">
        <v>0</v>
      </c>
      <c r="C104" s="209">
        <f t="shared" si="5"/>
        <v>0</v>
      </c>
      <c r="D104" s="216">
        <v>0</v>
      </c>
      <c r="E104" s="209">
        <f t="shared" si="6"/>
        <v>0</v>
      </c>
      <c r="F104" s="216">
        <v>4.5100000000000001E-3</v>
      </c>
      <c r="G104" s="209">
        <f t="shared" si="7"/>
        <v>6.6052817044852155E-5</v>
      </c>
      <c r="H104" s="209" t="s">
        <v>314</v>
      </c>
      <c r="I104" s="210" t="s">
        <v>314</v>
      </c>
    </row>
    <row r="105" spans="1:9" x14ac:dyDescent="0.25">
      <c r="A105" s="20" t="s">
        <v>416</v>
      </c>
      <c r="B105" s="216">
        <v>1.25E-4</v>
      </c>
      <c r="C105" s="209">
        <f t="shared" si="5"/>
        <v>1.5064323712658336E-6</v>
      </c>
      <c r="D105" s="216">
        <v>1.65E-3</v>
      </c>
      <c r="E105" s="209">
        <f t="shared" si="6"/>
        <v>2.1248898564745005E-5</v>
      </c>
      <c r="F105" s="216">
        <v>2.9750000000000002E-3</v>
      </c>
      <c r="G105" s="209">
        <f t="shared" si="7"/>
        <v>4.3571425877701804E-5</v>
      </c>
      <c r="H105" s="209">
        <f t="shared" si="8"/>
        <v>80.303030303030326</v>
      </c>
      <c r="I105" s="210">
        <f t="shared" si="9"/>
        <v>2280</v>
      </c>
    </row>
    <row r="106" spans="1:9" x14ac:dyDescent="0.25">
      <c r="A106" s="20" t="s">
        <v>406</v>
      </c>
      <c r="B106" s="216">
        <v>4.1232999999999999E-2</v>
      </c>
      <c r="C106" s="209">
        <f t="shared" si="5"/>
        <v>4.9691780771523285E-4</v>
      </c>
      <c r="D106" s="216">
        <v>0</v>
      </c>
      <c r="E106" s="209">
        <f t="shared" si="6"/>
        <v>0</v>
      </c>
      <c r="F106" s="216">
        <v>1.5499999999999999E-3</v>
      </c>
      <c r="G106" s="209">
        <f t="shared" si="7"/>
        <v>2.2701079028718585E-5</v>
      </c>
      <c r="H106" s="209" t="s">
        <v>314</v>
      </c>
      <c r="I106" s="210">
        <f t="shared" si="9"/>
        <v>-96.240875027283963</v>
      </c>
    </row>
    <row r="107" spans="1:9" x14ac:dyDescent="0.25">
      <c r="A107" s="20" t="s">
        <v>610</v>
      </c>
      <c r="B107" s="216">
        <v>0</v>
      </c>
      <c r="C107" s="209">
        <f t="shared" si="5"/>
        <v>0</v>
      </c>
      <c r="D107" s="216">
        <v>0</v>
      </c>
      <c r="E107" s="209">
        <f t="shared" si="6"/>
        <v>0</v>
      </c>
      <c r="F107" s="216">
        <v>1.242E-3</v>
      </c>
      <c r="G107" s="209">
        <f t="shared" si="7"/>
        <v>1.8190154937850636E-5</v>
      </c>
      <c r="H107" s="209" t="s">
        <v>314</v>
      </c>
      <c r="I107" s="210" t="s">
        <v>314</v>
      </c>
    </row>
    <row r="108" spans="1:9" x14ac:dyDescent="0.25">
      <c r="A108" s="20" t="s">
        <v>417</v>
      </c>
      <c r="B108" s="216">
        <v>0</v>
      </c>
      <c r="C108" s="209">
        <f t="shared" si="5"/>
        <v>0</v>
      </c>
      <c r="D108" s="216">
        <v>0</v>
      </c>
      <c r="E108" s="209">
        <f t="shared" si="6"/>
        <v>0</v>
      </c>
      <c r="F108" s="216">
        <v>4.1800000000000002E-4</v>
      </c>
      <c r="G108" s="209">
        <f t="shared" si="7"/>
        <v>6.1219684090350774E-6</v>
      </c>
      <c r="H108" s="209" t="s">
        <v>314</v>
      </c>
      <c r="I108" s="210" t="s">
        <v>314</v>
      </c>
    </row>
    <row r="109" spans="1:9" x14ac:dyDescent="0.25">
      <c r="A109" s="20" t="s">
        <v>412</v>
      </c>
      <c r="B109" s="216">
        <v>6.9800000000000001E-3</v>
      </c>
      <c r="C109" s="209">
        <f t="shared" si="5"/>
        <v>8.4119183611484143E-5</v>
      </c>
      <c r="D109" s="216">
        <v>3.4200000000000001E-2</v>
      </c>
      <c r="E109" s="209">
        <f t="shared" si="6"/>
        <v>4.4043171570562375E-4</v>
      </c>
      <c r="F109" s="216">
        <v>1.4999999999999999E-4</v>
      </c>
      <c r="G109" s="209">
        <f t="shared" si="7"/>
        <v>2.1968786156824436E-6</v>
      </c>
      <c r="H109" s="209">
        <f t="shared" si="8"/>
        <v>-99.561403508771932</v>
      </c>
      <c r="I109" s="210">
        <f t="shared" si="9"/>
        <v>-97.851002865329519</v>
      </c>
    </row>
    <row r="110" spans="1:9" x14ac:dyDescent="0.25">
      <c r="A110" s="20" t="s">
        <v>430</v>
      </c>
      <c r="B110" s="216">
        <v>0</v>
      </c>
      <c r="C110" s="209">
        <f t="shared" si="5"/>
        <v>0</v>
      </c>
      <c r="D110" s="216">
        <v>0.180561</v>
      </c>
      <c r="E110" s="209">
        <f t="shared" si="6"/>
        <v>2.3252862871205593E-3</v>
      </c>
      <c r="F110" s="216">
        <v>4.0000000000000003E-5</v>
      </c>
      <c r="G110" s="209">
        <f t="shared" si="7"/>
        <v>5.858342975153184E-7</v>
      </c>
      <c r="H110" s="209">
        <f t="shared" si="8"/>
        <v>-99.977846821849681</v>
      </c>
      <c r="I110" s="210" t="s">
        <v>314</v>
      </c>
    </row>
    <row r="111" spans="1:9" x14ac:dyDescent="0.25">
      <c r="A111" s="20" t="s">
        <v>418</v>
      </c>
      <c r="B111" s="216">
        <v>1.338278E-2</v>
      </c>
      <c r="C111" s="209">
        <f t="shared" si="5"/>
        <v>1.6128202407623179E-4</v>
      </c>
      <c r="D111" s="216">
        <v>0</v>
      </c>
      <c r="E111" s="209">
        <f t="shared" si="6"/>
        <v>0</v>
      </c>
      <c r="F111" s="216">
        <v>0</v>
      </c>
      <c r="G111" s="209">
        <f t="shared" si="7"/>
        <v>0</v>
      </c>
      <c r="H111" s="209" t="s">
        <v>314</v>
      </c>
      <c r="I111" s="210">
        <f t="shared" si="9"/>
        <v>-100</v>
      </c>
    </row>
    <row r="112" spans="1:9" x14ac:dyDescent="0.25">
      <c r="A112" s="20" t="s">
        <v>458</v>
      </c>
      <c r="B112" s="216">
        <v>0</v>
      </c>
      <c r="C112" s="209">
        <f t="shared" si="5"/>
        <v>0</v>
      </c>
      <c r="D112" s="216">
        <v>0</v>
      </c>
      <c r="E112" s="209">
        <f t="shared" si="6"/>
        <v>0</v>
      </c>
      <c r="F112" s="216">
        <v>0</v>
      </c>
      <c r="G112" s="209">
        <f t="shared" si="7"/>
        <v>0</v>
      </c>
      <c r="H112" s="209" t="s">
        <v>314</v>
      </c>
      <c r="I112" s="210" t="s">
        <v>314</v>
      </c>
    </row>
    <row r="113" spans="1:9" x14ac:dyDescent="0.25">
      <c r="A113" s="20" t="s">
        <v>607</v>
      </c>
      <c r="B113" s="216">
        <v>0</v>
      </c>
      <c r="C113" s="209">
        <f t="shared" si="5"/>
        <v>0</v>
      </c>
      <c r="D113" s="216">
        <v>0</v>
      </c>
      <c r="E113" s="209">
        <f t="shared" si="6"/>
        <v>0</v>
      </c>
      <c r="F113" s="216">
        <v>0</v>
      </c>
      <c r="G113" s="209">
        <f t="shared" si="7"/>
        <v>0</v>
      </c>
      <c r="H113" s="209" t="s">
        <v>314</v>
      </c>
      <c r="I113" s="210" t="s">
        <v>314</v>
      </c>
    </row>
    <row r="114" spans="1:9" x14ac:dyDescent="0.25">
      <c r="A114" s="20" t="s">
        <v>524</v>
      </c>
      <c r="B114" s="216">
        <v>0</v>
      </c>
      <c r="C114" s="209">
        <f t="shared" si="5"/>
        <v>0</v>
      </c>
      <c r="D114" s="216">
        <v>0</v>
      </c>
      <c r="E114" s="209">
        <f t="shared" si="6"/>
        <v>0</v>
      </c>
      <c r="F114" s="216">
        <v>0</v>
      </c>
      <c r="G114" s="209">
        <f t="shared" si="7"/>
        <v>0</v>
      </c>
      <c r="H114" s="209" t="s">
        <v>314</v>
      </c>
      <c r="I114" s="210" t="s">
        <v>314</v>
      </c>
    </row>
    <row r="115" spans="1:9" x14ac:dyDescent="0.25">
      <c r="A115" s="20" t="s">
        <v>608</v>
      </c>
      <c r="B115" s="216">
        <v>0</v>
      </c>
      <c r="C115" s="209">
        <f t="shared" si="5"/>
        <v>0</v>
      </c>
      <c r="D115" s="216">
        <v>0</v>
      </c>
      <c r="E115" s="209">
        <f t="shared" si="6"/>
        <v>0</v>
      </c>
      <c r="F115" s="216">
        <v>0</v>
      </c>
      <c r="G115" s="209">
        <f t="shared" si="7"/>
        <v>0</v>
      </c>
      <c r="H115" s="209" t="s">
        <v>314</v>
      </c>
      <c r="I115" s="210" t="s">
        <v>314</v>
      </c>
    </row>
    <row r="116" spans="1:9" x14ac:dyDescent="0.25">
      <c r="A116" s="20" t="s">
        <v>620</v>
      </c>
      <c r="B116" s="216">
        <v>0</v>
      </c>
      <c r="C116" s="209">
        <f t="shared" si="5"/>
        <v>0</v>
      </c>
      <c r="D116" s="216">
        <v>0</v>
      </c>
      <c r="E116" s="209">
        <f t="shared" si="6"/>
        <v>0</v>
      </c>
      <c r="F116" s="216">
        <v>0</v>
      </c>
      <c r="G116" s="209">
        <f t="shared" si="7"/>
        <v>0</v>
      </c>
      <c r="H116" s="209" t="s">
        <v>314</v>
      </c>
      <c r="I116" s="210" t="s">
        <v>314</v>
      </c>
    </row>
    <row r="117" spans="1:9" x14ac:dyDescent="0.25">
      <c r="A117" s="20" t="s">
        <v>649</v>
      </c>
      <c r="B117" s="216">
        <v>0</v>
      </c>
      <c r="C117" s="209">
        <f t="shared" si="5"/>
        <v>0</v>
      </c>
      <c r="D117" s="216">
        <v>0</v>
      </c>
      <c r="E117" s="209">
        <f t="shared" si="6"/>
        <v>0</v>
      </c>
      <c r="F117" s="216">
        <v>0</v>
      </c>
      <c r="G117" s="209">
        <f t="shared" si="7"/>
        <v>0</v>
      </c>
      <c r="H117" s="209" t="s">
        <v>314</v>
      </c>
      <c r="I117" s="210" t="s">
        <v>314</v>
      </c>
    </row>
    <row r="118" spans="1:9" x14ac:dyDescent="0.25">
      <c r="A118" s="20" t="s">
        <v>420</v>
      </c>
      <c r="B118" s="216">
        <v>0</v>
      </c>
      <c r="C118" s="209">
        <f t="shared" si="5"/>
        <v>0</v>
      </c>
      <c r="D118" s="216">
        <v>0</v>
      </c>
      <c r="E118" s="209">
        <f t="shared" si="6"/>
        <v>0</v>
      </c>
      <c r="F118" s="216">
        <v>0</v>
      </c>
      <c r="G118" s="209">
        <f t="shared" si="7"/>
        <v>0</v>
      </c>
      <c r="H118" s="209" t="s">
        <v>314</v>
      </c>
      <c r="I118" s="210" t="s">
        <v>314</v>
      </c>
    </row>
    <row r="119" spans="1:9" x14ac:dyDescent="0.25">
      <c r="A119" s="20" t="s">
        <v>654</v>
      </c>
      <c r="B119" s="216">
        <v>0</v>
      </c>
      <c r="C119" s="209">
        <f t="shared" si="5"/>
        <v>0</v>
      </c>
      <c r="D119" s="216">
        <v>0</v>
      </c>
      <c r="E119" s="209">
        <f t="shared" si="6"/>
        <v>0</v>
      </c>
      <c r="F119" s="216">
        <v>0</v>
      </c>
      <c r="G119" s="209">
        <f t="shared" si="7"/>
        <v>0</v>
      </c>
      <c r="H119" s="209" t="s">
        <v>314</v>
      </c>
      <c r="I119" s="210" t="s">
        <v>314</v>
      </c>
    </row>
    <row r="120" spans="1:9" x14ac:dyDescent="0.25">
      <c r="A120" s="20" t="s">
        <v>302</v>
      </c>
      <c r="B120" s="216">
        <v>0</v>
      </c>
      <c r="C120" s="209">
        <f t="shared" si="5"/>
        <v>0</v>
      </c>
      <c r="D120" s="216">
        <v>0</v>
      </c>
      <c r="E120" s="209">
        <f t="shared" si="6"/>
        <v>0</v>
      </c>
      <c r="F120" s="216">
        <v>0</v>
      </c>
      <c r="G120" s="209">
        <f t="shared" si="7"/>
        <v>0</v>
      </c>
      <c r="H120" s="209" t="s">
        <v>314</v>
      </c>
      <c r="I120" s="210" t="s">
        <v>314</v>
      </c>
    </row>
    <row r="121" spans="1:9" x14ac:dyDescent="0.25">
      <c r="A121" s="20" t="s">
        <v>598</v>
      </c>
      <c r="B121" s="216">
        <v>0</v>
      </c>
      <c r="C121" s="209">
        <f t="shared" si="5"/>
        <v>0</v>
      </c>
      <c r="D121" s="216">
        <v>2.7200000000000002E-3</v>
      </c>
      <c r="E121" s="209">
        <f t="shared" si="6"/>
        <v>3.5028487330973587E-5</v>
      </c>
      <c r="F121" s="216">
        <v>0</v>
      </c>
      <c r="G121" s="209">
        <f t="shared" si="7"/>
        <v>0</v>
      </c>
      <c r="H121" s="209">
        <f t="shared" si="8"/>
        <v>-100</v>
      </c>
      <c r="I121" s="210" t="s">
        <v>314</v>
      </c>
    </row>
    <row r="122" spans="1:9" x14ac:dyDescent="0.25">
      <c r="A122" s="20" t="s">
        <v>399</v>
      </c>
      <c r="B122" s="216">
        <v>0</v>
      </c>
      <c r="C122" s="209">
        <f t="shared" si="5"/>
        <v>0</v>
      </c>
      <c r="D122" s="216">
        <v>0</v>
      </c>
      <c r="E122" s="209">
        <f t="shared" si="6"/>
        <v>0</v>
      </c>
      <c r="F122" s="216">
        <v>0</v>
      </c>
      <c r="G122" s="209">
        <f t="shared" si="7"/>
        <v>0</v>
      </c>
      <c r="H122" s="209" t="s">
        <v>314</v>
      </c>
      <c r="I122" s="210" t="s">
        <v>314</v>
      </c>
    </row>
    <row r="123" spans="1:9" x14ac:dyDescent="0.25">
      <c r="A123" s="20" t="s">
        <v>559</v>
      </c>
      <c r="B123" s="216">
        <v>0</v>
      </c>
      <c r="C123" s="209">
        <f t="shared" si="5"/>
        <v>0</v>
      </c>
      <c r="D123" s="216">
        <v>0</v>
      </c>
      <c r="E123" s="209">
        <f t="shared" si="6"/>
        <v>0</v>
      </c>
      <c r="F123" s="216">
        <v>0</v>
      </c>
      <c r="G123" s="209">
        <f t="shared" si="7"/>
        <v>0</v>
      </c>
      <c r="H123" s="209" t="s">
        <v>314</v>
      </c>
      <c r="I123" s="210" t="s">
        <v>314</v>
      </c>
    </row>
    <row r="124" spans="1:9" x14ac:dyDescent="0.25">
      <c r="A124" s="20" t="s">
        <v>421</v>
      </c>
      <c r="B124" s="216">
        <v>0</v>
      </c>
      <c r="C124" s="209">
        <f t="shared" si="5"/>
        <v>0</v>
      </c>
      <c r="D124" s="216">
        <v>0.53255109999999994</v>
      </c>
      <c r="E124" s="209">
        <f t="shared" si="6"/>
        <v>6.8582571542081042E-3</v>
      </c>
      <c r="F124" s="216">
        <v>0</v>
      </c>
      <c r="G124" s="209">
        <f t="shared" si="7"/>
        <v>0</v>
      </c>
      <c r="H124" s="209">
        <f t="shared" si="8"/>
        <v>-100</v>
      </c>
      <c r="I124" s="210" t="s">
        <v>314</v>
      </c>
    </row>
    <row r="125" spans="1:9" x14ac:dyDescent="0.25">
      <c r="A125" s="20" t="s">
        <v>591</v>
      </c>
      <c r="B125" s="216">
        <v>0</v>
      </c>
      <c r="C125" s="209">
        <f t="shared" si="5"/>
        <v>0</v>
      </c>
      <c r="D125" s="216">
        <v>0</v>
      </c>
      <c r="E125" s="209">
        <f t="shared" si="6"/>
        <v>0</v>
      </c>
      <c r="F125" s="216">
        <v>0</v>
      </c>
      <c r="G125" s="209">
        <f t="shared" si="7"/>
        <v>0</v>
      </c>
      <c r="H125" s="209" t="s">
        <v>314</v>
      </c>
      <c r="I125" s="210" t="s">
        <v>314</v>
      </c>
    </row>
    <row r="126" spans="1:9" x14ac:dyDescent="0.25">
      <c r="A126" s="20" t="s">
        <v>414</v>
      </c>
      <c r="B126" s="216">
        <v>0</v>
      </c>
      <c r="C126" s="209">
        <f t="shared" si="5"/>
        <v>0</v>
      </c>
      <c r="D126" s="216">
        <v>2.8306999999999999E-2</v>
      </c>
      <c r="E126" s="209">
        <f t="shared" si="6"/>
        <v>3.645409525286284E-4</v>
      </c>
      <c r="F126" s="216">
        <v>0</v>
      </c>
      <c r="G126" s="209">
        <f t="shared" si="7"/>
        <v>0</v>
      </c>
      <c r="H126" s="209">
        <f t="shared" si="8"/>
        <v>-100</v>
      </c>
      <c r="I126" s="210" t="s">
        <v>314</v>
      </c>
    </row>
    <row r="127" spans="1:9" x14ac:dyDescent="0.25">
      <c r="A127" s="20" t="s">
        <v>517</v>
      </c>
      <c r="B127" s="216">
        <v>0</v>
      </c>
      <c r="C127" s="209">
        <f t="shared" si="5"/>
        <v>0</v>
      </c>
      <c r="D127" s="216">
        <v>0</v>
      </c>
      <c r="E127" s="209">
        <f t="shared" si="6"/>
        <v>0</v>
      </c>
      <c r="F127" s="216">
        <v>0</v>
      </c>
      <c r="G127" s="209">
        <f t="shared" si="7"/>
        <v>0</v>
      </c>
      <c r="H127" s="209" t="s">
        <v>314</v>
      </c>
      <c r="I127" s="210" t="s">
        <v>314</v>
      </c>
    </row>
    <row r="128" spans="1:9" x14ac:dyDescent="0.25">
      <c r="A128" s="20" t="s">
        <v>562</v>
      </c>
      <c r="B128" s="216">
        <v>0</v>
      </c>
      <c r="C128" s="209">
        <f t="shared" si="5"/>
        <v>0</v>
      </c>
      <c r="D128" s="216">
        <v>0</v>
      </c>
      <c r="E128" s="209">
        <f t="shared" si="6"/>
        <v>0</v>
      </c>
      <c r="F128" s="216">
        <v>0</v>
      </c>
      <c r="G128" s="209">
        <f t="shared" si="7"/>
        <v>0</v>
      </c>
      <c r="H128" s="209" t="s">
        <v>314</v>
      </c>
      <c r="I128" s="210" t="s">
        <v>314</v>
      </c>
    </row>
    <row r="129" spans="1:9" x14ac:dyDescent="0.25">
      <c r="A129" s="20" t="s">
        <v>525</v>
      </c>
      <c r="B129" s="216">
        <v>0</v>
      </c>
      <c r="C129" s="209">
        <f t="shared" si="5"/>
        <v>0</v>
      </c>
      <c r="D129" s="216">
        <v>0</v>
      </c>
      <c r="E129" s="209">
        <f t="shared" si="6"/>
        <v>0</v>
      </c>
      <c r="F129" s="216">
        <v>0</v>
      </c>
      <c r="G129" s="209">
        <f t="shared" si="7"/>
        <v>0</v>
      </c>
      <c r="H129" s="209" t="s">
        <v>314</v>
      </c>
      <c r="I129" s="210" t="s">
        <v>314</v>
      </c>
    </row>
    <row r="130" spans="1:9" x14ac:dyDescent="0.25">
      <c r="A130" s="20" t="s">
        <v>592</v>
      </c>
      <c r="B130" s="216">
        <v>0</v>
      </c>
      <c r="C130" s="209">
        <f t="shared" si="5"/>
        <v>0</v>
      </c>
      <c r="D130" s="216">
        <v>0</v>
      </c>
      <c r="E130" s="209">
        <f t="shared" si="6"/>
        <v>0</v>
      </c>
      <c r="F130" s="216">
        <v>0</v>
      </c>
      <c r="G130" s="209">
        <f t="shared" si="7"/>
        <v>0</v>
      </c>
      <c r="H130" s="209" t="s">
        <v>314</v>
      </c>
      <c r="I130" s="210" t="s">
        <v>314</v>
      </c>
    </row>
    <row r="131" spans="1:9" x14ac:dyDescent="0.25">
      <c r="A131" s="20" t="s">
        <v>521</v>
      </c>
      <c r="B131" s="216">
        <v>0</v>
      </c>
      <c r="C131" s="209">
        <f t="shared" si="5"/>
        <v>0</v>
      </c>
      <c r="D131" s="216">
        <v>5.9903999999999999E-3</v>
      </c>
      <c r="E131" s="209">
        <f t="shared" si="6"/>
        <v>7.7145092098332413E-5</v>
      </c>
      <c r="F131" s="216">
        <v>0</v>
      </c>
      <c r="G131" s="209">
        <f t="shared" si="7"/>
        <v>0</v>
      </c>
      <c r="H131" s="209">
        <f t="shared" si="8"/>
        <v>-100</v>
      </c>
      <c r="I131" s="210" t="s">
        <v>314</v>
      </c>
    </row>
    <row r="132" spans="1:9" x14ac:dyDescent="0.25">
      <c r="A132" s="20" t="s">
        <v>423</v>
      </c>
      <c r="B132" s="216">
        <v>0</v>
      </c>
      <c r="C132" s="209">
        <f t="shared" si="5"/>
        <v>0</v>
      </c>
      <c r="D132" s="216">
        <v>0</v>
      </c>
      <c r="E132" s="209">
        <f t="shared" si="6"/>
        <v>0</v>
      </c>
      <c r="F132" s="216">
        <v>0</v>
      </c>
      <c r="G132" s="209">
        <f t="shared" si="7"/>
        <v>0</v>
      </c>
      <c r="H132" s="209" t="s">
        <v>314</v>
      </c>
      <c r="I132" s="210" t="s">
        <v>314</v>
      </c>
    </row>
    <row r="133" spans="1:9" x14ac:dyDescent="0.25">
      <c r="A133" s="20" t="s">
        <v>459</v>
      </c>
      <c r="B133" s="216">
        <v>0</v>
      </c>
      <c r="C133" s="209">
        <f t="shared" ref="C133:C196" si="10">(B133/$B$198)*100</f>
        <v>0</v>
      </c>
      <c r="D133" s="216">
        <v>0</v>
      </c>
      <c r="E133" s="209">
        <f t="shared" ref="E133:E196" si="11">(D133/$D$198)*100</f>
        <v>0</v>
      </c>
      <c r="F133" s="216">
        <v>0</v>
      </c>
      <c r="G133" s="209">
        <f t="shared" ref="G133:G196" si="12">(F133/$F$198)*100</f>
        <v>0</v>
      </c>
      <c r="H133" s="209" t="s">
        <v>314</v>
      </c>
      <c r="I133" s="210" t="s">
        <v>314</v>
      </c>
    </row>
    <row r="134" spans="1:9" x14ac:dyDescent="0.25">
      <c r="A134" s="20" t="s">
        <v>402</v>
      </c>
      <c r="B134" s="216">
        <v>0.310944</v>
      </c>
      <c r="C134" s="209">
        <f t="shared" si="10"/>
        <v>3.7473288580070667E-3</v>
      </c>
      <c r="D134" s="216">
        <v>1.65E-3</v>
      </c>
      <c r="E134" s="209">
        <f t="shared" si="11"/>
        <v>2.1248898564745005E-5</v>
      </c>
      <c r="F134" s="216">
        <v>0</v>
      </c>
      <c r="G134" s="209">
        <f t="shared" si="12"/>
        <v>0</v>
      </c>
      <c r="H134" s="209">
        <f t="shared" ref="H134" si="13">((F134/D134)-1)*100</f>
        <v>-100</v>
      </c>
      <c r="I134" s="210">
        <f t="shared" ref="I134" si="14">((F134/B134)-1)*100</f>
        <v>-100</v>
      </c>
    </row>
    <row r="135" spans="1:9" x14ac:dyDescent="0.25">
      <c r="A135" s="20" t="s">
        <v>523</v>
      </c>
      <c r="B135" s="216">
        <v>0</v>
      </c>
      <c r="C135" s="209">
        <f t="shared" si="10"/>
        <v>0</v>
      </c>
      <c r="D135" s="216">
        <v>0</v>
      </c>
      <c r="E135" s="209">
        <f t="shared" si="11"/>
        <v>0</v>
      </c>
      <c r="F135" s="216">
        <v>0</v>
      </c>
      <c r="G135" s="209">
        <f t="shared" si="12"/>
        <v>0</v>
      </c>
      <c r="H135" s="209" t="s">
        <v>314</v>
      </c>
      <c r="I135" s="210" t="s">
        <v>314</v>
      </c>
    </row>
    <row r="136" spans="1:9" s="9" customFormat="1" x14ac:dyDescent="0.25">
      <c r="A136" s="20" t="s">
        <v>560</v>
      </c>
      <c r="B136" s="216">
        <v>0</v>
      </c>
      <c r="C136" s="209">
        <f t="shared" si="10"/>
        <v>0</v>
      </c>
      <c r="D136" s="216">
        <v>0</v>
      </c>
      <c r="E136" s="209">
        <f t="shared" si="11"/>
        <v>0</v>
      </c>
      <c r="F136" s="216">
        <v>0</v>
      </c>
      <c r="G136" s="209">
        <f t="shared" si="12"/>
        <v>0</v>
      </c>
      <c r="H136" s="209" t="s">
        <v>314</v>
      </c>
      <c r="I136" s="210" t="s">
        <v>314</v>
      </c>
    </row>
    <row r="137" spans="1:9" x14ac:dyDescent="0.25">
      <c r="A137" s="20" t="s">
        <v>454</v>
      </c>
      <c r="B137" s="216">
        <v>0</v>
      </c>
      <c r="C137" s="209">
        <f t="shared" si="10"/>
        <v>0</v>
      </c>
      <c r="D137" s="216">
        <v>0</v>
      </c>
      <c r="E137" s="209">
        <f t="shared" si="11"/>
        <v>0</v>
      </c>
      <c r="F137" s="216">
        <v>0</v>
      </c>
      <c r="G137" s="209">
        <f t="shared" si="12"/>
        <v>0</v>
      </c>
      <c r="H137" s="209" t="s">
        <v>314</v>
      </c>
      <c r="I137" s="210" t="s">
        <v>314</v>
      </c>
    </row>
    <row r="138" spans="1:9" x14ac:dyDescent="0.25">
      <c r="A138" s="20" t="s">
        <v>448</v>
      </c>
      <c r="B138" s="216">
        <v>0</v>
      </c>
      <c r="C138" s="209">
        <f t="shared" si="10"/>
        <v>0</v>
      </c>
      <c r="D138" s="216">
        <v>0</v>
      </c>
      <c r="E138" s="209">
        <f t="shared" si="11"/>
        <v>0</v>
      </c>
      <c r="F138" s="216">
        <v>0</v>
      </c>
      <c r="G138" s="209">
        <f t="shared" si="12"/>
        <v>0</v>
      </c>
      <c r="H138" s="209" t="s">
        <v>314</v>
      </c>
      <c r="I138" s="210" t="s">
        <v>314</v>
      </c>
    </row>
    <row r="139" spans="1:9" x14ac:dyDescent="0.25">
      <c r="A139" s="20" t="s">
        <v>518</v>
      </c>
      <c r="B139" s="216">
        <v>0</v>
      </c>
      <c r="C139" s="209">
        <f t="shared" si="10"/>
        <v>0</v>
      </c>
      <c r="D139" s="216">
        <v>0</v>
      </c>
      <c r="E139" s="209">
        <f t="shared" si="11"/>
        <v>0</v>
      </c>
      <c r="F139" s="216">
        <v>0</v>
      </c>
      <c r="G139" s="209">
        <f t="shared" si="12"/>
        <v>0</v>
      </c>
      <c r="H139" s="209" t="s">
        <v>314</v>
      </c>
      <c r="I139" s="210" t="s">
        <v>314</v>
      </c>
    </row>
    <row r="140" spans="1:9" x14ac:dyDescent="0.25">
      <c r="A140" s="20" t="s">
        <v>460</v>
      </c>
      <c r="B140" s="216">
        <v>0</v>
      </c>
      <c r="C140" s="209">
        <f t="shared" si="10"/>
        <v>0</v>
      </c>
      <c r="D140" s="216">
        <v>0</v>
      </c>
      <c r="E140" s="209">
        <f t="shared" si="11"/>
        <v>0</v>
      </c>
      <c r="F140" s="216">
        <v>0</v>
      </c>
      <c r="G140" s="209">
        <f t="shared" si="12"/>
        <v>0</v>
      </c>
      <c r="H140" s="209" t="s">
        <v>314</v>
      </c>
      <c r="I140" s="210" t="s">
        <v>314</v>
      </c>
    </row>
    <row r="141" spans="1:9" x14ac:dyDescent="0.25">
      <c r="A141" s="20" t="s">
        <v>450</v>
      </c>
      <c r="B141" s="216">
        <v>0</v>
      </c>
      <c r="C141" s="209">
        <f t="shared" si="10"/>
        <v>0</v>
      </c>
      <c r="D141" s="216">
        <v>0</v>
      </c>
      <c r="E141" s="209">
        <f t="shared" si="11"/>
        <v>0</v>
      </c>
      <c r="F141" s="216">
        <v>0</v>
      </c>
      <c r="G141" s="209">
        <f t="shared" si="12"/>
        <v>0</v>
      </c>
      <c r="H141" s="209" t="s">
        <v>314</v>
      </c>
      <c r="I141" s="210" t="s">
        <v>314</v>
      </c>
    </row>
    <row r="142" spans="1:9" x14ac:dyDescent="0.25">
      <c r="A142" s="20" t="s">
        <v>305</v>
      </c>
      <c r="B142" s="216">
        <v>0</v>
      </c>
      <c r="C142" s="209">
        <f t="shared" si="10"/>
        <v>0</v>
      </c>
      <c r="D142" s="216">
        <v>0</v>
      </c>
      <c r="E142" s="209">
        <f t="shared" si="11"/>
        <v>0</v>
      </c>
      <c r="F142" s="216">
        <v>0</v>
      </c>
      <c r="G142" s="209">
        <f t="shared" si="12"/>
        <v>0</v>
      </c>
      <c r="H142" s="209" t="s">
        <v>314</v>
      </c>
      <c r="I142" s="210" t="s">
        <v>314</v>
      </c>
    </row>
    <row r="143" spans="1:9" s="9" customFormat="1" x14ac:dyDescent="0.25">
      <c r="A143" s="20" t="s">
        <v>425</v>
      </c>
      <c r="B143" s="216">
        <v>0</v>
      </c>
      <c r="C143" s="209">
        <f t="shared" si="10"/>
        <v>0</v>
      </c>
      <c r="D143" s="216">
        <v>0</v>
      </c>
      <c r="E143" s="209">
        <f t="shared" si="11"/>
        <v>0</v>
      </c>
      <c r="F143" s="216">
        <v>0</v>
      </c>
      <c r="G143" s="209">
        <f t="shared" si="12"/>
        <v>0</v>
      </c>
      <c r="H143" s="209" t="s">
        <v>314</v>
      </c>
      <c r="I143" s="210" t="s">
        <v>314</v>
      </c>
    </row>
    <row r="144" spans="1:9" x14ac:dyDescent="0.25">
      <c r="A144" s="20" t="s">
        <v>655</v>
      </c>
      <c r="B144" s="216">
        <v>3.8003000000000002E-2</v>
      </c>
      <c r="C144" s="209">
        <f t="shared" si="10"/>
        <v>4.5799159524172379E-4</v>
      </c>
      <c r="D144" s="216">
        <v>0</v>
      </c>
      <c r="E144" s="209">
        <f t="shared" si="11"/>
        <v>0</v>
      </c>
      <c r="F144" s="216">
        <v>0</v>
      </c>
      <c r="G144" s="209">
        <f t="shared" si="12"/>
        <v>0</v>
      </c>
      <c r="H144" s="209" t="s">
        <v>314</v>
      </c>
      <c r="I144" s="210">
        <f>((F144/B144)-1)*100</f>
        <v>-100</v>
      </c>
    </row>
    <row r="145" spans="1:9" x14ac:dyDescent="0.25">
      <c r="A145" s="20" t="s">
        <v>426</v>
      </c>
      <c r="B145" s="216">
        <v>0</v>
      </c>
      <c r="C145" s="209">
        <f t="shared" si="10"/>
        <v>0</v>
      </c>
      <c r="D145" s="216">
        <v>0</v>
      </c>
      <c r="E145" s="209">
        <f t="shared" si="11"/>
        <v>0</v>
      </c>
      <c r="F145" s="216">
        <v>0</v>
      </c>
      <c r="G145" s="209">
        <f t="shared" si="12"/>
        <v>0</v>
      </c>
      <c r="H145" s="209" t="s">
        <v>314</v>
      </c>
      <c r="I145" s="210" t="s">
        <v>314</v>
      </c>
    </row>
    <row r="146" spans="1:9" x14ac:dyDescent="0.25">
      <c r="A146" s="20" t="s">
        <v>648</v>
      </c>
      <c r="B146" s="216">
        <v>0</v>
      </c>
      <c r="C146" s="209">
        <f t="shared" si="10"/>
        <v>0</v>
      </c>
      <c r="D146" s="216">
        <v>0</v>
      </c>
      <c r="E146" s="209">
        <f t="shared" si="11"/>
        <v>0</v>
      </c>
      <c r="F146" s="216">
        <v>0</v>
      </c>
      <c r="G146" s="209">
        <f t="shared" si="12"/>
        <v>0</v>
      </c>
      <c r="H146" s="209" t="s">
        <v>314</v>
      </c>
      <c r="I146" s="210" t="s">
        <v>314</v>
      </c>
    </row>
    <row r="147" spans="1:9" x14ac:dyDescent="0.25">
      <c r="A147" s="20" t="s">
        <v>561</v>
      </c>
      <c r="B147" s="216">
        <v>3.5700000000000003E-2</v>
      </c>
      <c r="C147" s="209">
        <f t="shared" si="10"/>
        <v>4.302370852335221E-4</v>
      </c>
      <c r="D147" s="216">
        <v>0</v>
      </c>
      <c r="E147" s="209">
        <f t="shared" si="11"/>
        <v>0</v>
      </c>
      <c r="F147" s="216">
        <v>0</v>
      </c>
      <c r="G147" s="209">
        <f t="shared" si="12"/>
        <v>0</v>
      </c>
      <c r="H147" s="209" t="s">
        <v>314</v>
      </c>
      <c r="I147" s="210">
        <f t="shared" ref="I147:I198" si="15">((F147/B147)-1)*100</f>
        <v>-100</v>
      </c>
    </row>
    <row r="148" spans="1:9" x14ac:dyDescent="0.25">
      <c r="A148" s="20" t="s">
        <v>528</v>
      </c>
      <c r="B148" s="216">
        <v>0</v>
      </c>
      <c r="C148" s="209">
        <f t="shared" si="10"/>
        <v>0</v>
      </c>
      <c r="D148" s="216">
        <v>0</v>
      </c>
      <c r="E148" s="209">
        <f t="shared" si="11"/>
        <v>0</v>
      </c>
      <c r="F148" s="216">
        <v>0</v>
      </c>
      <c r="G148" s="209">
        <f t="shared" si="12"/>
        <v>0</v>
      </c>
      <c r="H148" s="209" t="s">
        <v>314</v>
      </c>
      <c r="I148" s="210" t="s">
        <v>314</v>
      </c>
    </row>
    <row r="149" spans="1:9" x14ac:dyDescent="0.25">
      <c r="A149" s="20" t="s">
        <v>621</v>
      </c>
      <c r="B149" s="216">
        <v>0</v>
      </c>
      <c r="C149" s="209">
        <f t="shared" si="10"/>
        <v>0</v>
      </c>
      <c r="D149" s="216">
        <v>0</v>
      </c>
      <c r="E149" s="209">
        <f t="shared" si="11"/>
        <v>0</v>
      </c>
      <c r="F149" s="216">
        <v>0</v>
      </c>
      <c r="G149" s="209">
        <f t="shared" si="12"/>
        <v>0</v>
      </c>
      <c r="H149" s="209" t="s">
        <v>314</v>
      </c>
      <c r="I149" s="210" t="s">
        <v>314</v>
      </c>
    </row>
    <row r="150" spans="1:9" x14ac:dyDescent="0.25">
      <c r="A150" s="20" t="s">
        <v>457</v>
      </c>
      <c r="B150" s="216">
        <v>0</v>
      </c>
      <c r="C150" s="209">
        <f t="shared" si="10"/>
        <v>0</v>
      </c>
      <c r="D150" s="216">
        <v>0</v>
      </c>
      <c r="E150" s="209">
        <f t="shared" si="11"/>
        <v>0</v>
      </c>
      <c r="F150" s="216">
        <v>0</v>
      </c>
      <c r="G150" s="209">
        <f t="shared" si="12"/>
        <v>0</v>
      </c>
      <c r="H150" s="209" t="s">
        <v>314</v>
      </c>
      <c r="I150" s="210" t="s">
        <v>314</v>
      </c>
    </row>
    <row r="151" spans="1:9" x14ac:dyDescent="0.25">
      <c r="A151" s="20" t="s">
        <v>306</v>
      </c>
      <c r="B151" s="216">
        <v>0</v>
      </c>
      <c r="C151" s="209">
        <f t="shared" si="10"/>
        <v>0</v>
      </c>
      <c r="D151" s="216">
        <v>0.15509200000000001</v>
      </c>
      <c r="E151" s="209">
        <f t="shared" si="11"/>
        <v>1.9972934401232922E-3</v>
      </c>
      <c r="F151" s="216">
        <v>0</v>
      </c>
      <c r="G151" s="209">
        <f t="shared" si="12"/>
        <v>0</v>
      </c>
      <c r="H151" s="209">
        <f t="shared" ref="H151:H198" si="16">((F151/D151)-1)*100</f>
        <v>-100</v>
      </c>
      <c r="I151" s="210" t="s">
        <v>314</v>
      </c>
    </row>
    <row r="152" spans="1:9" x14ac:dyDescent="0.25">
      <c r="A152" s="20" t="s">
        <v>601</v>
      </c>
      <c r="B152" s="216">
        <v>1.6049999999999998E-2</v>
      </c>
      <c r="C152" s="209">
        <f t="shared" si="10"/>
        <v>1.9342591647053303E-4</v>
      </c>
      <c r="D152" s="216">
        <v>0</v>
      </c>
      <c r="E152" s="209">
        <f t="shared" si="11"/>
        <v>0</v>
      </c>
      <c r="F152" s="216">
        <v>0</v>
      </c>
      <c r="G152" s="209">
        <f t="shared" si="12"/>
        <v>0</v>
      </c>
      <c r="H152" s="209" t="s">
        <v>314</v>
      </c>
      <c r="I152" s="210">
        <f t="shared" si="15"/>
        <v>-100</v>
      </c>
    </row>
    <row r="153" spans="1:9" x14ac:dyDescent="0.25">
      <c r="A153" s="20" t="s">
        <v>449</v>
      </c>
      <c r="B153" s="216">
        <v>0</v>
      </c>
      <c r="C153" s="209">
        <f t="shared" si="10"/>
        <v>0</v>
      </c>
      <c r="D153" s="216">
        <v>0</v>
      </c>
      <c r="E153" s="209">
        <f t="shared" si="11"/>
        <v>0</v>
      </c>
      <c r="F153" s="216">
        <v>0</v>
      </c>
      <c r="G153" s="209">
        <f t="shared" si="12"/>
        <v>0</v>
      </c>
      <c r="H153" s="209" t="s">
        <v>314</v>
      </c>
      <c r="I153" s="210" t="s">
        <v>314</v>
      </c>
    </row>
    <row r="154" spans="1:9" x14ac:dyDescent="0.25">
      <c r="A154" s="20" t="s">
        <v>427</v>
      </c>
      <c r="B154" s="216">
        <v>0</v>
      </c>
      <c r="C154" s="209">
        <f t="shared" si="10"/>
        <v>0</v>
      </c>
      <c r="D154" s="216">
        <v>0</v>
      </c>
      <c r="E154" s="209">
        <f t="shared" si="11"/>
        <v>0</v>
      </c>
      <c r="F154" s="216">
        <v>0</v>
      </c>
      <c r="G154" s="209">
        <f t="shared" si="12"/>
        <v>0</v>
      </c>
      <c r="H154" s="209" t="s">
        <v>314</v>
      </c>
      <c r="I154" s="210" t="s">
        <v>314</v>
      </c>
    </row>
    <row r="155" spans="1:9" x14ac:dyDescent="0.25">
      <c r="A155" s="20" t="s">
        <v>428</v>
      </c>
      <c r="B155" s="216">
        <v>0</v>
      </c>
      <c r="C155" s="209">
        <f t="shared" si="10"/>
        <v>0</v>
      </c>
      <c r="D155" s="216">
        <v>0</v>
      </c>
      <c r="E155" s="209">
        <f t="shared" si="11"/>
        <v>0</v>
      </c>
      <c r="F155" s="216">
        <v>0</v>
      </c>
      <c r="G155" s="209">
        <f t="shared" si="12"/>
        <v>0</v>
      </c>
      <c r="H155" s="209" t="s">
        <v>314</v>
      </c>
      <c r="I155" s="210" t="s">
        <v>314</v>
      </c>
    </row>
    <row r="156" spans="1:9" x14ac:dyDescent="0.25">
      <c r="A156" s="20" t="s">
        <v>444</v>
      </c>
      <c r="B156" s="216">
        <v>0</v>
      </c>
      <c r="C156" s="209">
        <f t="shared" si="10"/>
        <v>0</v>
      </c>
      <c r="D156" s="216">
        <v>4.6516910000000002E-2</v>
      </c>
      <c r="E156" s="209">
        <f t="shared" si="11"/>
        <v>5.9905036493052878E-4</v>
      </c>
      <c r="F156" s="216">
        <v>0</v>
      </c>
      <c r="G156" s="209">
        <f t="shared" si="12"/>
        <v>0</v>
      </c>
      <c r="H156" s="209">
        <f t="shared" si="16"/>
        <v>-100</v>
      </c>
      <c r="I156" s="210" t="s">
        <v>314</v>
      </c>
    </row>
    <row r="157" spans="1:9" x14ac:dyDescent="0.25">
      <c r="A157" s="20" t="s">
        <v>429</v>
      </c>
      <c r="B157" s="216">
        <v>0</v>
      </c>
      <c r="C157" s="209">
        <f t="shared" si="10"/>
        <v>0</v>
      </c>
      <c r="D157" s="216">
        <v>0</v>
      </c>
      <c r="E157" s="209">
        <f t="shared" si="11"/>
        <v>0</v>
      </c>
      <c r="F157" s="216">
        <v>0</v>
      </c>
      <c r="G157" s="209">
        <f t="shared" si="12"/>
        <v>0</v>
      </c>
      <c r="H157" s="209" t="s">
        <v>314</v>
      </c>
      <c r="I157" s="210" t="s">
        <v>314</v>
      </c>
    </row>
    <row r="158" spans="1:9" x14ac:dyDescent="0.25">
      <c r="A158" s="20" t="s">
        <v>461</v>
      </c>
      <c r="B158" s="216">
        <v>0</v>
      </c>
      <c r="C158" s="209">
        <f t="shared" si="10"/>
        <v>0</v>
      </c>
      <c r="D158" s="216">
        <v>5.042427E-2</v>
      </c>
      <c r="E158" s="209">
        <f t="shared" si="11"/>
        <v>6.4936981723109975E-4</v>
      </c>
      <c r="F158" s="216">
        <v>0</v>
      </c>
      <c r="G158" s="209">
        <f t="shared" si="12"/>
        <v>0</v>
      </c>
      <c r="H158" s="209">
        <f t="shared" si="16"/>
        <v>-100</v>
      </c>
      <c r="I158" s="210" t="s">
        <v>314</v>
      </c>
    </row>
    <row r="159" spans="1:9" x14ac:dyDescent="0.25">
      <c r="A159" s="20" t="s">
        <v>611</v>
      </c>
      <c r="B159" s="216">
        <v>0</v>
      </c>
      <c r="C159" s="209">
        <f t="shared" si="10"/>
        <v>0</v>
      </c>
      <c r="D159" s="216">
        <v>0</v>
      </c>
      <c r="E159" s="209">
        <f t="shared" si="11"/>
        <v>0</v>
      </c>
      <c r="F159" s="216">
        <v>0</v>
      </c>
      <c r="G159" s="209">
        <f t="shared" si="12"/>
        <v>0</v>
      </c>
      <c r="H159" s="209" t="s">
        <v>314</v>
      </c>
      <c r="I159" s="210" t="s">
        <v>314</v>
      </c>
    </row>
    <row r="160" spans="1:9" x14ac:dyDescent="0.25">
      <c r="A160" s="20" t="s">
        <v>446</v>
      </c>
      <c r="B160" s="216">
        <v>0</v>
      </c>
      <c r="C160" s="209">
        <f t="shared" si="10"/>
        <v>0</v>
      </c>
      <c r="D160" s="216">
        <v>0.9328334399999999</v>
      </c>
      <c r="E160" s="209">
        <f t="shared" si="11"/>
        <v>1.2013141299613421E-2</v>
      </c>
      <c r="F160" s="216">
        <v>0</v>
      </c>
      <c r="G160" s="209">
        <f t="shared" si="12"/>
        <v>0</v>
      </c>
      <c r="H160" s="209">
        <f t="shared" si="16"/>
        <v>-100</v>
      </c>
      <c r="I160" s="210" t="s">
        <v>314</v>
      </c>
    </row>
    <row r="161" spans="1:9" x14ac:dyDescent="0.25">
      <c r="A161" s="20" t="s">
        <v>526</v>
      </c>
      <c r="B161" s="216">
        <v>0</v>
      </c>
      <c r="C161" s="209">
        <f t="shared" si="10"/>
        <v>0</v>
      </c>
      <c r="D161" s="216">
        <v>0</v>
      </c>
      <c r="E161" s="209">
        <f t="shared" si="11"/>
        <v>0</v>
      </c>
      <c r="F161" s="216">
        <v>0</v>
      </c>
      <c r="G161" s="209">
        <f t="shared" si="12"/>
        <v>0</v>
      </c>
      <c r="H161" s="209" t="s">
        <v>314</v>
      </c>
      <c r="I161" s="210" t="s">
        <v>314</v>
      </c>
    </row>
    <row r="162" spans="1:9" x14ac:dyDescent="0.25">
      <c r="A162" s="20" t="s">
        <v>442</v>
      </c>
      <c r="B162" s="216">
        <v>0</v>
      </c>
      <c r="C162" s="209">
        <f t="shared" si="10"/>
        <v>0</v>
      </c>
      <c r="D162" s="216">
        <v>0</v>
      </c>
      <c r="E162" s="209">
        <f t="shared" si="11"/>
        <v>0</v>
      </c>
      <c r="F162" s="216">
        <v>0</v>
      </c>
      <c r="G162" s="209">
        <f t="shared" si="12"/>
        <v>0</v>
      </c>
      <c r="H162" s="209" t="s">
        <v>314</v>
      </c>
      <c r="I162" s="210" t="s">
        <v>314</v>
      </c>
    </row>
    <row r="163" spans="1:9" x14ac:dyDescent="0.25">
      <c r="A163" s="20" t="s">
        <v>307</v>
      </c>
      <c r="B163" s="216">
        <v>0</v>
      </c>
      <c r="C163" s="209">
        <f t="shared" si="10"/>
        <v>0</v>
      </c>
      <c r="D163" s="216">
        <v>1.8000000000000001E-4</v>
      </c>
      <c r="E163" s="209">
        <f t="shared" si="11"/>
        <v>2.3180616616085462E-6</v>
      </c>
      <c r="F163" s="216">
        <v>0</v>
      </c>
      <c r="G163" s="209">
        <f t="shared" si="12"/>
        <v>0</v>
      </c>
      <c r="H163" s="209">
        <f t="shared" si="16"/>
        <v>-100</v>
      </c>
      <c r="I163" s="210" t="s">
        <v>314</v>
      </c>
    </row>
    <row r="164" spans="1:9" x14ac:dyDescent="0.25">
      <c r="A164" s="20" t="s">
        <v>308</v>
      </c>
      <c r="B164" s="216">
        <v>0</v>
      </c>
      <c r="C164" s="209">
        <f t="shared" si="10"/>
        <v>0</v>
      </c>
      <c r="D164" s="216">
        <v>0</v>
      </c>
      <c r="E164" s="209">
        <f t="shared" si="11"/>
        <v>0</v>
      </c>
      <c r="F164" s="216">
        <v>0</v>
      </c>
      <c r="G164" s="209">
        <f t="shared" si="12"/>
        <v>0</v>
      </c>
      <c r="H164" s="209" t="s">
        <v>314</v>
      </c>
      <c r="I164" s="210" t="s">
        <v>314</v>
      </c>
    </row>
    <row r="165" spans="1:9" x14ac:dyDescent="0.25">
      <c r="A165" s="20" t="s">
        <v>432</v>
      </c>
      <c r="B165" s="216">
        <v>0</v>
      </c>
      <c r="C165" s="209">
        <f t="shared" si="10"/>
        <v>0</v>
      </c>
      <c r="D165" s="216">
        <v>0</v>
      </c>
      <c r="E165" s="209">
        <f t="shared" si="11"/>
        <v>0</v>
      </c>
      <c r="F165" s="216">
        <v>0</v>
      </c>
      <c r="G165" s="209">
        <f t="shared" si="12"/>
        <v>0</v>
      </c>
      <c r="H165" s="209" t="s">
        <v>314</v>
      </c>
      <c r="I165" s="210" t="s">
        <v>314</v>
      </c>
    </row>
    <row r="166" spans="1:9" x14ac:dyDescent="0.25">
      <c r="A166" s="20" t="s">
        <v>452</v>
      </c>
      <c r="B166" s="216">
        <v>0</v>
      </c>
      <c r="C166" s="209">
        <f t="shared" si="10"/>
        <v>0</v>
      </c>
      <c r="D166" s="216">
        <v>0</v>
      </c>
      <c r="E166" s="209">
        <f t="shared" si="11"/>
        <v>0</v>
      </c>
      <c r="F166" s="216">
        <v>0</v>
      </c>
      <c r="G166" s="209">
        <f t="shared" si="12"/>
        <v>0</v>
      </c>
      <c r="H166" s="209" t="s">
        <v>314</v>
      </c>
      <c r="I166" s="210" t="s">
        <v>314</v>
      </c>
    </row>
    <row r="167" spans="1:9" x14ac:dyDescent="0.25">
      <c r="A167" s="20" t="s">
        <v>433</v>
      </c>
      <c r="B167" s="216">
        <v>0</v>
      </c>
      <c r="C167" s="209">
        <f t="shared" si="10"/>
        <v>0</v>
      </c>
      <c r="D167" s="216">
        <v>0</v>
      </c>
      <c r="E167" s="209">
        <f t="shared" si="11"/>
        <v>0</v>
      </c>
      <c r="F167" s="216">
        <v>0</v>
      </c>
      <c r="G167" s="209">
        <f t="shared" si="12"/>
        <v>0</v>
      </c>
      <c r="H167" s="209" t="s">
        <v>314</v>
      </c>
      <c r="I167" s="210" t="s">
        <v>314</v>
      </c>
    </row>
    <row r="168" spans="1:9" x14ac:dyDescent="0.25">
      <c r="A168" s="20" t="s">
        <v>612</v>
      </c>
      <c r="B168" s="216">
        <v>0</v>
      </c>
      <c r="C168" s="209">
        <f t="shared" si="10"/>
        <v>0</v>
      </c>
      <c r="D168" s="216">
        <v>0.10444189999999999</v>
      </c>
      <c r="E168" s="209">
        <f t="shared" si="11"/>
        <v>1.3450153569752976E-3</v>
      </c>
      <c r="F168" s="216">
        <v>0</v>
      </c>
      <c r="G168" s="209">
        <f t="shared" si="12"/>
        <v>0</v>
      </c>
      <c r="H168" s="209">
        <f t="shared" si="16"/>
        <v>-100</v>
      </c>
      <c r="I168" s="210" t="s">
        <v>314</v>
      </c>
    </row>
    <row r="169" spans="1:9" x14ac:dyDescent="0.25">
      <c r="A169" s="20" t="s">
        <v>462</v>
      </c>
      <c r="B169" s="216">
        <v>0</v>
      </c>
      <c r="C169" s="209">
        <f t="shared" si="10"/>
        <v>0</v>
      </c>
      <c r="D169" s="216">
        <v>0</v>
      </c>
      <c r="E169" s="209">
        <f t="shared" si="11"/>
        <v>0</v>
      </c>
      <c r="F169" s="216">
        <v>0</v>
      </c>
      <c r="G169" s="209">
        <f t="shared" si="12"/>
        <v>0</v>
      </c>
      <c r="H169" s="209" t="s">
        <v>314</v>
      </c>
      <c r="I169" s="210" t="s">
        <v>314</v>
      </c>
    </row>
    <row r="170" spans="1:9" x14ac:dyDescent="0.25">
      <c r="A170" s="20" t="s">
        <v>508</v>
      </c>
      <c r="B170" s="216">
        <v>0</v>
      </c>
      <c r="C170" s="209">
        <f t="shared" si="10"/>
        <v>0</v>
      </c>
      <c r="D170" s="216">
        <v>0</v>
      </c>
      <c r="E170" s="209">
        <f t="shared" si="11"/>
        <v>0</v>
      </c>
      <c r="F170" s="216">
        <v>0</v>
      </c>
      <c r="G170" s="209">
        <f t="shared" si="12"/>
        <v>0</v>
      </c>
      <c r="H170" s="209" t="s">
        <v>314</v>
      </c>
      <c r="I170" s="210" t="s">
        <v>314</v>
      </c>
    </row>
    <row r="171" spans="1:9" x14ac:dyDescent="0.25">
      <c r="A171" s="20" t="s">
        <v>456</v>
      </c>
      <c r="B171" s="216">
        <v>0</v>
      </c>
      <c r="C171" s="209">
        <f t="shared" si="10"/>
        <v>0</v>
      </c>
      <c r="D171" s="216">
        <v>0</v>
      </c>
      <c r="E171" s="209">
        <f t="shared" si="11"/>
        <v>0</v>
      </c>
      <c r="F171" s="216">
        <v>0</v>
      </c>
      <c r="G171" s="209">
        <f t="shared" si="12"/>
        <v>0</v>
      </c>
      <c r="H171" s="209" t="s">
        <v>314</v>
      </c>
      <c r="I171" s="210" t="s">
        <v>314</v>
      </c>
    </row>
    <row r="172" spans="1:9" x14ac:dyDescent="0.25">
      <c r="A172" s="20" t="s">
        <v>309</v>
      </c>
      <c r="B172" s="216">
        <v>0</v>
      </c>
      <c r="C172" s="209">
        <f t="shared" si="10"/>
        <v>0</v>
      </c>
      <c r="D172" s="216">
        <v>0</v>
      </c>
      <c r="E172" s="209">
        <f t="shared" si="11"/>
        <v>0</v>
      </c>
      <c r="F172" s="216">
        <v>0</v>
      </c>
      <c r="G172" s="209">
        <f t="shared" si="12"/>
        <v>0</v>
      </c>
      <c r="H172" s="209" t="s">
        <v>314</v>
      </c>
      <c r="I172" s="210" t="s">
        <v>314</v>
      </c>
    </row>
    <row r="173" spans="1:9" x14ac:dyDescent="0.25">
      <c r="A173" s="20" t="s">
        <v>435</v>
      </c>
      <c r="B173" s="216">
        <v>0</v>
      </c>
      <c r="C173" s="209">
        <f t="shared" si="10"/>
        <v>0</v>
      </c>
      <c r="D173" s="216">
        <v>0</v>
      </c>
      <c r="E173" s="209">
        <f t="shared" si="11"/>
        <v>0</v>
      </c>
      <c r="F173" s="216">
        <v>0</v>
      </c>
      <c r="G173" s="209">
        <f t="shared" si="12"/>
        <v>0</v>
      </c>
      <c r="H173" s="209" t="s">
        <v>314</v>
      </c>
      <c r="I173" s="210" t="s">
        <v>314</v>
      </c>
    </row>
    <row r="174" spans="1:9" x14ac:dyDescent="0.25">
      <c r="A174" s="20" t="s">
        <v>455</v>
      </c>
      <c r="B174" s="216">
        <v>0</v>
      </c>
      <c r="C174" s="209">
        <f t="shared" si="10"/>
        <v>0</v>
      </c>
      <c r="D174" s="216">
        <v>0</v>
      </c>
      <c r="E174" s="209">
        <f t="shared" si="11"/>
        <v>0</v>
      </c>
      <c r="F174" s="216">
        <v>0</v>
      </c>
      <c r="G174" s="209">
        <f t="shared" si="12"/>
        <v>0</v>
      </c>
      <c r="H174" s="209" t="s">
        <v>314</v>
      </c>
      <c r="I174" s="210" t="s">
        <v>314</v>
      </c>
    </row>
    <row r="175" spans="1:9" x14ac:dyDescent="0.25">
      <c r="A175" s="20" t="s">
        <v>650</v>
      </c>
      <c r="B175" s="216">
        <v>5.4640000000000001E-3</v>
      </c>
      <c r="C175" s="209">
        <f t="shared" si="10"/>
        <v>6.5849171812772125E-5</v>
      </c>
      <c r="D175" s="216">
        <v>0</v>
      </c>
      <c r="E175" s="209">
        <f t="shared" si="11"/>
        <v>0</v>
      </c>
      <c r="F175" s="216">
        <v>0</v>
      </c>
      <c r="G175" s="209">
        <f t="shared" si="12"/>
        <v>0</v>
      </c>
      <c r="H175" s="209" t="s">
        <v>314</v>
      </c>
      <c r="I175" s="210">
        <f t="shared" si="15"/>
        <v>-100</v>
      </c>
    </row>
    <row r="176" spans="1:9" x14ac:dyDescent="0.25">
      <c r="A176" s="20" t="s">
        <v>587</v>
      </c>
      <c r="B176" s="216">
        <v>0</v>
      </c>
      <c r="C176" s="209">
        <f t="shared" si="10"/>
        <v>0</v>
      </c>
      <c r="D176" s="216">
        <v>0</v>
      </c>
      <c r="E176" s="209">
        <f t="shared" si="11"/>
        <v>0</v>
      </c>
      <c r="F176" s="216">
        <v>0</v>
      </c>
      <c r="G176" s="209">
        <f t="shared" si="12"/>
        <v>0</v>
      </c>
      <c r="H176" s="209" t="s">
        <v>314</v>
      </c>
      <c r="I176" s="210" t="s">
        <v>314</v>
      </c>
    </row>
    <row r="177" spans="1:9" x14ac:dyDescent="0.25">
      <c r="A177" s="20" t="s">
        <v>453</v>
      </c>
      <c r="B177" s="216">
        <v>0</v>
      </c>
      <c r="C177" s="209">
        <f t="shared" si="10"/>
        <v>0</v>
      </c>
      <c r="D177" s="216">
        <v>0</v>
      </c>
      <c r="E177" s="209">
        <f t="shared" si="11"/>
        <v>0</v>
      </c>
      <c r="F177" s="216">
        <v>0</v>
      </c>
      <c r="G177" s="209">
        <f t="shared" si="12"/>
        <v>0</v>
      </c>
      <c r="H177" s="209" t="s">
        <v>314</v>
      </c>
      <c r="I177" s="210" t="s">
        <v>314</v>
      </c>
    </row>
    <row r="178" spans="1:9" x14ac:dyDescent="0.25">
      <c r="A178" s="20" t="s">
        <v>445</v>
      </c>
      <c r="B178" s="216">
        <v>0</v>
      </c>
      <c r="C178" s="209">
        <f t="shared" si="10"/>
        <v>0</v>
      </c>
      <c r="D178" s="216">
        <v>4.0000000000000002E-4</v>
      </c>
      <c r="E178" s="209">
        <f t="shared" si="11"/>
        <v>5.1512481369078804E-6</v>
      </c>
      <c r="F178" s="216">
        <v>0</v>
      </c>
      <c r="G178" s="209">
        <f t="shared" si="12"/>
        <v>0</v>
      </c>
      <c r="H178" s="209">
        <f t="shared" si="16"/>
        <v>-100</v>
      </c>
      <c r="I178" s="210" t="s">
        <v>314</v>
      </c>
    </row>
    <row r="179" spans="1:9" x14ac:dyDescent="0.25">
      <c r="A179" s="20" t="s">
        <v>438</v>
      </c>
      <c r="B179" s="216">
        <v>0.92405000000000004</v>
      </c>
      <c r="C179" s="209">
        <f t="shared" si="10"/>
        <v>1.1136150661345549E-2</v>
      </c>
      <c r="D179" s="216">
        <v>0.19927014000000001</v>
      </c>
      <c r="E179" s="209">
        <f t="shared" si="11"/>
        <v>2.5662248435409313E-3</v>
      </c>
      <c r="F179" s="216">
        <v>0</v>
      </c>
      <c r="G179" s="209">
        <f t="shared" si="12"/>
        <v>0</v>
      </c>
      <c r="H179" s="209">
        <f t="shared" si="16"/>
        <v>-100</v>
      </c>
      <c r="I179" s="210">
        <f t="shared" si="15"/>
        <v>-100</v>
      </c>
    </row>
    <row r="180" spans="1:9" x14ac:dyDescent="0.25">
      <c r="A180" s="20" t="s">
        <v>613</v>
      </c>
      <c r="B180" s="216">
        <v>0</v>
      </c>
      <c r="C180" s="209">
        <f t="shared" si="10"/>
        <v>0</v>
      </c>
      <c r="D180" s="216">
        <v>0</v>
      </c>
      <c r="E180" s="209">
        <f t="shared" si="11"/>
        <v>0</v>
      </c>
      <c r="F180" s="216">
        <v>0</v>
      </c>
      <c r="G180" s="209">
        <f t="shared" si="12"/>
        <v>0</v>
      </c>
      <c r="H180" s="209" t="s">
        <v>314</v>
      </c>
      <c r="I180" s="210" t="s">
        <v>314</v>
      </c>
    </row>
    <row r="181" spans="1:9" x14ac:dyDescent="0.25">
      <c r="A181" s="20" t="s">
        <v>600</v>
      </c>
      <c r="B181" s="216">
        <v>0.60238000000000003</v>
      </c>
      <c r="C181" s="209">
        <f t="shared" si="10"/>
        <v>7.2595578544249022E-3</v>
      </c>
      <c r="D181" s="216">
        <v>0</v>
      </c>
      <c r="E181" s="209">
        <f t="shared" si="11"/>
        <v>0</v>
      </c>
      <c r="F181" s="216">
        <v>0</v>
      </c>
      <c r="G181" s="209">
        <f t="shared" si="12"/>
        <v>0</v>
      </c>
      <c r="H181" s="209" t="s">
        <v>314</v>
      </c>
      <c r="I181" s="210">
        <f t="shared" si="15"/>
        <v>-100</v>
      </c>
    </row>
    <row r="182" spans="1:9" x14ac:dyDescent="0.25">
      <c r="A182" s="20" t="s">
        <v>409</v>
      </c>
      <c r="B182" s="216">
        <v>0</v>
      </c>
      <c r="C182" s="209">
        <f t="shared" si="10"/>
        <v>0</v>
      </c>
      <c r="D182" s="216">
        <v>0</v>
      </c>
      <c r="E182" s="209">
        <f t="shared" si="11"/>
        <v>0</v>
      </c>
      <c r="F182" s="216">
        <v>0</v>
      </c>
      <c r="G182" s="209">
        <f t="shared" si="12"/>
        <v>0</v>
      </c>
      <c r="H182" s="209" t="s">
        <v>314</v>
      </c>
      <c r="I182" s="210" t="s">
        <v>314</v>
      </c>
    </row>
    <row r="183" spans="1:9" x14ac:dyDescent="0.25">
      <c r="A183" s="20" t="s">
        <v>527</v>
      </c>
      <c r="B183" s="216">
        <v>0</v>
      </c>
      <c r="C183" s="209">
        <f t="shared" si="10"/>
        <v>0</v>
      </c>
      <c r="D183" s="216">
        <v>1.2E-4</v>
      </c>
      <c r="E183" s="209">
        <f t="shared" si="11"/>
        <v>1.5453744410723641E-6</v>
      </c>
      <c r="F183" s="216">
        <v>0</v>
      </c>
      <c r="G183" s="209">
        <f t="shared" si="12"/>
        <v>0</v>
      </c>
      <c r="H183" s="209">
        <f t="shared" si="16"/>
        <v>-100</v>
      </c>
      <c r="I183" s="210" t="s">
        <v>314</v>
      </c>
    </row>
    <row r="184" spans="1:9" x14ac:dyDescent="0.25">
      <c r="A184" s="20" t="s">
        <v>463</v>
      </c>
      <c r="B184" s="216">
        <v>0</v>
      </c>
      <c r="C184" s="209">
        <f t="shared" si="10"/>
        <v>0</v>
      </c>
      <c r="D184" s="216">
        <v>0</v>
      </c>
      <c r="E184" s="209">
        <f t="shared" si="11"/>
        <v>0</v>
      </c>
      <c r="F184" s="216">
        <v>0</v>
      </c>
      <c r="G184" s="209">
        <f t="shared" si="12"/>
        <v>0</v>
      </c>
      <c r="H184" s="209" t="s">
        <v>314</v>
      </c>
      <c r="I184" s="210" t="s">
        <v>314</v>
      </c>
    </row>
    <row r="185" spans="1:9" x14ac:dyDescent="0.25">
      <c r="A185" s="20" t="s">
        <v>519</v>
      </c>
      <c r="B185" s="216">
        <v>0</v>
      </c>
      <c r="C185" s="209">
        <f t="shared" si="10"/>
        <v>0</v>
      </c>
      <c r="D185" s="216">
        <v>0</v>
      </c>
      <c r="E185" s="209">
        <f t="shared" si="11"/>
        <v>0</v>
      </c>
      <c r="F185" s="216">
        <v>0</v>
      </c>
      <c r="G185" s="209">
        <f t="shared" si="12"/>
        <v>0</v>
      </c>
      <c r="H185" s="209" t="s">
        <v>314</v>
      </c>
      <c r="I185" s="210" t="s">
        <v>314</v>
      </c>
    </row>
    <row r="186" spans="1:9" x14ac:dyDescent="0.25">
      <c r="A186" s="20" t="s">
        <v>586</v>
      </c>
      <c r="B186" s="216">
        <v>0</v>
      </c>
      <c r="C186" s="209">
        <f t="shared" si="10"/>
        <v>0</v>
      </c>
      <c r="D186" s="216">
        <v>0</v>
      </c>
      <c r="E186" s="209">
        <f t="shared" si="11"/>
        <v>0</v>
      </c>
      <c r="F186" s="216">
        <v>0</v>
      </c>
      <c r="G186" s="209">
        <f t="shared" si="12"/>
        <v>0</v>
      </c>
      <c r="H186" s="209" t="s">
        <v>314</v>
      </c>
      <c r="I186" s="210" t="s">
        <v>314</v>
      </c>
    </row>
    <row r="187" spans="1:9" x14ac:dyDescent="0.25">
      <c r="A187" s="20" t="s">
        <v>311</v>
      </c>
      <c r="B187" s="216">
        <v>0</v>
      </c>
      <c r="C187" s="209">
        <f t="shared" si="10"/>
        <v>0</v>
      </c>
      <c r="D187" s="216">
        <v>0</v>
      </c>
      <c r="E187" s="209">
        <f t="shared" si="11"/>
        <v>0</v>
      </c>
      <c r="F187" s="216">
        <v>0</v>
      </c>
      <c r="G187" s="209">
        <f t="shared" si="12"/>
        <v>0</v>
      </c>
      <c r="H187" s="209" t="s">
        <v>314</v>
      </c>
      <c r="I187" s="210" t="s">
        <v>314</v>
      </c>
    </row>
    <row r="188" spans="1:9" x14ac:dyDescent="0.25">
      <c r="A188" s="20" t="s">
        <v>614</v>
      </c>
      <c r="B188" s="216">
        <v>0</v>
      </c>
      <c r="C188" s="209">
        <f t="shared" si="10"/>
        <v>0</v>
      </c>
      <c r="D188" s="216">
        <v>0</v>
      </c>
      <c r="E188" s="209">
        <f t="shared" si="11"/>
        <v>0</v>
      </c>
      <c r="F188" s="216">
        <v>0</v>
      </c>
      <c r="G188" s="209">
        <f t="shared" si="12"/>
        <v>0</v>
      </c>
      <c r="H188" s="209" t="s">
        <v>314</v>
      </c>
      <c r="I188" s="210" t="s">
        <v>314</v>
      </c>
    </row>
    <row r="189" spans="1:9" x14ac:dyDescent="0.25">
      <c r="A189" s="20" t="s">
        <v>451</v>
      </c>
      <c r="B189" s="216">
        <v>0</v>
      </c>
      <c r="C189" s="209">
        <f t="shared" si="10"/>
        <v>0</v>
      </c>
      <c r="D189" s="216">
        <v>0</v>
      </c>
      <c r="E189" s="209">
        <f t="shared" si="11"/>
        <v>0</v>
      </c>
      <c r="F189" s="216">
        <v>0</v>
      </c>
      <c r="G189" s="209">
        <f t="shared" si="12"/>
        <v>0</v>
      </c>
      <c r="H189" s="209" t="s">
        <v>314</v>
      </c>
      <c r="I189" s="210" t="s">
        <v>314</v>
      </c>
    </row>
    <row r="190" spans="1:9" x14ac:dyDescent="0.25">
      <c r="A190" s="20" t="s">
        <v>622</v>
      </c>
      <c r="B190" s="216">
        <v>0</v>
      </c>
      <c r="C190" s="209">
        <f t="shared" si="10"/>
        <v>0</v>
      </c>
      <c r="D190" s="216">
        <v>0</v>
      </c>
      <c r="E190" s="209">
        <f t="shared" si="11"/>
        <v>0</v>
      </c>
      <c r="F190" s="216">
        <v>0</v>
      </c>
      <c r="G190" s="209">
        <f t="shared" si="12"/>
        <v>0</v>
      </c>
      <c r="H190" s="209" t="s">
        <v>314</v>
      </c>
      <c r="I190" s="210" t="s">
        <v>314</v>
      </c>
    </row>
    <row r="191" spans="1:9" x14ac:dyDescent="0.25">
      <c r="A191" s="20" t="s">
        <v>615</v>
      </c>
      <c r="B191" s="216">
        <v>0</v>
      </c>
      <c r="C191" s="209">
        <f t="shared" si="10"/>
        <v>0</v>
      </c>
      <c r="D191" s="216">
        <v>2.2438840000000002E-2</v>
      </c>
      <c r="E191" s="209">
        <f t="shared" si="11"/>
        <v>2.8897008186093507E-4</v>
      </c>
      <c r="F191" s="216">
        <v>0</v>
      </c>
      <c r="G191" s="209">
        <f t="shared" si="12"/>
        <v>0</v>
      </c>
      <c r="H191" s="209">
        <f t="shared" si="16"/>
        <v>-100</v>
      </c>
      <c r="I191" s="210" t="s">
        <v>314</v>
      </c>
    </row>
    <row r="192" spans="1:9" x14ac:dyDescent="0.25">
      <c r="A192" s="20" t="s">
        <v>439</v>
      </c>
      <c r="B192" s="216">
        <v>2.4749980000000001E-2</v>
      </c>
      <c r="C192" s="209">
        <f t="shared" si="10"/>
        <v>2.9827336848145563E-4</v>
      </c>
      <c r="D192" s="216">
        <v>1.6371530000000002E-2</v>
      </c>
      <c r="E192" s="209">
        <f t="shared" si="11"/>
        <v>2.1083453352707866E-4</v>
      </c>
      <c r="F192" s="216">
        <v>0</v>
      </c>
      <c r="G192" s="209">
        <f t="shared" si="12"/>
        <v>0</v>
      </c>
      <c r="H192" s="209">
        <f t="shared" si="16"/>
        <v>-100</v>
      </c>
      <c r="I192" s="210">
        <f t="shared" si="15"/>
        <v>-100</v>
      </c>
    </row>
    <row r="193" spans="1:9" x14ac:dyDescent="0.25">
      <c r="A193" s="20" t="s">
        <v>411</v>
      </c>
      <c r="B193" s="216">
        <v>0</v>
      </c>
      <c r="C193" s="209">
        <f t="shared" si="10"/>
        <v>0</v>
      </c>
      <c r="D193" s="216">
        <v>0</v>
      </c>
      <c r="E193" s="209">
        <f t="shared" si="11"/>
        <v>0</v>
      </c>
      <c r="F193" s="216">
        <v>0</v>
      </c>
      <c r="G193" s="209">
        <f t="shared" si="12"/>
        <v>0</v>
      </c>
      <c r="H193" s="209" t="s">
        <v>314</v>
      </c>
      <c r="I193" s="210" t="s">
        <v>314</v>
      </c>
    </row>
    <row r="194" spans="1:9" x14ac:dyDescent="0.25">
      <c r="A194" s="20" t="s">
        <v>447</v>
      </c>
      <c r="B194" s="216">
        <v>0</v>
      </c>
      <c r="C194" s="209">
        <f t="shared" si="10"/>
        <v>0</v>
      </c>
      <c r="D194" s="216">
        <v>0</v>
      </c>
      <c r="E194" s="209">
        <f t="shared" si="11"/>
        <v>0</v>
      </c>
      <c r="F194" s="216">
        <v>0</v>
      </c>
      <c r="G194" s="209">
        <f t="shared" si="12"/>
        <v>0</v>
      </c>
      <c r="H194" s="209" t="s">
        <v>314</v>
      </c>
      <c r="I194" s="210" t="s">
        <v>314</v>
      </c>
    </row>
    <row r="195" spans="1:9" x14ac:dyDescent="0.25">
      <c r="A195" s="20" t="s">
        <v>593</v>
      </c>
      <c r="B195" s="216">
        <v>0</v>
      </c>
      <c r="C195" s="209">
        <f t="shared" si="10"/>
        <v>0</v>
      </c>
      <c r="D195" s="216">
        <v>0</v>
      </c>
      <c r="E195" s="209">
        <f t="shared" si="11"/>
        <v>0</v>
      </c>
      <c r="F195" s="216">
        <v>0</v>
      </c>
      <c r="G195" s="209">
        <f t="shared" si="12"/>
        <v>0</v>
      </c>
      <c r="H195" s="209" t="s">
        <v>314</v>
      </c>
      <c r="I195" s="210" t="s">
        <v>314</v>
      </c>
    </row>
    <row r="196" spans="1:9" x14ac:dyDescent="0.25">
      <c r="A196" s="20" t="s">
        <v>599</v>
      </c>
      <c r="B196" s="216">
        <v>8.566E-2</v>
      </c>
      <c r="C196" s="209">
        <f t="shared" si="10"/>
        <v>1.0323279753810504E-3</v>
      </c>
      <c r="D196" s="216">
        <v>0</v>
      </c>
      <c r="E196" s="209">
        <f t="shared" si="11"/>
        <v>0</v>
      </c>
      <c r="F196" s="216">
        <v>0</v>
      </c>
      <c r="G196" s="209">
        <f t="shared" si="12"/>
        <v>0</v>
      </c>
      <c r="H196" s="209" t="s">
        <v>314</v>
      </c>
      <c r="I196" s="210">
        <f t="shared" si="15"/>
        <v>-100</v>
      </c>
    </row>
    <row r="197" spans="1:9" x14ac:dyDescent="0.25">
      <c r="A197" s="277" t="s">
        <v>616</v>
      </c>
      <c r="B197" s="217">
        <v>0</v>
      </c>
      <c r="C197" s="218">
        <f>(B197/$B$198)*100</f>
        <v>0</v>
      </c>
      <c r="D197" s="217">
        <v>0</v>
      </c>
      <c r="E197" s="218">
        <f t="shared" ref="E197" si="17">(D197/$D$198)*100</f>
        <v>0</v>
      </c>
      <c r="F197" s="217">
        <v>0</v>
      </c>
      <c r="G197" s="218">
        <f t="shared" ref="G197" si="18">(F197/$F$198)*100</f>
        <v>0</v>
      </c>
      <c r="H197" s="209" t="s">
        <v>314</v>
      </c>
      <c r="I197" s="210" t="s">
        <v>314</v>
      </c>
    </row>
    <row r="198" spans="1:9" s="9" customFormat="1" x14ac:dyDescent="0.25">
      <c r="A198" s="28" t="s">
        <v>262</v>
      </c>
      <c r="B198" s="278">
        <f t="shared" ref="B198:G198" si="19">SUM(B4:B197)</f>
        <v>8297.7505253000036</v>
      </c>
      <c r="C198" s="280">
        <f t="shared" si="19"/>
        <v>99.999999999999943</v>
      </c>
      <c r="D198" s="279">
        <f t="shared" si="19"/>
        <v>7765.1083653699989</v>
      </c>
      <c r="E198" s="280">
        <f t="shared" si="19"/>
        <v>99.999999999999943</v>
      </c>
      <c r="F198" s="279">
        <f t="shared" si="19"/>
        <v>6827.869274579999</v>
      </c>
      <c r="G198" s="280">
        <f t="shared" si="19"/>
        <v>100</v>
      </c>
      <c r="H198" s="281">
        <f t="shared" si="16"/>
        <v>-12.069877800673057</v>
      </c>
      <c r="I198" s="282">
        <f t="shared" si="15"/>
        <v>-17.714213584010608</v>
      </c>
    </row>
  </sheetData>
  <sortState xmlns:xlrd2="http://schemas.microsoft.com/office/spreadsheetml/2017/richdata2" ref="A4:I135">
    <sortCondition descending="1" ref="G4:G135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98"/>
  <sheetViews>
    <sheetView zoomScaleNormal="100" workbookViewId="0"/>
  </sheetViews>
  <sheetFormatPr defaultColWidth="9.1796875" defaultRowHeight="11.5" x14ac:dyDescent="0.25"/>
  <cols>
    <col min="1" max="1" width="23.54296875" style="6" customWidth="1"/>
    <col min="2" max="2" width="14.90625" style="6" bestFit="1" customWidth="1"/>
    <col min="3" max="3" width="13.36328125" style="7" customWidth="1"/>
    <col min="4" max="4" width="14.90625" style="6" bestFit="1" customWidth="1"/>
    <col min="5" max="5" width="13.36328125" style="7" customWidth="1"/>
    <col min="6" max="6" width="17.90625" style="6" bestFit="1" customWidth="1"/>
    <col min="7" max="7" width="13.36328125" style="7" customWidth="1"/>
    <col min="8" max="9" width="13.36328125" style="6" customWidth="1"/>
    <col min="10" max="11" width="9.1796875" style="6"/>
    <col min="12" max="12" width="11.6328125" style="6" bestFit="1" customWidth="1"/>
    <col min="13" max="16384" width="9.1796875" style="6"/>
  </cols>
  <sheetData>
    <row r="1" spans="1:18" x14ac:dyDescent="0.25">
      <c r="A1" s="9" t="s">
        <v>510</v>
      </c>
      <c r="B1" s="9"/>
      <c r="C1" s="9"/>
      <c r="D1" s="12"/>
      <c r="K1" s="11" t="s">
        <v>313</v>
      </c>
      <c r="Q1" s="374"/>
      <c r="R1" s="374"/>
    </row>
    <row r="2" spans="1:18" x14ac:dyDescent="0.25">
      <c r="A2" s="369" t="s">
        <v>292</v>
      </c>
      <c r="B2" s="371">
        <v>44835</v>
      </c>
      <c r="C2" s="371"/>
      <c r="D2" s="371">
        <v>45170</v>
      </c>
      <c r="E2" s="371"/>
      <c r="F2" s="371">
        <v>45200</v>
      </c>
      <c r="G2" s="371"/>
      <c r="H2" s="372" t="s">
        <v>293</v>
      </c>
      <c r="I2" s="367" t="s">
        <v>594</v>
      </c>
    </row>
    <row r="3" spans="1:18" x14ac:dyDescent="0.25">
      <c r="A3" s="370"/>
      <c r="B3" s="39" t="s">
        <v>294</v>
      </c>
      <c r="C3" s="40" t="s">
        <v>295</v>
      </c>
      <c r="D3" s="39" t="s">
        <v>294</v>
      </c>
      <c r="E3" s="24" t="s">
        <v>295</v>
      </c>
      <c r="F3" s="39" t="s">
        <v>294</v>
      </c>
      <c r="G3" s="24" t="s">
        <v>295</v>
      </c>
      <c r="H3" s="373"/>
      <c r="I3" s="362"/>
    </row>
    <row r="4" spans="1:18" ht="14.5" customHeight="1" x14ac:dyDescent="0.25">
      <c r="A4" s="14" t="s">
        <v>296</v>
      </c>
      <c r="B4" s="214">
        <v>4755.03185037</v>
      </c>
      <c r="C4" s="88">
        <f t="shared" ref="C4:C35" si="0">(B4/$B$198)*100</f>
        <v>45.287545917963421</v>
      </c>
      <c r="D4" s="214">
        <v>4460.0733202000001</v>
      </c>
      <c r="E4" s="88">
        <f t="shared" ref="E4:E35" si="1">(D4/$D$198)*100</f>
        <v>40.15007375453154</v>
      </c>
      <c r="F4" s="214">
        <v>4948.6513751400007</v>
      </c>
      <c r="G4" s="88">
        <f t="shared" ref="G4:G35" si="2">(F4/$F$198)*100</f>
        <v>43.646461166988054</v>
      </c>
      <c r="H4" s="41">
        <f>((F4/D4)-1)*100</f>
        <v>10.954484822641696</v>
      </c>
      <c r="I4" s="42">
        <f>((F4/B4)-1)*100</f>
        <v>4.0718870212180569</v>
      </c>
    </row>
    <row r="5" spans="1:18" x14ac:dyDescent="0.25">
      <c r="A5" s="15" t="s">
        <v>380</v>
      </c>
      <c r="B5" s="216">
        <v>99.689592419999997</v>
      </c>
      <c r="C5" s="41">
        <f t="shared" si="0"/>
        <v>0.94945673053956714</v>
      </c>
      <c r="D5" s="216">
        <v>843.44496941</v>
      </c>
      <c r="E5" s="41">
        <f t="shared" si="1"/>
        <v>7.5927849832256884</v>
      </c>
      <c r="F5" s="216">
        <v>1046.2157591</v>
      </c>
      <c r="G5" s="41">
        <f t="shared" si="2"/>
        <v>9.227486852528024</v>
      </c>
      <c r="H5" s="41">
        <f t="shared" ref="H5:H68" si="3">((F5/D5)-1)*100</f>
        <v>24.0407847629752</v>
      </c>
      <c r="I5" s="42">
        <f t="shared" ref="I5:I68" si="4">((F5/B5)-1)*100</f>
        <v>949.47340409639924</v>
      </c>
      <c r="J5" s="43"/>
    </row>
    <row r="6" spans="1:18" x14ac:dyDescent="0.25">
      <c r="A6" s="15" t="s">
        <v>346</v>
      </c>
      <c r="B6" s="216">
        <v>1121.5676239100001</v>
      </c>
      <c r="C6" s="41">
        <f t="shared" si="0"/>
        <v>10.681956896665778</v>
      </c>
      <c r="D6" s="216">
        <v>866.82944926000005</v>
      </c>
      <c r="E6" s="41">
        <f t="shared" si="1"/>
        <v>7.8032946594762027</v>
      </c>
      <c r="F6" s="216">
        <v>981.63428264999993</v>
      </c>
      <c r="G6" s="41">
        <f t="shared" si="2"/>
        <v>8.6578866341449014</v>
      </c>
      <c r="H6" s="41">
        <f t="shared" si="3"/>
        <v>13.244223934478372</v>
      </c>
      <c r="I6" s="42">
        <f t="shared" si="4"/>
        <v>-12.476585296940513</v>
      </c>
    </row>
    <row r="7" spans="1:18" x14ac:dyDescent="0.25">
      <c r="A7" s="15" t="s">
        <v>353</v>
      </c>
      <c r="B7" s="216">
        <v>163.41961856999998</v>
      </c>
      <c r="C7" s="41">
        <f t="shared" si="0"/>
        <v>1.5564298437473267</v>
      </c>
      <c r="D7" s="216">
        <v>1369.1144314000001</v>
      </c>
      <c r="E7" s="41">
        <f t="shared" si="1"/>
        <v>12.324919671194671</v>
      </c>
      <c r="F7" s="216">
        <v>535.83561759999998</v>
      </c>
      <c r="G7" s="41">
        <f t="shared" si="2"/>
        <v>4.7260004196205507</v>
      </c>
      <c r="H7" s="41">
        <f t="shared" si="3"/>
        <v>-60.86261269979628</v>
      </c>
      <c r="I7" s="42">
        <f t="shared" si="4"/>
        <v>227.88940660174006</v>
      </c>
    </row>
    <row r="8" spans="1:18" x14ac:dyDescent="0.25">
      <c r="A8" s="15" t="s">
        <v>356</v>
      </c>
      <c r="B8" s="216">
        <v>303.91572660000003</v>
      </c>
      <c r="C8" s="41">
        <f t="shared" si="0"/>
        <v>2.894533171742633</v>
      </c>
      <c r="D8" s="216">
        <v>454.32527493000003</v>
      </c>
      <c r="E8" s="41">
        <f t="shared" si="1"/>
        <v>4.0898864183177466</v>
      </c>
      <c r="F8" s="216">
        <v>468.80066846</v>
      </c>
      <c r="G8" s="41">
        <f t="shared" si="2"/>
        <v>4.1347608913789289</v>
      </c>
      <c r="H8" s="41">
        <f t="shared" si="3"/>
        <v>3.1861299224944517</v>
      </c>
      <c r="I8" s="42">
        <f t="shared" si="4"/>
        <v>54.253507610356081</v>
      </c>
    </row>
    <row r="9" spans="1:18" x14ac:dyDescent="0.25">
      <c r="A9" s="15" t="s">
        <v>347</v>
      </c>
      <c r="B9" s="216">
        <v>52.95159194</v>
      </c>
      <c r="C9" s="41">
        <f t="shared" si="0"/>
        <v>0.50431789457423171</v>
      </c>
      <c r="D9" s="216">
        <v>194.58490452000001</v>
      </c>
      <c r="E9" s="41">
        <f t="shared" si="1"/>
        <v>1.7516748508623492</v>
      </c>
      <c r="F9" s="216">
        <v>306.83289133999995</v>
      </c>
      <c r="G9" s="41">
        <f t="shared" si="2"/>
        <v>2.7062261738425852</v>
      </c>
      <c r="H9" s="41">
        <f t="shared" si="3"/>
        <v>57.68586576481465</v>
      </c>
      <c r="I9" s="42">
        <f t="shared" si="4"/>
        <v>479.45923833163596</v>
      </c>
    </row>
    <row r="10" spans="1:18" ht="12.5" customHeight="1" x14ac:dyDescent="0.25">
      <c r="A10" s="15" t="s">
        <v>365</v>
      </c>
      <c r="B10" s="216">
        <v>80.23995287000001</v>
      </c>
      <c r="C10" s="41">
        <f t="shared" si="0"/>
        <v>0.76421581692929907</v>
      </c>
      <c r="D10" s="216">
        <v>223.10060650999998</v>
      </c>
      <c r="E10" s="41">
        <f t="shared" si="1"/>
        <v>2.0083763568388027</v>
      </c>
      <c r="F10" s="216">
        <v>298.03820261999999</v>
      </c>
      <c r="G10" s="41">
        <f t="shared" si="2"/>
        <v>2.6286581637739097</v>
      </c>
      <c r="H10" s="41">
        <f t="shared" si="3"/>
        <v>33.58914943453599</v>
      </c>
      <c r="I10" s="42">
        <f t="shared" si="4"/>
        <v>271.43367108261356</v>
      </c>
    </row>
    <row r="11" spans="1:18" x14ac:dyDescent="0.25">
      <c r="A11" s="15" t="s">
        <v>359</v>
      </c>
      <c r="B11" s="216">
        <v>148.2800081</v>
      </c>
      <c r="C11" s="41">
        <f t="shared" si="0"/>
        <v>1.4122382114059255</v>
      </c>
      <c r="D11" s="216">
        <v>197.57586153</v>
      </c>
      <c r="E11" s="41">
        <f t="shared" si="1"/>
        <v>1.7785997769626107</v>
      </c>
      <c r="F11" s="216">
        <v>290.56983332999999</v>
      </c>
      <c r="G11" s="41">
        <f t="shared" si="2"/>
        <v>2.562788118485563</v>
      </c>
      <c r="H11" s="41">
        <f t="shared" si="3"/>
        <v>47.067476299922276</v>
      </c>
      <c r="I11" s="42">
        <f t="shared" si="4"/>
        <v>95.960222185879402</v>
      </c>
    </row>
    <row r="12" spans="1:18" x14ac:dyDescent="0.25">
      <c r="A12" s="15" t="s">
        <v>349</v>
      </c>
      <c r="B12" s="216">
        <v>4.9937000000000002E-2</v>
      </c>
      <c r="C12" s="41">
        <f t="shared" si="0"/>
        <v>4.7560652623796092E-4</v>
      </c>
      <c r="D12" s="216">
        <v>314.72844867000003</v>
      </c>
      <c r="E12" s="41">
        <f t="shared" si="1"/>
        <v>2.8332203350825522</v>
      </c>
      <c r="F12" s="216">
        <v>212.7227451</v>
      </c>
      <c r="G12" s="41">
        <f t="shared" si="2"/>
        <v>1.8761869304401304</v>
      </c>
      <c r="H12" s="41">
        <f t="shared" si="3"/>
        <v>-32.410703258972099</v>
      </c>
      <c r="I12" s="42">
        <f t="shared" si="4"/>
        <v>425882.22780703683</v>
      </c>
    </row>
    <row r="13" spans="1:18" x14ac:dyDescent="0.25">
      <c r="A13" s="15" t="s">
        <v>593</v>
      </c>
      <c r="B13" s="216">
        <v>419.73033308999999</v>
      </c>
      <c r="C13" s="41">
        <f t="shared" si="0"/>
        <v>3.9975666475286289</v>
      </c>
      <c r="D13" s="216">
        <v>193.10022262999999</v>
      </c>
      <c r="E13" s="41">
        <f t="shared" si="1"/>
        <v>1.7383095801356236</v>
      </c>
      <c r="F13" s="216">
        <v>206.06684471</v>
      </c>
      <c r="G13" s="41">
        <f t="shared" si="2"/>
        <v>1.817482755124233</v>
      </c>
      <c r="H13" s="41">
        <f t="shared" si="3"/>
        <v>6.7149700313113625</v>
      </c>
      <c r="I13" s="42">
        <f t="shared" si="4"/>
        <v>-50.904943373293335</v>
      </c>
    </row>
    <row r="14" spans="1:18" x14ac:dyDescent="0.25">
      <c r="A14" s="15" t="s">
        <v>362</v>
      </c>
      <c r="B14" s="216">
        <v>236.00098222</v>
      </c>
      <c r="C14" s="41">
        <f t="shared" si="0"/>
        <v>2.2477042542083221</v>
      </c>
      <c r="D14" s="216">
        <v>226.45840751</v>
      </c>
      <c r="E14" s="41">
        <f t="shared" si="1"/>
        <v>2.038603653146343</v>
      </c>
      <c r="F14" s="216">
        <v>197.51198613</v>
      </c>
      <c r="G14" s="41">
        <f t="shared" si="2"/>
        <v>1.742030015681564</v>
      </c>
      <c r="H14" s="41">
        <f t="shared" si="3"/>
        <v>-12.782224205441251</v>
      </c>
      <c r="I14" s="42">
        <f t="shared" si="4"/>
        <v>-16.308828771788995</v>
      </c>
    </row>
    <row r="15" spans="1:18" x14ac:dyDescent="0.25">
      <c r="A15" s="15" t="s">
        <v>348</v>
      </c>
      <c r="B15" s="216">
        <v>89.222914310000007</v>
      </c>
      <c r="C15" s="41">
        <f t="shared" si="0"/>
        <v>0.84977071782058111</v>
      </c>
      <c r="D15" s="216">
        <v>78.053418230000005</v>
      </c>
      <c r="E15" s="41">
        <f t="shared" si="1"/>
        <v>0.70264551134941156</v>
      </c>
      <c r="F15" s="216">
        <v>168.19904278999999</v>
      </c>
      <c r="G15" s="41">
        <f t="shared" si="2"/>
        <v>1.4834936698790195</v>
      </c>
      <c r="H15" s="41">
        <f t="shared" si="3"/>
        <v>115.4922187960659</v>
      </c>
      <c r="I15" s="42">
        <f t="shared" si="4"/>
        <v>88.515522151184015</v>
      </c>
      <c r="J15" s="8"/>
    </row>
    <row r="16" spans="1:18" x14ac:dyDescent="0.25">
      <c r="A16" s="15" t="s">
        <v>373</v>
      </c>
      <c r="B16" s="216">
        <v>14.85589506</v>
      </c>
      <c r="C16" s="41">
        <f t="shared" si="0"/>
        <v>0.1414894896297792</v>
      </c>
      <c r="D16" s="216">
        <v>43.509671009999998</v>
      </c>
      <c r="E16" s="41">
        <f t="shared" si="1"/>
        <v>0.39167887491333142</v>
      </c>
      <c r="F16" s="216">
        <v>140.82399322999999</v>
      </c>
      <c r="G16" s="41">
        <f t="shared" si="2"/>
        <v>1.2420492950404078</v>
      </c>
      <c r="H16" s="41">
        <f t="shared" si="3"/>
        <v>223.66136070675839</v>
      </c>
      <c r="I16" s="42">
        <f t="shared" si="4"/>
        <v>847.93341405038166</v>
      </c>
    </row>
    <row r="17" spans="1:9" x14ac:dyDescent="0.25">
      <c r="A17" s="15" t="s">
        <v>395</v>
      </c>
      <c r="B17" s="216">
        <v>179.83092658999999</v>
      </c>
      <c r="C17" s="41">
        <f t="shared" si="0"/>
        <v>1.7127332900579459</v>
      </c>
      <c r="D17" s="216">
        <v>74.4614318</v>
      </c>
      <c r="E17" s="41">
        <f t="shared" si="1"/>
        <v>0.67031005187689563</v>
      </c>
      <c r="F17" s="216">
        <v>139.62885596999999</v>
      </c>
      <c r="G17" s="41">
        <f t="shared" si="2"/>
        <v>1.2315083399289086</v>
      </c>
      <c r="H17" s="41">
        <f t="shared" si="3"/>
        <v>87.518360303676019</v>
      </c>
      <c r="I17" s="42">
        <f t="shared" si="4"/>
        <v>-22.355482108846314</v>
      </c>
    </row>
    <row r="18" spans="1:9" x14ac:dyDescent="0.25">
      <c r="A18" s="15" t="s">
        <v>309</v>
      </c>
      <c r="B18" s="216">
        <v>0</v>
      </c>
      <c r="C18" s="41">
        <f t="shared" si="0"/>
        <v>0</v>
      </c>
      <c r="D18" s="216">
        <v>0.74301200000000001</v>
      </c>
      <c r="E18" s="41">
        <f t="shared" si="1"/>
        <v>6.6886762747578E-3</v>
      </c>
      <c r="F18" s="216">
        <v>129.20098999999999</v>
      </c>
      <c r="G18" s="41">
        <f t="shared" si="2"/>
        <v>1.139535919038523</v>
      </c>
      <c r="H18" s="41">
        <f t="shared" si="3"/>
        <v>17288.816062190112</v>
      </c>
      <c r="I18" s="42" t="s">
        <v>314</v>
      </c>
    </row>
    <row r="19" spans="1:9" x14ac:dyDescent="0.25">
      <c r="A19" s="15" t="s">
        <v>369</v>
      </c>
      <c r="B19" s="216">
        <v>0.57888468999999998</v>
      </c>
      <c r="C19" s="41">
        <f t="shared" si="0"/>
        <v>5.5133735807765556E-3</v>
      </c>
      <c r="D19" s="216">
        <v>13.910498909999999</v>
      </c>
      <c r="E19" s="41">
        <f t="shared" si="1"/>
        <v>0.12522385106749451</v>
      </c>
      <c r="F19" s="216">
        <v>120.59458357999999</v>
      </c>
      <c r="G19" s="41">
        <f t="shared" si="2"/>
        <v>1.0636285343549092</v>
      </c>
      <c r="H19" s="41">
        <f t="shared" si="3"/>
        <v>766.93212342877791</v>
      </c>
      <c r="I19" s="42">
        <f t="shared" si="4"/>
        <v>20732.22888136841</v>
      </c>
    </row>
    <row r="20" spans="1:9" x14ac:dyDescent="0.25">
      <c r="A20" s="15" t="s">
        <v>361</v>
      </c>
      <c r="B20" s="216">
        <v>51.694844909999993</v>
      </c>
      <c r="C20" s="41">
        <f t="shared" si="0"/>
        <v>0.49234847131496157</v>
      </c>
      <c r="D20" s="216">
        <v>93.128775910000002</v>
      </c>
      <c r="E20" s="41">
        <f t="shared" si="1"/>
        <v>0.83835555001326045</v>
      </c>
      <c r="F20" s="216">
        <v>95.379654319999986</v>
      </c>
      <c r="G20" s="41">
        <f t="shared" si="2"/>
        <v>0.8412361394685739</v>
      </c>
      <c r="H20" s="41">
        <f t="shared" si="3"/>
        <v>2.4169526421943255</v>
      </c>
      <c r="I20" s="42">
        <f t="shared" si="4"/>
        <v>84.505156144785104</v>
      </c>
    </row>
    <row r="21" spans="1:9" x14ac:dyDescent="0.25">
      <c r="A21" s="15" t="s">
        <v>351</v>
      </c>
      <c r="B21" s="216">
        <v>87.763417040000007</v>
      </c>
      <c r="C21" s="41">
        <f t="shared" si="0"/>
        <v>0.83587027472951658</v>
      </c>
      <c r="D21" s="216">
        <v>103.16587648000001</v>
      </c>
      <c r="E21" s="41">
        <f t="shared" si="1"/>
        <v>0.92871064044237484</v>
      </c>
      <c r="F21" s="216">
        <v>79.048316079999992</v>
      </c>
      <c r="G21" s="41">
        <f t="shared" si="2"/>
        <v>0.69719586136817113</v>
      </c>
      <c r="H21" s="41">
        <f t="shared" si="3"/>
        <v>-23.377458926232752</v>
      </c>
      <c r="I21" s="42">
        <f t="shared" si="4"/>
        <v>-9.9302206476622583</v>
      </c>
    </row>
    <row r="22" spans="1:9" x14ac:dyDescent="0.25">
      <c r="A22" s="15" t="s">
        <v>368</v>
      </c>
      <c r="B22" s="216">
        <v>1.5036915</v>
      </c>
      <c r="C22" s="41">
        <f t="shared" si="0"/>
        <v>1.4321354723923119E-2</v>
      </c>
      <c r="D22" s="216">
        <v>54.370523979999994</v>
      </c>
      <c r="E22" s="41">
        <f t="shared" si="1"/>
        <v>0.48944947563589281</v>
      </c>
      <c r="F22" s="216">
        <v>74.736929590000003</v>
      </c>
      <c r="G22" s="41">
        <f t="shared" si="2"/>
        <v>0.65916999356164419</v>
      </c>
      <c r="H22" s="41">
        <f t="shared" si="3"/>
        <v>37.458542090732315</v>
      </c>
      <c r="I22" s="42">
        <f t="shared" si="4"/>
        <v>4870.2302360557342</v>
      </c>
    </row>
    <row r="23" spans="1:9" x14ac:dyDescent="0.25">
      <c r="A23" s="15" t="s">
        <v>385</v>
      </c>
      <c r="B23" s="216">
        <v>55.553827560000002</v>
      </c>
      <c r="C23" s="41">
        <f t="shared" si="0"/>
        <v>0.52910192732912065</v>
      </c>
      <c r="D23" s="216">
        <v>57.182853270000003</v>
      </c>
      <c r="E23" s="41">
        <f t="shared" si="1"/>
        <v>0.51476637522678703</v>
      </c>
      <c r="F23" s="216">
        <v>74.573937720000004</v>
      </c>
      <c r="G23" s="41">
        <f t="shared" si="2"/>
        <v>0.6577324264781701</v>
      </c>
      <c r="H23" s="41">
        <f t="shared" si="3"/>
        <v>30.413110671278677</v>
      </c>
      <c r="I23" s="42">
        <f t="shared" si="4"/>
        <v>34.237263201095637</v>
      </c>
    </row>
    <row r="24" spans="1:9" x14ac:dyDescent="0.25">
      <c r="A24" s="15" t="s">
        <v>390</v>
      </c>
      <c r="B24" s="216">
        <v>16.197821519999998</v>
      </c>
      <c r="C24" s="41">
        <f t="shared" si="0"/>
        <v>0.15427017293288919</v>
      </c>
      <c r="D24" s="216">
        <v>11.071424449999999</v>
      </c>
      <c r="E24" s="41">
        <f t="shared" si="1"/>
        <v>9.9666188495594166E-2</v>
      </c>
      <c r="F24" s="216">
        <v>70.165853689999992</v>
      </c>
      <c r="G24" s="41">
        <f t="shared" si="2"/>
        <v>0.61885369895197162</v>
      </c>
      <c r="H24" s="41">
        <f t="shared" si="3"/>
        <v>533.75633376606743</v>
      </c>
      <c r="I24" s="42">
        <f t="shared" si="4"/>
        <v>333.18080522966522</v>
      </c>
    </row>
    <row r="25" spans="1:9" x14ac:dyDescent="0.25">
      <c r="A25" s="15" t="s">
        <v>422</v>
      </c>
      <c r="B25" s="216">
        <v>48.617701350000004</v>
      </c>
      <c r="C25" s="41">
        <f t="shared" si="0"/>
        <v>0.46304135315994405</v>
      </c>
      <c r="D25" s="216">
        <v>41.007211900000001</v>
      </c>
      <c r="E25" s="41">
        <f t="shared" si="1"/>
        <v>0.36915146098514656</v>
      </c>
      <c r="F25" s="216">
        <v>58.457048100000002</v>
      </c>
      <c r="G25" s="41">
        <f t="shared" si="2"/>
        <v>0.51558355730023941</v>
      </c>
      <c r="H25" s="41">
        <f t="shared" si="3"/>
        <v>42.553091008852519</v>
      </c>
      <c r="I25" s="42">
        <f t="shared" si="4"/>
        <v>20.238198180465794</v>
      </c>
    </row>
    <row r="26" spans="1:9" x14ac:dyDescent="0.25">
      <c r="A26" s="15" t="s">
        <v>360</v>
      </c>
      <c r="B26" s="216">
        <v>35.565930539999997</v>
      </c>
      <c r="C26" s="41">
        <f t="shared" si="0"/>
        <v>0.33873457910066695</v>
      </c>
      <c r="D26" s="216">
        <v>67.275398859999996</v>
      </c>
      <c r="E26" s="41">
        <f t="shared" si="1"/>
        <v>0.6056205878636548</v>
      </c>
      <c r="F26" s="216">
        <v>58.412307759999997</v>
      </c>
      <c r="G26" s="41">
        <f t="shared" si="2"/>
        <v>0.51518895332344317</v>
      </c>
      <c r="H26" s="41">
        <f t="shared" si="3"/>
        <v>-13.17434195885494</v>
      </c>
      <c r="I26" s="42">
        <f t="shared" si="4"/>
        <v>64.236691893398728</v>
      </c>
    </row>
    <row r="27" spans="1:9" x14ac:dyDescent="0.25">
      <c r="A27" s="15" t="s">
        <v>414</v>
      </c>
      <c r="B27" s="216">
        <v>673.10789283000008</v>
      </c>
      <c r="C27" s="41">
        <f t="shared" si="0"/>
        <v>6.4107677011480471</v>
      </c>
      <c r="D27" s="216">
        <v>2.10954621</v>
      </c>
      <c r="E27" s="41">
        <f t="shared" si="1"/>
        <v>1.8990368507281492E-2</v>
      </c>
      <c r="F27" s="216">
        <v>40.677152159999999</v>
      </c>
      <c r="G27" s="41">
        <f t="shared" si="2"/>
        <v>0.3587671887848185</v>
      </c>
      <c r="H27" s="41">
        <f t="shared" si="3"/>
        <v>1828.2418165184445</v>
      </c>
      <c r="I27" s="42">
        <f t="shared" si="4"/>
        <v>-93.956815453615036</v>
      </c>
    </row>
    <row r="28" spans="1:9" x14ac:dyDescent="0.25">
      <c r="A28" s="15" t="s">
        <v>376</v>
      </c>
      <c r="B28" s="216">
        <v>12.16488616</v>
      </c>
      <c r="C28" s="41">
        <f t="shared" si="0"/>
        <v>0.11585996853310868</v>
      </c>
      <c r="D28" s="216">
        <v>37.475412270000007</v>
      </c>
      <c r="E28" s="41">
        <f t="shared" si="1"/>
        <v>0.33735780974885521</v>
      </c>
      <c r="F28" s="216">
        <v>39.004827060000004</v>
      </c>
      <c r="G28" s="41">
        <f t="shared" si="2"/>
        <v>0.34401749902036938</v>
      </c>
      <c r="H28" s="41">
        <f t="shared" si="3"/>
        <v>4.0811153163065494</v>
      </c>
      <c r="I28" s="42">
        <f t="shared" si="4"/>
        <v>220.63454229644844</v>
      </c>
    </row>
    <row r="29" spans="1:9" x14ac:dyDescent="0.25">
      <c r="A29" s="15" t="s">
        <v>381</v>
      </c>
      <c r="B29" s="216">
        <v>1.2267636399999999</v>
      </c>
      <c r="C29" s="41">
        <f t="shared" si="0"/>
        <v>1.1683857527192991E-2</v>
      </c>
      <c r="D29" s="216">
        <v>0.51754684000000006</v>
      </c>
      <c r="E29" s="41">
        <f t="shared" si="1"/>
        <v>4.6590139456480799E-3</v>
      </c>
      <c r="F29" s="216">
        <v>36.344105799999994</v>
      </c>
      <c r="G29" s="41">
        <f t="shared" si="2"/>
        <v>0.32055028374346289</v>
      </c>
      <c r="H29" s="41">
        <f t="shared" si="3"/>
        <v>6922.3800033249145</v>
      </c>
      <c r="I29" s="42">
        <f t="shared" si="4"/>
        <v>2862.6005055056894</v>
      </c>
    </row>
    <row r="30" spans="1:9" x14ac:dyDescent="0.25">
      <c r="A30" s="15" t="s">
        <v>358</v>
      </c>
      <c r="B30" s="216">
        <v>24.550928469999999</v>
      </c>
      <c r="C30" s="41">
        <f t="shared" si="0"/>
        <v>0.23382625719473249</v>
      </c>
      <c r="D30" s="216">
        <v>8.3144975399999996</v>
      </c>
      <c r="E30" s="41">
        <f t="shared" si="1"/>
        <v>7.4848027262453473E-2</v>
      </c>
      <c r="F30" s="216">
        <v>35.179229149999998</v>
      </c>
      <c r="G30" s="41">
        <f t="shared" si="2"/>
        <v>0.31027622327438859</v>
      </c>
      <c r="H30" s="41">
        <f t="shared" si="3"/>
        <v>323.10709673984695</v>
      </c>
      <c r="I30" s="42">
        <f t="shared" si="4"/>
        <v>43.290829888520285</v>
      </c>
    </row>
    <row r="31" spans="1:9" x14ac:dyDescent="0.25">
      <c r="A31" s="15" t="s">
        <v>386</v>
      </c>
      <c r="B31" s="216">
        <v>20.179371140000001</v>
      </c>
      <c r="C31" s="41">
        <f t="shared" si="0"/>
        <v>0.19219097281698863</v>
      </c>
      <c r="D31" s="216">
        <v>29.04784325</v>
      </c>
      <c r="E31" s="41">
        <f t="shared" si="1"/>
        <v>0.26149190050653082</v>
      </c>
      <c r="F31" s="216">
        <v>29.385263590000001</v>
      </c>
      <c r="G31" s="41">
        <f t="shared" si="2"/>
        <v>0.25917420099660149</v>
      </c>
      <c r="H31" s="41">
        <f t="shared" si="3"/>
        <v>1.1616020407986705</v>
      </c>
      <c r="I31" s="42">
        <f t="shared" si="4"/>
        <v>45.620313864746144</v>
      </c>
    </row>
    <row r="32" spans="1:9" x14ac:dyDescent="0.25">
      <c r="A32" s="15" t="s">
        <v>366</v>
      </c>
      <c r="B32" s="216">
        <v>39.836541729999993</v>
      </c>
      <c r="C32" s="41">
        <f t="shared" si="0"/>
        <v>0.37940843922419987</v>
      </c>
      <c r="D32" s="216">
        <v>47.464868520000003</v>
      </c>
      <c r="E32" s="41">
        <f t="shared" si="1"/>
        <v>0.42728400073514605</v>
      </c>
      <c r="F32" s="216">
        <v>27.787839290000001</v>
      </c>
      <c r="G32" s="41">
        <f t="shared" si="2"/>
        <v>0.24508512654140602</v>
      </c>
      <c r="H32" s="41">
        <f t="shared" si="3"/>
        <v>-41.455985960877165</v>
      </c>
      <c r="I32" s="42">
        <f t="shared" si="4"/>
        <v>-30.245352424571504</v>
      </c>
    </row>
    <row r="33" spans="1:9" x14ac:dyDescent="0.25">
      <c r="A33" s="15" t="s">
        <v>440</v>
      </c>
      <c r="B33" s="216">
        <v>19.52796614</v>
      </c>
      <c r="C33" s="41">
        <f t="shared" si="0"/>
        <v>0.18598690630870743</v>
      </c>
      <c r="D33" s="216">
        <v>107.26377578</v>
      </c>
      <c r="E33" s="41">
        <f t="shared" si="1"/>
        <v>0.96560038357472866</v>
      </c>
      <c r="F33" s="216">
        <v>24.31578412</v>
      </c>
      <c r="G33" s="41">
        <f t="shared" si="2"/>
        <v>0.21446205175615546</v>
      </c>
      <c r="H33" s="41">
        <f t="shared" si="3"/>
        <v>-77.330851964532627</v>
      </c>
      <c r="I33" s="42">
        <f t="shared" si="4"/>
        <v>24.517750316009092</v>
      </c>
    </row>
    <row r="34" spans="1:9" x14ac:dyDescent="0.25">
      <c r="A34" s="15" t="s">
        <v>354</v>
      </c>
      <c r="B34" s="216">
        <v>43.35243492</v>
      </c>
      <c r="C34" s="41">
        <f t="shared" si="0"/>
        <v>0.41289426630070836</v>
      </c>
      <c r="D34" s="216">
        <v>25.041838719999998</v>
      </c>
      <c r="E34" s="41">
        <f t="shared" si="1"/>
        <v>0.22542940426638494</v>
      </c>
      <c r="F34" s="216">
        <v>23.052116909999999</v>
      </c>
      <c r="G34" s="41">
        <f t="shared" si="2"/>
        <v>0.20331667140337184</v>
      </c>
      <c r="H34" s="41">
        <f t="shared" si="3"/>
        <v>-7.945589907544937</v>
      </c>
      <c r="I34" s="42">
        <f t="shared" si="4"/>
        <v>-46.826246432203867</v>
      </c>
    </row>
    <row r="35" spans="1:9" x14ac:dyDescent="0.25">
      <c r="A35" s="15" t="s">
        <v>298</v>
      </c>
      <c r="B35" s="216">
        <v>8.9884511699999994</v>
      </c>
      <c r="C35" s="41">
        <f t="shared" si="0"/>
        <v>8.5607185798570906E-2</v>
      </c>
      <c r="D35" s="216">
        <v>9.1223215900000003</v>
      </c>
      <c r="E35" s="41">
        <f t="shared" si="1"/>
        <v>8.2120148785946728E-2</v>
      </c>
      <c r="F35" s="216">
        <v>21.93385979</v>
      </c>
      <c r="G35" s="41">
        <f t="shared" si="2"/>
        <v>0.193453789122357</v>
      </c>
      <c r="H35" s="41">
        <f t="shared" si="3"/>
        <v>140.44164167643643</v>
      </c>
      <c r="I35" s="42">
        <f t="shared" si="4"/>
        <v>144.02268394366772</v>
      </c>
    </row>
    <row r="36" spans="1:9" x14ac:dyDescent="0.25">
      <c r="A36" s="15" t="s">
        <v>345</v>
      </c>
      <c r="B36" s="216">
        <v>68.035044420000006</v>
      </c>
      <c r="C36" s="41">
        <f t="shared" ref="C36:C67" si="5">(B36/$B$198)*100</f>
        <v>0.6479746708661227</v>
      </c>
      <c r="D36" s="216">
        <v>27.152102550000002</v>
      </c>
      <c r="E36" s="41">
        <f t="shared" ref="E36:E67" si="6">(D36/$D$198)*100</f>
        <v>0.24442623286834636</v>
      </c>
      <c r="F36" s="216">
        <v>21.61798258</v>
      </c>
      <c r="G36" s="41">
        <f t="shared" ref="G36:G67" si="7">(F36/$F$198)*100</f>
        <v>0.19066779323485897</v>
      </c>
      <c r="H36" s="41">
        <f t="shared" si="3"/>
        <v>-20.381920552226262</v>
      </c>
      <c r="I36" s="42">
        <f t="shared" si="4"/>
        <v>-68.22522456728926</v>
      </c>
    </row>
    <row r="37" spans="1:9" x14ac:dyDescent="0.25">
      <c r="A37" s="15" t="s">
        <v>377</v>
      </c>
      <c r="B37" s="216">
        <v>33.256747249999997</v>
      </c>
      <c r="C37" s="41">
        <f t="shared" si="5"/>
        <v>0.31674161510596066</v>
      </c>
      <c r="D37" s="216">
        <v>6.8414352800000007</v>
      </c>
      <c r="E37" s="41">
        <f t="shared" si="6"/>
        <v>6.158735773127081E-2</v>
      </c>
      <c r="F37" s="216">
        <v>20.343561670000003</v>
      </c>
      <c r="G37" s="41">
        <f t="shared" si="7"/>
        <v>0.17942756664744075</v>
      </c>
      <c r="H37" s="41">
        <f t="shared" si="3"/>
        <v>197.35809574157076</v>
      </c>
      <c r="I37" s="42">
        <f t="shared" si="4"/>
        <v>-38.828769040243394</v>
      </c>
    </row>
    <row r="38" spans="1:9" x14ac:dyDescent="0.25">
      <c r="A38" s="15" t="s">
        <v>372</v>
      </c>
      <c r="B38" s="216">
        <v>51.041329590000004</v>
      </c>
      <c r="C38" s="41">
        <f t="shared" si="5"/>
        <v>0.48612430584269678</v>
      </c>
      <c r="D38" s="216">
        <v>16.185711560000001</v>
      </c>
      <c r="E38" s="41">
        <f t="shared" si="6"/>
        <v>0.14570556720678141</v>
      </c>
      <c r="F38" s="216">
        <v>19.590887909999999</v>
      </c>
      <c r="G38" s="41">
        <f t="shared" si="7"/>
        <v>0.17278908202872548</v>
      </c>
      <c r="H38" s="41">
        <f t="shared" si="3"/>
        <v>21.03816281031019</v>
      </c>
      <c r="I38" s="42">
        <f t="shared" si="4"/>
        <v>-61.617598782461499</v>
      </c>
    </row>
    <row r="39" spans="1:9" x14ac:dyDescent="0.25">
      <c r="A39" s="15" t="s">
        <v>378</v>
      </c>
      <c r="B39" s="216">
        <v>7.1547868699999997</v>
      </c>
      <c r="C39" s="41">
        <f t="shared" si="5"/>
        <v>6.8143126924197953E-2</v>
      </c>
      <c r="D39" s="216">
        <v>11.960663759999999</v>
      </c>
      <c r="E39" s="41">
        <f t="shared" si="6"/>
        <v>0.1076712192022032</v>
      </c>
      <c r="F39" s="216">
        <v>19.334169489999997</v>
      </c>
      <c r="G39" s="41">
        <f t="shared" si="7"/>
        <v>0.17052485897076888</v>
      </c>
      <c r="H39" s="41">
        <f t="shared" si="3"/>
        <v>61.647964343410308</v>
      </c>
      <c r="I39" s="42">
        <f t="shared" si="4"/>
        <v>170.2270499638237</v>
      </c>
    </row>
    <row r="40" spans="1:9" x14ac:dyDescent="0.25">
      <c r="A40" s="15" t="s">
        <v>304</v>
      </c>
      <c r="B40" s="216">
        <v>6.5059104699999999</v>
      </c>
      <c r="C40" s="41">
        <f t="shared" si="5"/>
        <v>6.1963143133385662E-2</v>
      </c>
      <c r="D40" s="216">
        <v>6.3454747500000002</v>
      </c>
      <c r="E40" s="41">
        <f t="shared" si="6"/>
        <v>5.7122666137827766E-2</v>
      </c>
      <c r="F40" s="216">
        <v>19.319176989999999</v>
      </c>
      <c r="G40" s="41">
        <f t="shared" si="7"/>
        <v>0.17039262707172395</v>
      </c>
      <c r="H40" s="41">
        <f t="shared" si="3"/>
        <v>204.45597455099792</v>
      </c>
      <c r="I40" s="42">
        <f t="shared" si="4"/>
        <v>196.94809172496957</v>
      </c>
    </row>
    <row r="41" spans="1:9" x14ac:dyDescent="0.25">
      <c r="A41" s="15" t="s">
        <v>367</v>
      </c>
      <c r="B41" s="216">
        <v>40.003488090000005</v>
      </c>
      <c r="C41" s="41">
        <f t="shared" si="5"/>
        <v>0.38099845821508188</v>
      </c>
      <c r="D41" s="216">
        <v>75.199421760000007</v>
      </c>
      <c r="E41" s="41">
        <f t="shared" si="6"/>
        <v>0.67695351919163815</v>
      </c>
      <c r="F41" s="216">
        <v>18.801399800000002</v>
      </c>
      <c r="G41" s="41">
        <f t="shared" si="7"/>
        <v>0.16582589963361508</v>
      </c>
      <c r="H41" s="41">
        <f t="shared" si="3"/>
        <v>-74.997946313995698</v>
      </c>
      <c r="I41" s="42">
        <f t="shared" si="4"/>
        <v>-53.000598953519905</v>
      </c>
    </row>
    <row r="42" spans="1:9" x14ac:dyDescent="0.25">
      <c r="A42" s="15" t="s">
        <v>364</v>
      </c>
      <c r="B42" s="216">
        <v>7.1820909299999993</v>
      </c>
      <c r="C42" s="41">
        <f t="shared" si="5"/>
        <v>6.8403174366551175E-2</v>
      </c>
      <c r="D42" s="216">
        <v>21.330880420000003</v>
      </c>
      <c r="E42" s="41">
        <f t="shared" si="6"/>
        <v>0.19202294685005047</v>
      </c>
      <c r="F42" s="216">
        <v>18.720382770000001</v>
      </c>
      <c r="G42" s="41">
        <f t="shared" si="7"/>
        <v>0.16511133997165875</v>
      </c>
      <c r="H42" s="41">
        <f t="shared" si="3"/>
        <v>-12.238114876647943</v>
      </c>
      <c r="I42" s="42">
        <f t="shared" si="4"/>
        <v>160.65365855789858</v>
      </c>
    </row>
    <row r="43" spans="1:9" x14ac:dyDescent="0.25">
      <c r="A43" s="15" t="s">
        <v>370</v>
      </c>
      <c r="B43" s="216">
        <v>5.1082828400000002</v>
      </c>
      <c r="C43" s="41">
        <f t="shared" si="5"/>
        <v>4.8651954594256475E-2</v>
      </c>
      <c r="D43" s="216">
        <v>100.40429464</v>
      </c>
      <c r="E43" s="41">
        <f t="shared" si="6"/>
        <v>0.90385057501407751</v>
      </c>
      <c r="F43" s="216">
        <v>18.709577660000001</v>
      </c>
      <c r="G43" s="41">
        <f t="shared" si="7"/>
        <v>0.16501604030751407</v>
      </c>
      <c r="H43" s="41">
        <f t="shared" si="3"/>
        <v>-81.365759575242009</v>
      </c>
      <c r="I43" s="42">
        <f t="shared" si="4"/>
        <v>266.25962668895602</v>
      </c>
    </row>
    <row r="44" spans="1:9" x14ac:dyDescent="0.25">
      <c r="A44" s="15" t="s">
        <v>357</v>
      </c>
      <c r="B44" s="216">
        <v>7.8350342099999999</v>
      </c>
      <c r="C44" s="41">
        <f t="shared" si="5"/>
        <v>7.4621891654958986E-2</v>
      </c>
      <c r="D44" s="216">
        <v>5.4860634099999999</v>
      </c>
      <c r="E44" s="41">
        <f t="shared" si="6"/>
        <v>4.9386150119088076E-2</v>
      </c>
      <c r="F44" s="216">
        <v>16.723879010000001</v>
      </c>
      <c r="G44" s="41">
        <f t="shared" si="7"/>
        <v>0.14750243661096882</v>
      </c>
      <c r="H44" s="41">
        <f t="shared" si="3"/>
        <v>204.84297683318249</v>
      </c>
      <c r="I44" s="42">
        <f t="shared" si="4"/>
        <v>113.44998071169879</v>
      </c>
    </row>
    <row r="45" spans="1:9" x14ac:dyDescent="0.25">
      <c r="A45" s="15" t="s">
        <v>305</v>
      </c>
      <c r="B45" s="216">
        <v>46.406676420000004</v>
      </c>
      <c r="C45" s="41">
        <f t="shared" si="5"/>
        <v>0.44198326223772544</v>
      </c>
      <c r="D45" s="216">
        <v>3.2834639600000002</v>
      </c>
      <c r="E45" s="41">
        <f t="shared" si="6"/>
        <v>2.9558106044416905E-2</v>
      </c>
      <c r="F45" s="216">
        <v>13.044721599999999</v>
      </c>
      <c r="G45" s="41">
        <f t="shared" si="7"/>
        <v>0.11505274701887093</v>
      </c>
      <c r="H45" s="41">
        <f t="shared" si="3"/>
        <v>297.28535957495319</v>
      </c>
      <c r="I45" s="42">
        <f t="shared" si="4"/>
        <v>-71.890420503421183</v>
      </c>
    </row>
    <row r="46" spans="1:9" x14ac:dyDescent="0.25">
      <c r="A46" s="15" t="s">
        <v>392</v>
      </c>
      <c r="B46" s="216">
        <v>7.7637222000000001</v>
      </c>
      <c r="C46" s="41">
        <f t="shared" si="5"/>
        <v>7.3942706734856714E-2</v>
      </c>
      <c r="D46" s="216">
        <v>14.010688191</v>
      </c>
      <c r="E46" s="41">
        <f t="shared" si="6"/>
        <v>0.12612576606591949</v>
      </c>
      <c r="F46" s="216">
        <v>11.974935439999999</v>
      </c>
      <c r="G46" s="41">
        <f t="shared" si="7"/>
        <v>0.10561737229759138</v>
      </c>
      <c r="H46" s="41">
        <f t="shared" si="3"/>
        <v>-14.529998264522792</v>
      </c>
      <c r="I46" s="42">
        <f t="shared" si="4"/>
        <v>54.24219377658823</v>
      </c>
    </row>
    <row r="47" spans="1:9" x14ac:dyDescent="0.25">
      <c r="A47" s="15" t="s">
        <v>352</v>
      </c>
      <c r="B47" s="216">
        <v>10.07510781</v>
      </c>
      <c r="C47" s="41">
        <f t="shared" si="5"/>
        <v>9.595664591359214E-2</v>
      </c>
      <c r="D47" s="216">
        <v>98.683103870000011</v>
      </c>
      <c r="E47" s="41">
        <f t="shared" si="6"/>
        <v>0.88835622516827284</v>
      </c>
      <c r="F47" s="216">
        <v>11.62571681</v>
      </c>
      <c r="G47" s="41">
        <f t="shared" si="7"/>
        <v>0.10253730942437018</v>
      </c>
      <c r="H47" s="41">
        <f t="shared" si="3"/>
        <v>-88.219141520604055</v>
      </c>
      <c r="I47" s="42">
        <f t="shared" si="4"/>
        <v>15.390495359870492</v>
      </c>
    </row>
    <row r="48" spans="1:9" x14ac:dyDescent="0.25">
      <c r="A48" s="15" t="s">
        <v>374</v>
      </c>
      <c r="B48" s="216">
        <v>1226.49558963</v>
      </c>
      <c r="C48" s="41">
        <f t="shared" si="5"/>
        <v>11.68130458037335</v>
      </c>
      <c r="D48" s="216">
        <v>336.64349960000004</v>
      </c>
      <c r="E48" s="41">
        <f t="shared" si="6"/>
        <v>3.0305020495307708</v>
      </c>
      <c r="F48" s="216">
        <v>11.114757800000001</v>
      </c>
      <c r="G48" s="41">
        <f t="shared" si="7"/>
        <v>9.8030717446620133E-2</v>
      </c>
      <c r="H48" s="41">
        <f t="shared" si="3"/>
        <v>-96.698359596069267</v>
      </c>
      <c r="I48" s="42">
        <f t="shared" si="4"/>
        <v>-99.093779228072648</v>
      </c>
    </row>
    <row r="49" spans="1:9" x14ac:dyDescent="0.25">
      <c r="A49" s="15" t="s">
        <v>396</v>
      </c>
      <c r="B49" s="216">
        <v>8.3669567899999997</v>
      </c>
      <c r="C49" s="41">
        <f t="shared" si="5"/>
        <v>7.9687991951359116E-2</v>
      </c>
      <c r="D49" s="216">
        <v>15.370863009999999</v>
      </c>
      <c r="E49" s="41">
        <f t="shared" si="6"/>
        <v>0.13837021035668232</v>
      </c>
      <c r="F49" s="216">
        <v>10.92677699</v>
      </c>
      <c r="G49" s="41">
        <f t="shared" si="7"/>
        <v>9.6372751164125275E-2</v>
      </c>
      <c r="H49" s="41">
        <f t="shared" si="3"/>
        <v>-28.912404053752596</v>
      </c>
      <c r="I49" s="42">
        <f t="shared" si="4"/>
        <v>30.594399663440839</v>
      </c>
    </row>
    <row r="50" spans="1:9" x14ac:dyDescent="0.25">
      <c r="A50" s="15" t="s">
        <v>397</v>
      </c>
      <c r="B50" s="216">
        <v>10.900488429999999</v>
      </c>
      <c r="C50" s="41">
        <f t="shared" si="5"/>
        <v>0.1038176790053344</v>
      </c>
      <c r="D50" s="216">
        <v>14.475669960000001</v>
      </c>
      <c r="E50" s="41">
        <f t="shared" si="6"/>
        <v>0.13031158342351967</v>
      </c>
      <c r="F50" s="216">
        <v>10.805324600000001</v>
      </c>
      <c r="G50" s="41">
        <f t="shared" si="7"/>
        <v>9.5301556888771233E-2</v>
      </c>
      <c r="H50" s="41">
        <f t="shared" si="3"/>
        <v>-25.355271086879625</v>
      </c>
      <c r="I50" s="42">
        <f t="shared" si="4"/>
        <v>-0.87302354028551132</v>
      </c>
    </row>
    <row r="51" spans="1:9" x14ac:dyDescent="0.25">
      <c r="A51" s="15" t="s">
        <v>434</v>
      </c>
      <c r="B51" s="216">
        <v>8.9743715599999998</v>
      </c>
      <c r="C51" s="41">
        <f t="shared" si="5"/>
        <v>8.547308974949136E-2</v>
      </c>
      <c r="D51" s="216">
        <v>19.58925576</v>
      </c>
      <c r="E51" s="41">
        <f t="shared" si="6"/>
        <v>0.1763446488644525</v>
      </c>
      <c r="F51" s="216">
        <v>10.48430263</v>
      </c>
      <c r="G51" s="41">
        <f t="shared" si="7"/>
        <v>9.2470184887554305E-2</v>
      </c>
      <c r="H51" s="41">
        <f t="shared" si="3"/>
        <v>-46.479321325681646</v>
      </c>
      <c r="I51" s="42">
        <f t="shared" si="4"/>
        <v>16.824922613299954</v>
      </c>
    </row>
    <row r="52" spans="1:9" x14ac:dyDescent="0.25">
      <c r="A52" s="15" t="s">
        <v>301</v>
      </c>
      <c r="B52" s="216">
        <v>4.4203630700000005</v>
      </c>
      <c r="C52" s="41">
        <f t="shared" si="5"/>
        <v>4.2100116635626267E-2</v>
      </c>
      <c r="D52" s="216">
        <v>5.6960289099999999</v>
      </c>
      <c r="E52" s="41">
        <f t="shared" si="6"/>
        <v>5.1276282793079428E-2</v>
      </c>
      <c r="F52" s="216">
        <v>9.3432279400000002</v>
      </c>
      <c r="G52" s="41">
        <f t="shared" si="7"/>
        <v>8.2406054608361035E-2</v>
      </c>
      <c r="H52" s="41">
        <f t="shared" si="3"/>
        <v>64.030556860358374</v>
      </c>
      <c r="I52" s="42">
        <f t="shared" si="4"/>
        <v>111.36788521762759</v>
      </c>
    </row>
    <row r="53" spans="1:9" x14ac:dyDescent="0.25">
      <c r="A53" s="15" t="s">
        <v>391</v>
      </c>
      <c r="B53" s="216">
        <v>9.9150998399999999</v>
      </c>
      <c r="C53" s="41">
        <f t="shared" si="5"/>
        <v>9.4432709057511707E-2</v>
      </c>
      <c r="D53" s="216">
        <v>10.4712026</v>
      </c>
      <c r="E53" s="41">
        <f t="shared" si="6"/>
        <v>9.4262924957877095E-2</v>
      </c>
      <c r="F53" s="216">
        <v>8.6849729700000005</v>
      </c>
      <c r="G53" s="41">
        <f t="shared" si="7"/>
        <v>7.6600331430848032E-2</v>
      </c>
      <c r="H53" s="41">
        <f t="shared" si="3"/>
        <v>-17.058495554273769</v>
      </c>
      <c r="I53" s="42">
        <f t="shared" si="4"/>
        <v>-12.406600940490375</v>
      </c>
    </row>
    <row r="54" spans="1:9" x14ac:dyDescent="0.25">
      <c r="A54" s="15" t="s">
        <v>393</v>
      </c>
      <c r="B54" s="216">
        <v>1.7953986200000001</v>
      </c>
      <c r="C54" s="41">
        <f t="shared" si="5"/>
        <v>1.7099611527937777E-2</v>
      </c>
      <c r="D54" s="216">
        <v>3.8302575399999998</v>
      </c>
      <c r="E54" s="41">
        <f t="shared" si="6"/>
        <v>3.4480402381132702E-2</v>
      </c>
      <c r="F54" s="216">
        <v>7.46194837</v>
      </c>
      <c r="G54" s="41">
        <f t="shared" si="7"/>
        <v>6.581341360949293E-2</v>
      </c>
      <c r="H54" s="41">
        <f t="shared" si="3"/>
        <v>94.815839198113053</v>
      </c>
      <c r="I54" s="42">
        <f t="shared" si="4"/>
        <v>315.61513342368499</v>
      </c>
    </row>
    <row r="55" spans="1:9" x14ac:dyDescent="0.25">
      <c r="A55" s="15" t="s">
        <v>383</v>
      </c>
      <c r="B55" s="216">
        <v>6.2308385900000003</v>
      </c>
      <c r="C55" s="41">
        <f t="shared" si="5"/>
        <v>5.9343322533178498E-2</v>
      </c>
      <c r="D55" s="216">
        <v>0.70973069</v>
      </c>
      <c r="E55" s="41">
        <f t="shared" si="6"/>
        <v>6.3890742379268204E-3</v>
      </c>
      <c r="F55" s="216">
        <v>7.1371493600000004</v>
      </c>
      <c r="G55" s="41">
        <f t="shared" si="7"/>
        <v>6.294872860697745E-2</v>
      </c>
      <c r="H55" s="41">
        <f t="shared" si="3"/>
        <v>905.61374343273792</v>
      </c>
      <c r="I55" s="42">
        <f t="shared" si="4"/>
        <v>14.545566490111895</v>
      </c>
    </row>
    <row r="56" spans="1:9" x14ac:dyDescent="0.25">
      <c r="A56" s="15" t="s">
        <v>355</v>
      </c>
      <c r="B56" s="216">
        <v>9.0902003300000001</v>
      </c>
      <c r="C56" s="41">
        <f t="shared" si="5"/>
        <v>8.6576258120401026E-2</v>
      </c>
      <c r="D56" s="216">
        <v>0.90044000000000002</v>
      </c>
      <c r="E56" s="41">
        <f t="shared" si="6"/>
        <v>8.1058605578953127E-3</v>
      </c>
      <c r="F56" s="216">
        <v>7.1144603399999999</v>
      </c>
      <c r="G56" s="41">
        <f t="shared" si="7"/>
        <v>6.2748614403070932E-2</v>
      </c>
      <c r="H56" s="41">
        <f t="shared" si="3"/>
        <v>690.1093176669184</v>
      </c>
      <c r="I56" s="42">
        <f t="shared" si="4"/>
        <v>-21.734834418110125</v>
      </c>
    </row>
    <row r="57" spans="1:9" x14ac:dyDescent="0.25">
      <c r="A57" s="15" t="s">
        <v>411</v>
      </c>
      <c r="B57" s="216">
        <v>9.6466990000000002E-2</v>
      </c>
      <c r="C57" s="41">
        <f t="shared" si="5"/>
        <v>9.1876424315702021E-4</v>
      </c>
      <c r="D57" s="216">
        <v>0.73311936</v>
      </c>
      <c r="E57" s="41">
        <f t="shared" si="6"/>
        <v>6.5996216343714807E-3</v>
      </c>
      <c r="F57" s="216">
        <v>5.3442819800000008</v>
      </c>
      <c r="G57" s="41">
        <f t="shared" si="7"/>
        <v>4.7135871618942844E-2</v>
      </c>
      <c r="H57" s="41">
        <f t="shared" si="3"/>
        <v>628.9784271963573</v>
      </c>
      <c r="I57" s="42">
        <f t="shared" si="4"/>
        <v>5440.0111271223459</v>
      </c>
    </row>
    <row r="58" spans="1:9" x14ac:dyDescent="0.25">
      <c r="A58" s="15" t="s">
        <v>350</v>
      </c>
      <c r="B58" s="216">
        <v>54.002705579999997</v>
      </c>
      <c r="C58" s="41">
        <f t="shared" si="5"/>
        <v>0.51432883850361755</v>
      </c>
      <c r="D58" s="216">
        <v>8.4919983699999992</v>
      </c>
      <c r="E58" s="41">
        <f t="shared" si="6"/>
        <v>7.6445909383295166E-2</v>
      </c>
      <c r="F58" s="216">
        <v>5.1122571500000005</v>
      </c>
      <c r="G58" s="41">
        <f t="shared" si="7"/>
        <v>4.5089442811440616E-2</v>
      </c>
      <c r="H58" s="41">
        <f t="shared" si="3"/>
        <v>-39.799127045758013</v>
      </c>
      <c r="I58" s="42">
        <f t="shared" si="4"/>
        <v>-90.533331441279984</v>
      </c>
    </row>
    <row r="59" spans="1:9" x14ac:dyDescent="0.25">
      <c r="A59" s="15" t="s">
        <v>587</v>
      </c>
      <c r="B59" s="216">
        <v>0</v>
      </c>
      <c r="C59" s="41">
        <f t="shared" si="5"/>
        <v>0</v>
      </c>
      <c r="D59" s="216">
        <v>0</v>
      </c>
      <c r="E59" s="41">
        <f t="shared" si="6"/>
        <v>0</v>
      </c>
      <c r="F59" s="216">
        <v>4.8946835199999992</v>
      </c>
      <c r="G59" s="41">
        <f t="shared" si="7"/>
        <v>4.3170471707421998E-2</v>
      </c>
      <c r="H59" s="41" t="s">
        <v>314</v>
      </c>
      <c r="I59" s="42" t="s">
        <v>314</v>
      </c>
    </row>
    <row r="60" spans="1:9" x14ac:dyDescent="0.25">
      <c r="A60" s="15" t="s">
        <v>449</v>
      </c>
      <c r="B60" s="216">
        <v>0.32903790000000005</v>
      </c>
      <c r="C60" s="41">
        <f t="shared" si="5"/>
        <v>3.133800040443631E-3</v>
      </c>
      <c r="D60" s="216">
        <v>0.83803022999999999</v>
      </c>
      <c r="E60" s="41">
        <f t="shared" si="6"/>
        <v>7.5440408996501028E-3</v>
      </c>
      <c r="F60" s="216">
        <v>4.2913503499999992</v>
      </c>
      <c r="G60" s="41">
        <f t="shared" si="7"/>
        <v>3.7849151659004605E-2</v>
      </c>
      <c r="H60" s="41">
        <f t="shared" si="3"/>
        <v>412.07584122591845</v>
      </c>
      <c r="I60" s="42">
        <f t="shared" si="4"/>
        <v>1204.2115665095112</v>
      </c>
    </row>
    <row r="61" spans="1:9" x14ac:dyDescent="0.25">
      <c r="A61" s="15" t="s">
        <v>307</v>
      </c>
      <c r="B61" s="216">
        <v>3.5554929100000003</v>
      </c>
      <c r="C61" s="41">
        <f t="shared" si="5"/>
        <v>3.3862979994569144E-2</v>
      </c>
      <c r="D61" s="216">
        <v>3.8562259000000001</v>
      </c>
      <c r="E61" s="41">
        <f t="shared" si="6"/>
        <v>3.4714172432526724E-2</v>
      </c>
      <c r="F61" s="216">
        <v>4.0940831800000002</v>
      </c>
      <c r="G61" s="41">
        <f t="shared" si="7"/>
        <v>3.6109280889732032E-2</v>
      </c>
      <c r="H61" s="41">
        <f t="shared" si="3"/>
        <v>6.1681365710447578</v>
      </c>
      <c r="I61" s="42">
        <f t="shared" si="4"/>
        <v>15.148118239392016</v>
      </c>
    </row>
    <row r="62" spans="1:9" x14ac:dyDescent="0.25">
      <c r="A62" s="15" t="s">
        <v>423</v>
      </c>
      <c r="B62" s="216">
        <v>1.08191393</v>
      </c>
      <c r="C62" s="41">
        <f t="shared" si="5"/>
        <v>1.0304289924019473E-2</v>
      </c>
      <c r="D62" s="216">
        <v>0.53603344999999991</v>
      </c>
      <c r="E62" s="41">
        <f t="shared" si="6"/>
        <v>4.8254324553191211E-3</v>
      </c>
      <c r="F62" s="216">
        <v>4.0386460099999999</v>
      </c>
      <c r="G62" s="41">
        <f t="shared" si="7"/>
        <v>3.562033226430087E-2</v>
      </c>
      <c r="H62" s="41">
        <f t="shared" si="3"/>
        <v>653.43171400963888</v>
      </c>
      <c r="I62" s="42">
        <f t="shared" si="4"/>
        <v>273.2871809867537</v>
      </c>
    </row>
    <row r="63" spans="1:9" x14ac:dyDescent="0.25">
      <c r="A63" s="15" t="s">
        <v>415</v>
      </c>
      <c r="B63" s="216">
        <v>7.2917964199999998</v>
      </c>
      <c r="C63" s="41">
        <f t="shared" si="5"/>
        <v>6.9448023817021434E-2</v>
      </c>
      <c r="D63" s="216">
        <v>11.04618219</v>
      </c>
      <c r="E63" s="41">
        <f t="shared" si="6"/>
        <v>9.9438954876778771E-2</v>
      </c>
      <c r="F63" s="216">
        <v>3.9906124300000001</v>
      </c>
      <c r="G63" s="41">
        <f t="shared" si="7"/>
        <v>3.5196682339249906E-2</v>
      </c>
      <c r="H63" s="41">
        <f t="shared" si="3"/>
        <v>-63.87337849983443</v>
      </c>
      <c r="I63" s="42">
        <f t="shared" si="4"/>
        <v>-45.272574820458303</v>
      </c>
    </row>
    <row r="64" spans="1:9" x14ac:dyDescent="0.25">
      <c r="A64" s="15" t="s">
        <v>375</v>
      </c>
      <c r="B64" s="216">
        <v>5.1492508499999996</v>
      </c>
      <c r="C64" s="41">
        <f t="shared" si="5"/>
        <v>4.9042139285426986E-2</v>
      </c>
      <c r="D64" s="216">
        <v>4.5181491200000004</v>
      </c>
      <c r="E64" s="41">
        <f t="shared" si="6"/>
        <v>4.0672878533269757E-2</v>
      </c>
      <c r="F64" s="216">
        <v>3.8102655299999997</v>
      </c>
      <c r="G64" s="41">
        <f t="shared" si="7"/>
        <v>3.360604614956398E-2</v>
      </c>
      <c r="H64" s="41">
        <f t="shared" si="3"/>
        <v>-15.667557028308099</v>
      </c>
      <c r="I64" s="42">
        <f t="shared" si="4"/>
        <v>-26.003497576739733</v>
      </c>
    </row>
    <row r="65" spans="1:9" x14ac:dyDescent="0.25">
      <c r="A65" s="15" t="s">
        <v>427</v>
      </c>
      <c r="B65" s="216">
        <v>0.13498538000000002</v>
      </c>
      <c r="C65" s="41">
        <f t="shared" si="5"/>
        <v>1.2856184327194493E-3</v>
      </c>
      <c r="D65" s="216">
        <v>0.39804828999999997</v>
      </c>
      <c r="E65" s="41">
        <f t="shared" si="6"/>
        <v>3.5832747701664471E-3</v>
      </c>
      <c r="F65" s="216">
        <v>3.5443300099999999</v>
      </c>
      <c r="G65" s="41">
        <f t="shared" si="7"/>
        <v>3.1260529469016973E-2</v>
      </c>
      <c r="H65" s="41">
        <f t="shared" si="3"/>
        <v>790.42714139030727</v>
      </c>
      <c r="I65" s="42">
        <f t="shared" si="4"/>
        <v>2525.7139921375183</v>
      </c>
    </row>
    <row r="66" spans="1:9" x14ac:dyDescent="0.25">
      <c r="A66" s="15" t="s">
        <v>421</v>
      </c>
      <c r="B66" s="216">
        <v>2.4242300699999997</v>
      </c>
      <c r="C66" s="41">
        <f t="shared" si="5"/>
        <v>2.3088684590470167E-2</v>
      </c>
      <c r="D66" s="216">
        <v>2.3693785899999997</v>
      </c>
      <c r="E66" s="41">
        <f t="shared" si="6"/>
        <v>2.1329408355251444E-2</v>
      </c>
      <c r="F66" s="216">
        <v>3.4154539700000002</v>
      </c>
      <c r="G66" s="41">
        <f t="shared" si="7"/>
        <v>3.0123859566693119E-2</v>
      </c>
      <c r="H66" s="41">
        <f t="shared" si="3"/>
        <v>44.149777684958337</v>
      </c>
      <c r="I66" s="42">
        <f t="shared" si="4"/>
        <v>40.888194246348931</v>
      </c>
    </row>
    <row r="67" spans="1:9" x14ac:dyDescent="0.25">
      <c r="A67" s="15" t="s">
        <v>404</v>
      </c>
      <c r="B67" s="216">
        <v>0.12832996999999999</v>
      </c>
      <c r="C67" s="41">
        <f t="shared" si="5"/>
        <v>1.2222314364884101E-3</v>
      </c>
      <c r="D67" s="216">
        <v>0.50742567999999999</v>
      </c>
      <c r="E67" s="41">
        <f t="shared" si="6"/>
        <v>4.5679021429248026E-3</v>
      </c>
      <c r="F67" s="216">
        <v>3.3729158999999997</v>
      </c>
      <c r="G67" s="41">
        <f t="shared" si="7"/>
        <v>2.9748679324718388E-2</v>
      </c>
      <c r="H67" s="41">
        <f t="shared" si="3"/>
        <v>564.71131299464389</v>
      </c>
      <c r="I67" s="42">
        <f t="shared" si="4"/>
        <v>2528.3150381785331</v>
      </c>
    </row>
    <row r="68" spans="1:9" x14ac:dyDescent="0.25">
      <c r="A68" s="15" t="s">
        <v>384</v>
      </c>
      <c r="B68" s="216">
        <v>2.3353249799999998</v>
      </c>
      <c r="C68" s="41">
        <f t="shared" ref="C68:C99" si="8">(B68/$B$198)*100</f>
        <v>2.2241940872990678E-2</v>
      </c>
      <c r="D68" s="216">
        <v>3.7638434900000002</v>
      </c>
      <c r="E68" s="41">
        <f t="shared" ref="E68:E99" si="9">(D68/$D$198)*100</f>
        <v>3.3882535751057312E-2</v>
      </c>
      <c r="F68" s="216">
        <v>3.2920141000000003</v>
      </c>
      <c r="G68" s="41">
        <f t="shared" ref="G68:G99" si="10">(F68/$F$198)*100</f>
        <v>2.9035135976367338E-2</v>
      </c>
      <c r="H68" s="41">
        <f t="shared" si="3"/>
        <v>-12.535839793912363</v>
      </c>
      <c r="I68" s="42">
        <f t="shared" si="4"/>
        <v>40.965995233776866</v>
      </c>
    </row>
    <row r="69" spans="1:9" x14ac:dyDescent="0.25">
      <c r="A69" s="15" t="s">
        <v>310</v>
      </c>
      <c r="B69" s="216">
        <v>5.1570332499999996</v>
      </c>
      <c r="C69" s="41">
        <f t="shared" si="8"/>
        <v>4.9116259881974524E-2</v>
      </c>
      <c r="D69" s="216">
        <v>4.0302538399999994</v>
      </c>
      <c r="E69" s="41">
        <f t="shared" si="9"/>
        <v>3.6280791213142601E-2</v>
      </c>
      <c r="F69" s="216">
        <v>2.3364755499999998</v>
      </c>
      <c r="G69" s="41">
        <f t="shared" si="10"/>
        <v>2.0607410308390736E-2</v>
      </c>
      <c r="H69" s="41">
        <f t="shared" ref="H69:H132" si="11">((F69/D69)-1)*100</f>
        <v>-42.026590811461141</v>
      </c>
      <c r="I69" s="42">
        <f t="shared" ref="I69:I132" si="12">((F69/B69)-1)*100</f>
        <v>-54.693416995129908</v>
      </c>
    </row>
    <row r="70" spans="1:9" x14ac:dyDescent="0.25">
      <c r="A70" s="15" t="s">
        <v>418</v>
      </c>
      <c r="B70" s="216">
        <v>3.0887699999999998E-3</v>
      </c>
      <c r="C70" s="41">
        <f t="shared" si="8"/>
        <v>2.9417849891824228E-5</v>
      </c>
      <c r="D70" s="216">
        <v>6.019364E-2</v>
      </c>
      <c r="E70" s="41">
        <f t="shared" si="9"/>
        <v>5.4186981066162068E-4</v>
      </c>
      <c r="F70" s="216">
        <v>1.8101358600000002</v>
      </c>
      <c r="G70" s="41">
        <f t="shared" si="10"/>
        <v>1.5965162734509136E-2</v>
      </c>
      <c r="H70" s="41">
        <f t="shared" si="11"/>
        <v>2907.1879022434932</v>
      </c>
      <c r="I70" s="42">
        <f t="shared" si="12"/>
        <v>58503.776260453196</v>
      </c>
    </row>
    <row r="71" spans="1:9" x14ac:dyDescent="0.25">
      <c r="A71" s="15" t="s">
        <v>437</v>
      </c>
      <c r="B71" s="216">
        <v>1.32588145</v>
      </c>
      <c r="C71" s="41">
        <f t="shared" si="8"/>
        <v>1.262786852710116E-2</v>
      </c>
      <c r="D71" s="216">
        <v>1.7151717900000001</v>
      </c>
      <c r="E71" s="41">
        <f t="shared" si="9"/>
        <v>1.5440166321549136E-2</v>
      </c>
      <c r="F71" s="216">
        <v>1.43606754</v>
      </c>
      <c r="G71" s="41">
        <f t="shared" si="10"/>
        <v>1.2665928829146673E-2</v>
      </c>
      <c r="H71" s="41">
        <f t="shared" si="11"/>
        <v>-16.272670272871036</v>
      </c>
      <c r="I71" s="42">
        <f t="shared" si="12"/>
        <v>8.3104028644491521</v>
      </c>
    </row>
    <row r="72" spans="1:9" x14ac:dyDescent="0.25">
      <c r="A72" s="15" t="s">
        <v>420</v>
      </c>
      <c r="B72" s="216">
        <v>14.87421657</v>
      </c>
      <c r="C72" s="41">
        <f t="shared" si="8"/>
        <v>0.14166398608984956</v>
      </c>
      <c r="D72" s="216">
        <v>0.53317181000000002</v>
      </c>
      <c r="E72" s="41">
        <f t="shared" si="9"/>
        <v>4.7996716552581569E-3</v>
      </c>
      <c r="F72" s="216">
        <v>1.0103500000000001</v>
      </c>
      <c r="G72" s="41">
        <f t="shared" si="10"/>
        <v>8.9111555244319098E-3</v>
      </c>
      <c r="H72" s="41">
        <f t="shared" si="11"/>
        <v>89.498015658404768</v>
      </c>
      <c r="I72" s="42">
        <f t="shared" si="12"/>
        <v>-93.207373341344322</v>
      </c>
    </row>
    <row r="73" spans="1:9" x14ac:dyDescent="0.25">
      <c r="A73" s="15" t="s">
        <v>412</v>
      </c>
      <c r="B73" s="216">
        <v>6.3499719999999996E-2</v>
      </c>
      <c r="C73" s="41">
        <f t="shared" si="8"/>
        <v>6.0477964728123767E-4</v>
      </c>
      <c r="D73" s="216">
        <v>1.6822216999999999</v>
      </c>
      <c r="E73" s="41">
        <f t="shared" si="9"/>
        <v>1.5143545963823913E-2</v>
      </c>
      <c r="F73" s="216">
        <v>0.93135849000000004</v>
      </c>
      <c r="G73" s="41">
        <f t="shared" si="10"/>
        <v>8.2144606852972354E-3</v>
      </c>
      <c r="H73" s="41">
        <f t="shared" si="11"/>
        <v>-44.635211280415653</v>
      </c>
      <c r="I73" s="42">
        <f t="shared" si="12"/>
        <v>1366.712750859374</v>
      </c>
    </row>
    <row r="74" spans="1:9" x14ac:dyDescent="0.25">
      <c r="A74" s="15" t="s">
        <v>388</v>
      </c>
      <c r="B74" s="216">
        <v>0.75490917000000002</v>
      </c>
      <c r="C74" s="41">
        <f t="shared" si="8"/>
        <v>7.1898537751343148E-3</v>
      </c>
      <c r="D74" s="216">
        <v>1.76486301</v>
      </c>
      <c r="E74" s="41">
        <f t="shared" si="9"/>
        <v>1.588749218476234E-2</v>
      </c>
      <c r="F74" s="216">
        <v>0.91681056000000005</v>
      </c>
      <c r="G74" s="41">
        <f t="shared" si="10"/>
        <v>8.0861498358009726E-3</v>
      </c>
      <c r="H74" s="41">
        <f t="shared" si="11"/>
        <v>-48.05202699556834</v>
      </c>
      <c r="I74" s="42">
        <f t="shared" si="12"/>
        <v>21.446472825333409</v>
      </c>
    </row>
    <row r="75" spans="1:9" x14ac:dyDescent="0.25">
      <c r="A75" s="15" t="s">
        <v>371</v>
      </c>
      <c r="B75" s="216">
        <v>2.1719794000000001</v>
      </c>
      <c r="C75" s="41">
        <f t="shared" si="8"/>
        <v>2.0686216182277884E-2</v>
      </c>
      <c r="D75" s="216">
        <v>3.3583480000000006E-2</v>
      </c>
      <c r="E75" s="41">
        <f t="shared" si="9"/>
        <v>3.0232220462092551E-4</v>
      </c>
      <c r="F75" s="216">
        <v>0.63230184</v>
      </c>
      <c r="G75" s="41">
        <f t="shared" si="10"/>
        <v>5.5768199481609944E-3</v>
      </c>
      <c r="H75" s="41">
        <f t="shared" si="11"/>
        <v>1782.7764126886191</v>
      </c>
      <c r="I75" s="42">
        <f t="shared" si="12"/>
        <v>-70.888221131379055</v>
      </c>
    </row>
    <row r="76" spans="1:9" x14ac:dyDescent="0.25">
      <c r="A76" s="15" t="s">
        <v>436</v>
      </c>
      <c r="B76" s="216">
        <v>3.44483775</v>
      </c>
      <c r="C76" s="41">
        <f t="shared" si="8"/>
        <v>3.2809085762678838E-2</v>
      </c>
      <c r="D76" s="216">
        <v>1.2289055600000001</v>
      </c>
      <c r="E76" s="41">
        <f t="shared" si="9"/>
        <v>1.1062743889856353E-2</v>
      </c>
      <c r="F76" s="216">
        <v>0.61243668000000007</v>
      </c>
      <c r="G76" s="41">
        <f t="shared" si="10"/>
        <v>5.4016118219891501E-3</v>
      </c>
      <c r="H76" s="41">
        <f t="shared" si="11"/>
        <v>-50.164056544751901</v>
      </c>
      <c r="I76" s="42">
        <f t="shared" si="12"/>
        <v>-82.221610292095761</v>
      </c>
    </row>
    <row r="77" spans="1:9" x14ac:dyDescent="0.25">
      <c r="A77" s="15" t="s">
        <v>409</v>
      </c>
      <c r="B77" s="216">
        <v>0.29821425000000001</v>
      </c>
      <c r="C77" s="41">
        <f t="shared" si="8"/>
        <v>2.8402315621114376E-3</v>
      </c>
      <c r="D77" s="216">
        <v>6.1256769999999996</v>
      </c>
      <c r="E77" s="41">
        <f t="shared" si="9"/>
        <v>5.514402246091521E-2</v>
      </c>
      <c r="F77" s="216">
        <v>0.51948178</v>
      </c>
      <c r="G77" s="41">
        <f t="shared" si="10"/>
        <v>4.5817617000927617E-3</v>
      </c>
      <c r="H77" s="41">
        <f t="shared" si="11"/>
        <v>-91.519602159891875</v>
      </c>
      <c r="I77" s="42">
        <f t="shared" si="12"/>
        <v>74.197503975748987</v>
      </c>
    </row>
    <row r="78" spans="1:9" x14ac:dyDescent="0.25">
      <c r="A78" s="15" t="s">
        <v>444</v>
      </c>
      <c r="B78" s="216">
        <v>1.14777617</v>
      </c>
      <c r="C78" s="41">
        <f t="shared" si="8"/>
        <v>1.0931570521104817E-2</v>
      </c>
      <c r="D78" s="216">
        <v>0.14366950000000001</v>
      </c>
      <c r="E78" s="41">
        <f t="shared" si="9"/>
        <v>1.293328743083982E-3</v>
      </c>
      <c r="F78" s="216">
        <v>0.49396741999999999</v>
      </c>
      <c r="G78" s="41">
        <f t="shared" si="10"/>
        <v>4.3567283650441692E-3</v>
      </c>
      <c r="H78" s="41">
        <f t="shared" si="11"/>
        <v>243.82204991316874</v>
      </c>
      <c r="I78" s="42">
        <f t="shared" si="12"/>
        <v>-56.963088020898709</v>
      </c>
    </row>
    <row r="79" spans="1:9" x14ac:dyDescent="0.25">
      <c r="A79" s="15" t="s">
        <v>506</v>
      </c>
      <c r="B79" s="216">
        <v>0</v>
      </c>
      <c r="C79" s="41">
        <f t="shared" si="8"/>
        <v>0</v>
      </c>
      <c r="D79" s="216">
        <v>0</v>
      </c>
      <c r="E79" s="41">
        <f t="shared" si="9"/>
        <v>0</v>
      </c>
      <c r="F79" s="216">
        <v>0.46221853999999996</v>
      </c>
      <c r="G79" s="41">
        <f t="shared" si="10"/>
        <v>4.0767073748857827E-3</v>
      </c>
      <c r="H79" s="41" t="s">
        <v>314</v>
      </c>
      <c r="I79" s="42" t="s">
        <v>314</v>
      </c>
    </row>
    <row r="80" spans="1:9" x14ac:dyDescent="0.25">
      <c r="A80" s="15" t="s">
        <v>405</v>
      </c>
      <c r="B80" s="216">
        <v>7.9054699999999995E-3</v>
      </c>
      <c r="C80" s="41">
        <f t="shared" si="8"/>
        <v>7.5292731341057982E-5</v>
      </c>
      <c r="D80" s="216">
        <v>2.8506980000000001E-2</v>
      </c>
      <c r="E80" s="41">
        <f t="shared" si="9"/>
        <v>2.5662298965695721E-4</v>
      </c>
      <c r="F80" s="216">
        <v>0.44756075000000001</v>
      </c>
      <c r="G80" s="41">
        <f t="shared" si="10"/>
        <v>3.9474275744854643E-3</v>
      </c>
      <c r="H80" s="41">
        <f t="shared" si="11"/>
        <v>1470.0040832104978</v>
      </c>
      <c r="I80" s="42">
        <f t="shared" si="12"/>
        <v>5561.4059632128137</v>
      </c>
    </row>
    <row r="81" spans="1:9" x14ac:dyDescent="0.25">
      <c r="A81" s="15" t="s">
        <v>417</v>
      </c>
      <c r="B81" s="216">
        <v>0.13086297</v>
      </c>
      <c r="C81" s="41">
        <f t="shared" si="8"/>
        <v>1.2463560601334179E-3</v>
      </c>
      <c r="D81" s="216">
        <v>2.3128622599999997</v>
      </c>
      <c r="E81" s="41">
        <f t="shared" si="9"/>
        <v>2.082064209628472E-2</v>
      </c>
      <c r="F81" s="216">
        <v>0.43326795000000001</v>
      </c>
      <c r="G81" s="41">
        <f t="shared" si="10"/>
        <v>3.8213669383894574E-3</v>
      </c>
      <c r="H81" s="41">
        <f t="shared" si="11"/>
        <v>-81.267023225153054</v>
      </c>
      <c r="I81" s="42">
        <f t="shared" si="12"/>
        <v>231.08521837766637</v>
      </c>
    </row>
    <row r="82" spans="1:9" x14ac:dyDescent="0.25">
      <c r="A82" s="15" t="s">
        <v>389</v>
      </c>
      <c r="B82" s="216">
        <v>0.28610584999999999</v>
      </c>
      <c r="C82" s="41">
        <f t="shared" si="8"/>
        <v>2.7249095751618862E-3</v>
      </c>
      <c r="D82" s="216">
        <v>0.16280060000000002</v>
      </c>
      <c r="E82" s="41">
        <f t="shared" si="9"/>
        <v>1.4655490230794854E-3</v>
      </c>
      <c r="F82" s="216">
        <v>0.27163606000000001</v>
      </c>
      <c r="G82" s="41">
        <f t="shared" si="10"/>
        <v>2.395794701542948E-3</v>
      </c>
      <c r="H82" s="41">
        <f t="shared" si="11"/>
        <v>66.852001773949226</v>
      </c>
      <c r="I82" s="42">
        <f t="shared" si="12"/>
        <v>-5.0574953290888569</v>
      </c>
    </row>
    <row r="83" spans="1:9" x14ac:dyDescent="0.25">
      <c r="A83" s="15" t="s">
        <v>426</v>
      </c>
      <c r="B83" s="216">
        <v>1.4021299999999999E-2</v>
      </c>
      <c r="C83" s="41">
        <f t="shared" si="8"/>
        <v>1.3354069700503276E-4</v>
      </c>
      <c r="D83" s="216">
        <v>0.28564299999999998</v>
      </c>
      <c r="E83" s="41">
        <f t="shared" si="9"/>
        <v>2.5713899064222947E-3</v>
      </c>
      <c r="F83" s="216">
        <v>0.27058103999999999</v>
      </c>
      <c r="G83" s="41">
        <f t="shared" si="10"/>
        <v>2.3864895624313666E-3</v>
      </c>
      <c r="H83" s="41">
        <f t="shared" si="11"/>
        <v>-5.273001613902661</v>
      </c>
      <c r="I83" s="42">
        <f t="shared" si="12"/>
        <v>1829.7856832105442</v>
      </c>
    </row>
    <row r="84" spans="1:9" x14ac:dyDescent="0.25">
      <c r="A84" s="15" t="s">
        <v>428</v>
      </c>
      <c r="B84" s="216">
        <v>0.20061851999999999</v>
      </c>
      <c r="C84" s="41">
        <f t="shared" si="8"/>
        <v>1.9107170514087927E-3</v>
      </c>
      <c r="D84" s="216">
        <v>1.1946300000000001E-3</v>
      </c>
      <c r="E84" s="41">
        <f t="shared" si="9"/>
        <v>1.0754191504462796E-5</v>
      </c>
      <c r="F84" s="216">
        <v>0.24514900000000001</v>
      </c>
      <c r="G84" s="41">
        <f t="shared" si="10"/>
        <v>2.1621822790705773E-3</v>
      </c>
      <c r="H84" s="41">
        <f t="shared" si="11"/>
        <v>20420.914425386938</v>
      </c>
      <c r="I84" s="42">
        <f t="shared" si="12"/>
        <v>22.196594810887849</v>
      </c>
    </row>
    <row r="85" spans="1:9" x14ac:dyDescent="0.25">
      <c r="A85" s="15" t="s">
        <v>521</v>
      </c>
      <c r="B85" s="216">
        <v>0</v>
      </c>
      <c r="C85" s="41">
        <f t="shared" si="8"/>
        <v>0</v>
      </c>
      <c r="D85" s="216">
        <v>2.3394189999999999E-2</v>
      </c>
      <c r="E85" s="41">
        <f t="shared" si="9"/>
        <v>2.1059708809571871E-4</v>
      </c>
      <c r="F85" s="216">
        <v>0.24018834</v>
      </c>
      <c r="G85" s="41">
        <f t="shared" si="10"/>
        <v>2.1184299033949914E-3</v>
      </c>
      <c r="H85" s="41">
        <f t="shared" si="11"/>
        <v>926.70081759616392</v>
      </c>
      <c r="I85" s="42" t="s">
        <v>314</v>
      </c>
    </row>
    <row r="86" spans="1:9" x14ac:dyDescent="0.25">
      <c r="A86" s="15" t="s">
        <v>408</v>
      </c>
      <c r="B86" s="216">
        <v>3.2989999999999998E-3</v>
      </c>
      <c r="C86" s="41">
        <f t="shared" si="8"/>
        <v>3.1420107937181512E-5</v>
      </c>
      <c r="D86" s="216">
        <v>8.1361880000000011E-2</v>
      </c>
      <c r="E86" s="41">
        <f t="shared" si="9"/>
        <v>7.3242865044668352E-4</v>
      </c>
      <c r="F86" s="216">
        <v>0.20607239000000002</v>
      </c>
      <c r="G86" s="41">
        <f t="shared" si="10"/>
        <v>1.8175316638604315E-3</v>
      </c>
      <c r="H86" s="41">
        <f t="shared" si="11"/>
        <v>153.27879591769511</v>
      </c>
      <c r="I86" s="42">
        <f t="shared" si="12"/>
        <v>6146.5107608366179</v>
      </c>
    </row>
    <row r="87" spans="1:9" x14ac:dyDescent="0.25">
      <c r="A87" s="15" t="s">
        <v>532</v>
      </c>
      <c r="B87" s="216">
        <v>0</v>
      </c>
      <c r="C87" s="41">
        <f t="shared" si="8"/>
        <v>0</v>
      </c>
      <c r="D87" s="216">
        <v>5.8799999999999998E-4</v>
      </c>
      <c r="E87" s="41">
        <f t="shared" si="9"/>
        <v>5.2932410910693047E-6</v>
      </c>
      <c r="F87" s="216">
        <v>0.19457437</v>
      </c>
      <c r="G87" s="41">
        <f t="shared" si="10"/>
        <v>1.7161206236832368E-3</v>
      </c>
      <c r="H87" s="41">
        <f t="shared" si="11"/>
        <v>32990.87925170068</v>
      </c>
      <c r="I87" s="42" t="s">
        <v>314</v>
      </c>
    </row>
    <row r="88" spans="1:9" x14ac:dyDescent="0.25">
      <c r="A88" s="15" t="s">
        <v>446</v>
      </c>
      <c r="B88" s="216">
        <v>0.39753538999999999</v>
      </c>
      <c r="C88" s="41">
        <f t="shared" si="8"/>
        <v>3.786179103561548E-3</v>
      </c>
      <c r="D88" s="216">
        <v>0.33099706000000001</v>
      </c>
      <c r="E88" s="41">
        <f t="shared" si="9"/>
        <v>2.9796721751958028E-3</v>
      </c>
      <c r="F88" s="216">
        <v>0.15616660999999998</v>
      </c>
      <c r="G88" s="41">
        <f t="shared" si="10"/>
        <v>1.3773691784364857E-3</v>
      </c>
      <c r="H88" s="41">
        <f t="shared" si="11"/>
        <v>-52.819336220086079</v>
      </c>
      <c r="I88" s="42">
        <f t="shared" si="12"/>
        <v>-60.716300000359723</v>
      </c>
    </row>
    <row r="89" spans="1:9" x14ac:dyDescent="0.25">
      <c r="A89" s="15" t="s">
        <v>448</v>
      </c>
      <c r="B89" s="216">
        <v>0.24276538</v>
      </c>
      <c r="C89" s="41">
        <f t="shared" si="8"/>
        <v>2.3121292643258217E-3</v>
      </c>
      <c r="D89" s="216">
        <v>5.6136709999999999E-2</v>
      </c>
      <c r="E89" s="41">
        <f t="shared" si="9"/>
        <v>5.0534887770313118E-4</v>
      </c>
      <c r="F89" s="216">
        <v>0.15047141</v>
      </c>
      <c r="G89" s="41">
        <f t="shared" si="10"/>
        <v>1.3271382555456613E-3</v>
      </c>
      <c r="H89" s="41">
        <f t="shared" si="11"/>
        <v>168.04458259132039</v>
      </c>
      <c r="I89" s="42">
        <f t="shared" si="12"/>
        <v>-38.017764312193115</v>
      </c>
    </row>
    <row r="90" spans="1:9" x14ac:dyDescent="0.25">
      <c r="A90" s="15" t="s">
        <v>560</v>
      </c>
      <c r="B90" s="216">
        <v>0</v>
      </c>
      <c r="C90" s="41">
        <f t="shared" si="8"/>
        <v>0</v>
      </c>
      <c r="D90" s="216">
        <v>0</v>
      </c>
      <c r="E90" s="41">
        <f t="shared" si="9"/>
        <v>0</v>
      </c>
      <c r="F90" s="216">
        <v>0.1348</v>
      </c>
      <c r="G90" s="41">
        <f t="shared" si="10"/>
        <v>1.1889184586464307E-3</v>
      </c>
      <c r="H90" s="41" t="s">
        <v>314</v>
      </c>
      <c r="I90" s="42" t="s">
        <v>314</v>
      </c>
    </row>
    <row r="91" spans="1:9" x14ac:dyDescent="0.25">
      <c r="A91" s="15" t="s">
        <v>441</v>
      </c>
      <c r="B91" s="216">
        <v>9.5712439999999996E-2</v>
      </c>
      <c r="C91" s="41">
        <f t="shared" si="8"/>
        <v>9.1157781016399178E-4</v>
      </c>
      <c r="D91" s="216">
        <v>2.2418400000000002E-2</v>
      </c>
      <c r="E91" s="41">
        <f t="shared" si="9"/>
        <v>2.0181291849664644E-4</v>
      </c>
      <c r="F91" s="216">
        <v>0.13057913000000002</v>
      </c>
      <c r="G91" s="41">
        <f t="shared" si="10"/>
        <v>1.1516909345029075E-3</v>
      </c>
      <c r="H91" s="41">
        <f t="shared" si="11"/>
        <v>482.4640919958606</v>
      </c>
      <c r="I91" s="42">
        <f t="shared" si="12"/>
        <v>36.428587548285286</v>
      </c>
    </row>
    <row r="92" spans="1:9" x14ac:dyDescent="0.25">
      <c r="A92" s="15" t="s">
        <v>399</v>
      </c>
      <c r="B92" s="216">
        <v>0.25424711</v>
      </c>
      <c r="C92" s="41">
        <f t="shared" si="8"/>
        <v>2.4214827641456382E-3</v>
      </c>
      <c r="D92" s="216">
        <v>4.5725160000000001E-2</v>
      </c>
      <c r="E92" s="41">
        <f t="shared" si="9"/>
        <v>4.1162295205394306E-4</v>
      </c>
      <c r="F92" s="216">
        <v>0.11874683</v>
      </c>
      <c r="G92" s="41">
        <f t="shared" si="10"/>
        <v>1.0473315882251464E-3</v>
      </c>
      <c r="H92" s="41">
        <f t="shared" si="11"/>
        <v>159.69691522129176</v>
      </c>
      <c r="I92" s="42">
        <f t="shared" si="12"/>
        <v>-53.294717882928943</v>
      </c>
    </row>
    <row r="93" spans="1:9" x14ac:dyDescent="0.25">
      <c r="A93" s="15" t="s">
        <v>439</v>
      </c>
      <c r="B93" s="216">
        <v>1.4680286999999999</v>
      </c>
      <c r="C93" s="41">
        <f t="shared" si="8"/>
        <v>1.3981697547402319E-2</v>
      </c>
      <c r="D93" s="216">
        <v>2.47383431</v>
      </c>
      <c r="E93" s="41">
        <f t="shared" si="9"/>
        <v>2.2269730309845377E-2</v>
      </c>
      <c r="F93" s="216">
        <v>0.11361113</v>
      </c>
      <c r="G93" s="41">
        <f t="shared" si="10"/>
        <v>1.0020353825272942E-3</v>
      </c>
      <c r="H93" s="41">
        <f t="shared" si="11"/>
        <v>-95.407488305067616</v>
      </c>
      <c r="I93" s="42">
        <f t="shared" si="12"/>
        <v>-92.260973508215471</v>
      </c>
    </row>
    <row r="94" spans="1:9" x14ac:dyDescent="0.25">
      <c r="A94" s="15" t="s">
        <v>410</v>
      </c>
      <c r="B94" s="216">
        <v>2.7681110000000002E-2</v>
      </c>
      <c r="C94" s="41">
        <f t="shared" si="8"/>
        <v>2.6363851592027722E-4</v>
      </c>
      <c r="D94" s="216">
        <v>1.00914807</v>
      </c>
      <c r="E94" s="41">
        <f t="shared" si="9"/>
        <v>9.0844626379205495E-3</v>
      </c>
      <c r="F94" s="216">
        <v>0.11149931</v>
      </c>
      <c r="G94" s="41">
        <f t="shared" si="10"/>
        <v>9.834094049357609E-4</v>
      </c>
      <c r="H94" s="41">
        <f t="shared" si="11"/>
        <v>-88.951144701688818</v>
      </c>
      <c r="I94" s="42">
        <f t="shared" si="12"/>
        <v>302.79927358404342</v>
      </c>
    </row>
    <row r="95" spans="1:9" x14ac:dyDescent="0.25">
      <c r="A95" s="15" t="s">
        <v>519</v>
      </c>
      <c r="B95" s="216">
        <v>0</v>
      </c>
      <c r="C95" s="41">
        <f t="shared" si="8"/>
        <v>0</v>
      </c>
      <c r="D95" s="216">
        <v>0.18755007999999998</v>
      </c>
      <c r="E95" s="41">
        <f t="shared" si="9"/>
        <v>1.6883465817845839E-3</v>
      </c>
      <c r="F95" s="216">
        <v>0.11145495</v>
      </c>
      <c r="G95" s="41">
        <f t="shared" si="10"/>
        <v>9.8301815550827162E-4</v>
      </c>
      <c r="H95" s="41">
        <f t="shared" si="11"/>
        <v>-40.573232493422552</v>
      </c>
      <c r="I95" s="42" t="s">
        <v>314</v>
      </c>
    </row>
    <row r="96" spans="1:9" x14ac:dyDescent="0.25">
      <c r="A96" s="15" t="s">
        <v>431</v>
      </c>
      <c r="B96" s="216">
        <v>1.4506059099999999</v>
      </c>
      <c r="C96" s="41">
        <f t="shared" si="8"/>
        <v>1.3815760614281119E-2</v>
      </c>
      <c r="D96" s="216">
        <v>5.4092800000000003E-2</v>
      </c>
      <c r="E96" s="41">
        <f t="shared" si="9"/>
        <v>4.8694937362413887E-4</v>
      </c>
      <c r="F96" s="216">
        <v>0.10753267999999999</v>
      </c>
      <c r="G96" s="41">
        <f t="shared" si="10"/>
        <v>9.484242445083076E-4</v>
      </c>
      <c r="H96" s="41">
        <f t="shared" si="11"/>
        <v>98.792963203975376</v>
      </c>
      <c r="I96" s="42">
        <f t="shared" si="12"/>
        <v>-92.587050744884948</v>
      </c>
    </row>
    <row r="97" spans="1:9" x14ac:dyDescent="0.25">
      <c r="A97" s="15" t="s">
        <v>379</v>
      </c>
      <c r="B97" s="216">
        <v>0.67915000000000003</v>
      </c>
      <c r="C97" s="41">
        <f t="shared" si="8"/>
        <v>6.4683135209265908E-3</v>
      </c>
      <c r="D97" s="216">
        <v>8.5349999999999992E-3</v>
      </c>
      <c r="E97" s="41">
        <f t="shared" si="9"/>
        <v>7.6833014816796784E-5</v>
      </c>
      <c r="F97" s="216">
        <v>0.10457080000000001</v>
      </c>
      <c r="G97" s="41">
        <f t="shared" si="10"/>
        <v>9.2230084833400724E-4</v>
      </c>
      <c r="H97" s="41">
        <f t="shared" si="11"/>
        <v>1125.1997656707676</v>
      </c>
      <c r="I97" s="42">
        <f t="shared" si="12"/>
        <v>-84.602694544651399</v>
      </c>
    </row>
    <row r="98" spans="1:9" x14ac:dyDescent="0.25">
      <c r="A98" s="15" t="s">
        <v>450</v>
      </c>
      <c r="B98" s="216">
        <v>2.0264804700000001</v>
      </c>
      <c r="C98" s="41">
        <f t="shared" si="8"/>
        <v>1.9300465322822164E-2</v>
      </c>
      <c r="D98" s="216">
        <v>0.20295482999999997</v>
      </c>
      <c r="E98" s="41">
        <f t="shared" si="9"/>
        <v>1.8270218465765054E-3</v>
      </c>
      <c r="F98" s="216">
        <v>0.10435512</v>
      </c>
      <c r="G98" s="41">
        <f t="shared" si="10"/>
        <v>9.2039857880017294E-4</v>
      </c>
      <c r="H98" s="41">
        <f t="shared" si="11"/>
        <v>-48.58209582890931</v>
      </c>
      <c r="I98" s="42">
        <f t="shared" si="12"/>
        <v>-94.850425575529968</v>
      </c>
    </row>
    <row r="99" spans="1:9" x14ac:dyDescent="0.25">
      <c r="A99" s="15" t="s">
        <v>445</v>
      </c>
      <c r="B99" s="216">
        <v>0.56199765000000002</v>
      </c>
      <c r="C99" s="41">
        <f t="shared" si="8"/>
        <v>5.3525392008009574E-3</v>
      </c>
      <c r="D99" s="216">
        <v>0.51075137000000004</v>
      </c>
      <c r="E99" s="41">
        <f t="shared" si="9"/>
        <v>4.5978403724556841E-3</v>
      </c>
      <c r="F99" s="216">
        <v>9.6396289999999996E-2</v>
      </c>
      <c r="G99" s="41">
        <f t="shared" si="10"/>
        <v>8.5020273387265827E-4</v>
      </c>
      <c r="H99" s="41">
        <f t="shared" si="11"/>
        <v>-81.126572406452865</v>
      </c>
      <c r="I99" s="42">
        <f t="shared" si="12"/>
        <v>-82.847563508495085</v>
      </c>
    </row>
    <row r="100" spans="1:9" x14ac:dyDescent="0.25">
      <c r="A100" s="15" t="s">
        <v>299</v>
      </c>
      <c r="B100" s="216">
        <v>0</v>
      </c>
      <c r="C100" s="41">
        <f t="shared" ref="C100:C131" si="13">(B100/$B$198)*100</f>
        <v>0</v>
      </c>
      <c r="D100" s="216">
        <v>0</v>
      </c>
      <c r="E100" s="41">
        <f t="shared" ref="E100:E131" si="14">(D100/$D$198)*100</f>
        <v>0</v>
      </c>
      <c r="F100" s="216">
        <v>8.782725999999999E-2</v>
      </c>
      <c r="G100" s="41">
        <f t="shared" ref="G100:G131" si="15">(F100/$F$198)*100</f>
        <v>7.7462500434969826E-4</v>
      </c>
      <c r="H100" s="41" t="s">
        <v>314</v>
      </c>
      <c r="I100" s="42" t="s">
        <v>314</v>
      </c>
    </row>
    <row r="101" spans="1:9" x14ac:dyDescent="0.25">
      <c r="A101" s="15" t="s">
        <v>455</v>
      </c>
      <c r="B101" s="216">
        <v>0.113173</v>
      </c>
      <c r="C101" s="41">
        <f t="shared" si="13"/>
        <v>1.0778744697104103E-3</v>
      </c>
      <c r="D101" s="216">
        <v>0.16169784000000001</v>
      </c>
      <c r="E101" s="41">
        <f t="shared" si="14"/>
        <v>1.4556218554849488E-3</v>
      </c>
      <c r="F101" s="216">
        <v>8.034906E-2</v>
      </c>
      <c r="G101" s="41">
        <f t="shared" si="15"/>
        <v>7.0866825347840935E-4</v>
      </c>
      <c r="H101" s="41">
        <f t="shared" si="11"/>
        <v>-50.309132144251279</v>
      </c>
      <c r="I101" s="42">
        <f t="shared" si="12"/>
        <v>-29.003331183232749</v>
      </c>
    </row>
    <row r="102" spans="1:9" x14ac:dyDescent="0.25">
      <c r="A102" s="15" t="s">
        <v>460</v>
      </c>
      <c r="B102" s="216">
        <v>7.3920000000000001E-3</v>
      </c>
      <c r="C102" s="41">
        <f t="shared" si="13"/>
        <v>7.0402375832569189E-5</v>
      </c>
      <c r="D102" s="216">
        <v>4.6575949999999998E-2</v>
      </c>
      <c r="E102" s="41">
        <f t="shared" si="14"/>
        <v>4.1928185781562818E-4</v>
      </c>
      <c r="F102" s="216">
        <v>7.8834769999999998E-2</v>
      </c>
      <c r="G102" s="41">
        <f t="shared" si="15"/>
        <v>6.9531241273105247E-4</v>
      </c>
      <c r="H102" s="41">
        <f t="shared" si="11"/>
        <v>69.260680673180048</v>
      </c>
      <c r="I102" s="42">
        <f t="shared" si="12"/>
        <v>966.48768939393926</v>
      </c>
    </row>
    <row r="103" spans="1:9" x14ac:dyDescent="0.25">
      <c r="A103" s="15" t="s">
        <v>306</v>
      </c>
      <c r="B103" s="216">
        <v>1.4422617900000001</v>
      </c>
      <c r="C103" s="41">
        <f t="shared" si="13"/>
        <v>1.3736290122907734E-2</v>
      </c>
      <c r="D103" s="216">
        <v>7.4348649999999988E-2</v>
      </c>
      <c r="E103" s="41">
        <f t="shared" si="14"/>
        <v>6.6929477762845205E-4</v>
      </c>
      <c r="F103" s="216">
        <v>7.8470089999999992E-2</v>
      </c>
      <c r="G103" s="41">
        <f t="shared" si="15"/>
        <v>6.9209598258639982E-4</v>
      </c>
      <c r="H103" s="41">
        <f t="shared" si="11"/>
        <v>5.5433958787415749</v>
      </c>
      <c r="I103" s="42">
        <f t="shared" si="12"/>
        <v>-94.559233937688944</v>
      </c>
    </row>
    <row r="104" spans="1:9" x14ac:dyDescent="0.25">
      <c r="A104" s="15" t="s">
        <v>403</v>
      </c>
      <c r="B104" s="216">
        <v>0.11916832000000001</v>
      </c>
      <c r="C104" s="41">
        <f t="shared" si="13"/>
        <v>1.1349746823560432E-3</v>
      </c>
      <c r="D104" s="216">
        <v>0.28780805999999998</v>
      </c>
      <c r="E104" s="41">
        <f t="shared" si="14"/>
        <v>2.5908800162124826E-3</v>
      </c>
      <c r="F104" s="216">
        <v>7.7742480000000003E-2</v>
      </c>
      <c r="G104" s="41">
        <f t="shared" si="15"/>
        <v>6.8567855706936926E-4</v>
      </c>
      <c r="H104" s="41">
        <f t="shared" si="11"/>
        <v>-72.988081014826335</v>
      </c>
      <c r="I104" s="42">
        <f t="shared" si="12"/>
        <v>-34.762460358591952</v>
      </c>
    </row>
    <row r="105" spans="1:9" x14ac:dyDescent="0.25">
      <c r="A105" s="15" t="s">
        <v>459</v>
      </c>
      <c r="B105" s="216">
        <v>5.2579999999999997E-3</v>
      </c>
      <c r="C105" s="41">
        <f t="shared" si="13"/>
        <v>5.0077880428523911E-5</v>
      </c>
      <c r="D105" s="216">
        <v>0.40157965999999995</v>
      </c>
      <c r="E105" s="41">
        <f t="shared" si="14"/>
        <v>3.6150645538259186E-3</v>
      </c>
      <c r="F105" s="216">
        <v>7.7657660000000003E-2</v>
      </c>
      <c r="G105" s="41">
        <f t="shared" si="15"/>
        <v>6.8493045570688861E-4</v>
      </c>
      <c r="H105" s="41">
        <f t="shared" si="11"/>
        <v>-80.661953844973127</v>
      </c>
      <c r="I105" s="42">
        <f t="shared" si="12"/>
        <v>1376.9429440852036</v>
      </c>
    </row>
    <row r="106" spans="1:9" x14ac:dyDescent="0.25">
      <c r="A106" s="15" t="s">
        <v>432</v>
      </c>
      <c r="B106" s="216">
        <v>1.49946E-2</v>
      </c>
      <c r="C106" s="41">
        <f t="shared" si="13"/>
        <v>1.4281053363893965E-4</v>
      </c>
      <c r="D106" s="216">
        <v>3.376908E-2</v>
      </c>
      <c r="E106" s="41">
        <f t="shared" si="14"/>
        <v>3.0399299636667796E-4</v>
      </c>
      <c r="F106" s="216">
        <v>7.0451159999999999E-2</v>
      </c>
      <c r="G106" s="41">
        <f t="shared" si="15"/>
        <v>6.2137006347962216E-4</v>
      </c>
      <c r="H106" s="41">
        <f t="shared" si="11"/>
        <v>108.62623441325616</v>
      </c>
      <c r="I106" s="42">
        <f t="shared" si="12"/>
        <v>369.8435436757232</v>
      </c>
    </row>
    <row r="107" spans="1:9" x14ac:dyDescent="0.25">
      <c r="A107" s="15" t="s">
        <v>435</v>
      </c>
      <c r="B107" s="216">
        <v>2.8895500000000003E-3</v>
      </c>
      <c r="C107" s="41">
        <f t="shared" si="13"/>
        <v>2.7520452528003287E-5</v>
      </c>
      <c r="D107" s="216">
        <v>8.0203999999999996E-4</v>
      </c>
      <c r="E107" s="41">
        <f t="shared" si="14"/>
        <v>7.2200528651041242E-6</v>
      </c>
      <c r="F107" s="216">
        <v>6.927941E-2</v>
      </c>
      <c r="G107" s="41">
        <f t="shared" si="15"/>
        <v>6.110353809579683E-4</v>
      </c>
      <c r="H107" s="41">
        <f t="shared" si="11"/>
        <v>8537.8996060046884</v>
      </c>
      <c r="I107" s="42">
        <f t="shared" si="12"/>
        <v>2297.5847450295028</v>
      </c>
    </row>
    <row r="108" spans="1:9" x14ac:dyDescent="0.25">
      <c r="A108" s="15" t="s">
        <v>400</v>
      </c>
      <c r="B108" s="216">
        <v>0.18488494</v>
      </c>
      <c r="C108" s="41">
        <f t="shared" si="13"/>
        <v>1.7608683754954009E-3</v>
      </c>
      <c r="D108" s="216">
        <v>6.0819089999999999E-2</v>
      </c>
      <c r="E108" s="41">
        <f t="shared" si="14"/>
        <v>5.4750018079837109E-4</v>
      </c>
      <c r="F108" s="216">
        <v>6.4887E-2</v>
      </c>
      <c r="G108" s="41">
        <f t="shared" si="15"/>
        <v>5.7229489633672814E-4</v>
      </c>
      <c r="H108" s="41">
        <f t="shared" si="11"/>
        <v>6.6885413773866143</v>
      </c>
      <c r="I108" s="42">
        <f t="shared" si="12"/>
        <v>-64.904118204543863</v>
      </c>
    </row>
    <row r="109" spans="1:9" x14ac:dyDescent="0.25">
      <c r="A109" s="15" t="s">
        <v>652</v>
      </c>
      <c r="B109" s="216">
        <v>0</v>
      </c>
      <c r="C109" s="41">
        <f t="shared" si="13"/>
        <v>0</v>
      </c>
      <c r="D109" s="216">
        <v>0</v>
      </c>
      <c r="E109" s="41">
        <f t="shared" si="14"/>
        <v>0</v>
      </c>
      <c r="F109" s="216">
        <v>6.0653940000000003E-2</v>
      </c>
      <c r="G109" s="41">
        <f t="shared" si="15"/>
        <v>5.3495985797947403E-4</v>
      </c>
      <c r="H109" s="41" t="s">
        <v>314</v>
      </c>
      <c r="I109" s="42" t="s">
        <v>314</v>
      </c>
    </row>
    <row r="110" spans="1:9" x14ac:dyDescent="0.25">
      <c r="A110" s="15" t="s">
        <v>363</v>
      </c>
      <c r="B110" s="216">
        <v>5.51104E-3</v>
      </c>
      <c r="C110" s="41">
        <f t="shared" si="13"/>
        <v>5.2487866518982965E-5</v>
      </c>
      <c r="D110" s="216">
        <v>2.9619070000000001E-2</v>
      </c>
      <c r="E110" s="41">
        <f t="shared" si="14"/>
        <v>2.6663414694431655E-4</v>
      </c>
      <c r="F110" s="216">
        <v>5.7025869999999999E-2</v>
      </c>
      <c r="G110" s="41">
        <f t="shared" si="15"/>
        <v>5.0296075269563596E-4</v>
      </c>
      <c r="H110" s="41">
        <f t="shared" si="11"/>
        <v>92.530926865698348</v>
      </c>
      <c r="I110" s="42">
        <f t="shared" si="12"/>
        <v>934.75696057368475</v>
      </c>
    </row>
    <row r="111" spans="1:9" x14ac:dyDescent="0.25">
      <c r="A111" s="15" t="s">
        <v>407</v>
      </c>
      <c r="B111" s="216">
        <v>2.9369679999999999E-2</v>
      </c>
      <c r="C111" s="41">
        <f t="shared" si="13"/>
        <v>2.7972067768429254E-4</v>
      </c>
      <c r="D111" s="216">
        <v>4.1693190000000005E-2</v>
      </c>
      <c r="E111" s="41">
        <f t="shared" si="14"/>
        <v>3.753267117785031E-4</v>
      </c>
      <c r="F111" s="216">
        <v>4.2754660000000007E-2</v>
      </c>
      <c r="G111" s="41">
        <f t="shared" si="15"/>
        <v>3.7709053759014998E-4</v>
      </c>
      <c r="H111" s="41">
        <f t="shared" si="11"/>
        <v>2.5459073771999741</v>
      </c>
      <c r="I111" s="42">
        <f t="shared" si="12"/>
        <v>45.574143129921765</v>
      </c>
    </row>
    <row r="112" spans="1:9" x14ac:dyDescent="0.25">
      <c r="A112" s="15" t="s">
        <v>302</v>
      </c>
      <c r="B112" s="216">
        <v>1.441E-3</v>
      </c>
      <c r="C112" s="41">
        <f t="shared" si="13"/>
        <v>1.3724272669741908E-5</v>
      </c>
      <c r="D112" s="216">
        <v>4.2452100000000001E-3</v>
      </c>
      <c r="E112" s="41">
        <f t="shared" si="14"/>
        <v>3.8215850360915519E-5</v>
      </c>
      <c r="F112" s="216">
        <v>4.2005649999999999E-2</v>
      </c>
      <c r="G112" s="41">
        <f t="shared" si="15"/>
        <v>3.7048436685787424E-4</v>
      </c>
      <c r="H112" s="41">
        <f t="shared" si="11"/>
        <v>889.48344133741307</v>
      </c>
      <c r="I112" s="42">
        <f t="shared" si="12"/>
        <v>2815.034698126301</v>
      </c>
    </row>
    <row r="113" spans="1:12" x14ac:dyDescent="0.25">
      <c r="A113" s="15" t="s">
        <v>442</v>
      </c>
      <c r="B113" s="216">
        <v>7.4261729999999998E-2</v>
      </c>
      <c r="C113" s="41">
        <f t="shared" si="13"/>
        <v>7.0727843958830867E-4</v>
      </c>
      <c r="D113" s="216">
        <v>2.3924569999999999E-2</v>
      </c>
      <c r="E113" s="41">
        <f t="shared" si="14"/>
        <v>2.1537162756830601E-4</v>
      </c>
      <c r="F113" s="216">
        <v>3.9781919999999998E-2</v>
      </c>
      <c r="G113" s="41">
        <f t="shared" si="15"/>
        <v>3.5087135762904763E-4</v>
      </c>
      <c r="H113" s="41">
        <f t="shared" si="11"/>
        <v>66.280606088218093</v>
      </c>
      <c r="I113" s="42">
        <f t="shared" si="12"/>
        <v>-46.430119524551884</v>
      </c>
    </row>
    <row r="114" spans="1:12" x14ac:dyDescent="0.25">
      <c r="A114" s="15" t="s">
        <v>382</v>
      </c>
      <c r="B114" s="216">
        <v>7.01186E-3</v>
      </c>
      <c r="C114" s="41">
        <f t="shared" si="13"/>
        <v>6.6781872700941348E-5</v>
      </c>
      <c r="D114" s="216">
        <v>3.9582150000000003E-2</v>
      </c>
      <c r="E114" s="41">
        <f t="shared" si="14"/>
        <v>3.5632289600828044E-4</v>
      </c>
      <c r="F114" s="216">
        <v>3.5773720000000002E-2</v>
      </c>
      <c r="G114" s="41">
        <f t="shared" si="15"/>
        <v>3.1551955521104597E-4</v>
      </c>
      <c r="H114" s="41">
        <f t="shared" si="11"/>
        <v>-9.6215844768412051</v>
      </c>
      <c r="I114" s="42">
        <f t="shared" si="12"/>
        <v>410.1887373678311</v>
      </c>
    </row>
    <row r="115" spans="1:12" x14ac:dyDescent="0.25">
      <c r="A115" s="15" t="s">
        <v>453</v>
      </c>
      <c r="B115" s="216">
        <v>1.1680999999999998E-3</v>
      </c>
      <c r="C115" s="41">
        <f t="shared" si="13"/>
        <v>1.1125137339018404E-5</v>
      </c>
      <c r="D115" s="216">
        <v>8.4166429999999987E-2</v>
      </c>
      <c r="E115" s="41">
        <f t="shared" si="14"/>
        <v>7.57675520007837E-4</v>
      </c>
      <c r="F115" s="216">
        <v>3.4978519999999999E-2</v>
      </c>
      <c r="G115" s="41">
        <f t="shared" si="15"/>
        <v>3.0850599468941654E-4</v>
      </c>
      <c r="H115" s="41">
        <f t="shared" si="11"/>
        <v>-58.441245517957682</v>
      </c>
      <c r="I115" s="42">
        <f t="shared" si="12"/>
        <v>2894.4799246639845</v>
      </c>
    </row>
    <row r="116" spans="1:12" x14ac:dyDescent="0.25">
      <c r="A116" s="15" t="s">
        <v>406</v>
      </c>
      <c r="B116" s="216">
        <v>1.2880000000000001E-3</v>
      </c>
      <c r="C116" s="41">
        <f t="shared" si="13"/>
        <v>1.2267080637493115E-5</v>
      </c>
      <c r="D116" s="216">
        <v>0</v>
      </c>
      <c r="E116" s="41">
        <f t="shared" si="14"/>
        <v>0</v>
      </c>
      <c r="F116" s="216">
        <v>3.045523E-2</v>
      </c>
      <c r="G116" s="41">
        <f t="shared" si="15"/>
        <v>2.6861116549942534E-4</v>
      </c>
      <c r="H116" s="41" t="s">
        <v>314</v>
      </c>
      <c r="I116" s="42">
        <f t="shared" si="12"/>
        <v>2264.5364906832297</v>
      </c>
    </row>
    <row r="117" spans="1:12" x14ac:dyDescent="0.25">
      <c r="A117" s="15" t="s">
        <v>398</v>
      </c>
      <c r="B117" s="216">
        <v>0</v>
      </c>
      <c r="C117" s="41">
        <f t="shared" si="13"/>
        <v>0</v>
      </c>
      <c r="D117" s="216">
        <v>0</v>
      </c>
      <c r="E117" s="41">
        <f t="shared" si="14"/>
        <v>0</v>
      </c>
      <c r="F117" s="216">
        <v>2.5773999999999998E-2</v>
      </c>
      <c r="G117" s="41">
        <f t="shared" si="15"/>
        <v>2.2732332606196666E-4</v>
      </c>
      <c r="H117" s="41" t="s">
        <v>314</v>
      </c>
      <c r="I117" s="42" t="s">
        <v>314</v>
      </c>
      <c r="L117" s="44"/>
    </row>
    <row r="118" spans="1:12" x14ac:dyDescent="0.25">
      <c r="A118" s="15" t="s">
        <v>401</v>
      </c>
      <c r="B118" s="216">
        <v>0</v>
      </c>
      <c r="C118" s="41">
        <f t="shared" si="13"/>
        <v>0</v>
      </c>
      <c r="D118" s="216">
        <v>9.6187899999999993E-2</v>
      </c>
      <c r="E118" s="41">
        <f t="shared" si="14"/>
        <v>8.6589412371371611E-4</v>
      </c>
      <c r="F118" s="216">
        <v>2.4740970000000001E-2</v>
      </c>
      <c r="G118" s="41">
        <f t="shared" si="15"/>
        <v>2.1821213588885447E-4</v>
      </c>
      <c r="H118" s="41">
        <f t="shared" si="11"/>
        <v>-74.278500726182813</v>
      </c>
      <c r="I118" s="42" t="s">
        <v>314</v>
      </c>
    </row>
    <row r="119" spans="1:12" x14ac:dyDescent="0.25">
      <c r="A119" s="15" t="s">
        <v>308</v>
      </c>
      <c r="B119" s="216">
        <v>0.10542035000000001</v>
      </c>
      <c r="C119" s="41">
        <f t="shared" si="13"/>
        <v>1.0040372160580336E-3</v>
      </c>
      <c r="D119" s="216">
        <v>1.89146E-3</v>
      </c>
      <c r="E119" s="41">
        <f t="shared" si="14"/>
        <v>1.7027132302914875E-5</v>
      </c>
      <c r="F119" s="216">
        <v>2.0653020000000001E-2</v>
      </c>
      <c r="G119" s="41">
        <f t="shared" si="15"/>
        <v>1.8215694884861949E-4</v>
      </c>
      <c r="H119" s="41">
        <f t="shared" si="11"/>
        <v>991.90889577363532</v>
      </c>
      <c r="I119" s="42">
        <f t="shared" si="12"/>
        <v>-80.408886898971588</v>
      </c>
    </row>
    <row r="120" spans="1:12" x14ac:dyDescent="0.25">
      <c r="A120" s="15" t="s">
        <v>454</v>
      </c>
      <c r="B120" s="216">
        <v>8.0079999999999992E-5</v>
      </c>
      <c r="C120" s="41">
        <f t="shared" si="13"/>
        <v>7.6269240485283279E-7</v>
      </c>
      <c r="D120" s="216">
        <v>4.6414500000000001E-3</v>
      </c>
      <c r="E120" s="41">
        <f t="shared" si="14"/>
        <v>4.1782846704325888E-5</v>
      </c>
      <c r="F120" s="216">
        <v>2.0537659999999999E-2</v>
      </c>
      <c r="G120" s="41">
        <f t="shared" si="15"/>
        <v>1.8113948866027045E-4</v>
      </c>
      <c r="H120" s="41">
        <f t="shared" si="11"/>
        <v>342.48370660030804</v>
      </c>
      <c r="I120" s="42">
        <f t="shared" si="12"/>
        <v>25546.428571428572</v>
      </c>
    </row>
    <row r="121" spans="1:12" x14ac:dyDescent="0.25">
      <c r="A121" s="15" t="s">
        <v>443</v>
      </c>
      <c r="B121" s="216">
        <v>4.2085339999999999E-2</v>
      </c>
      <c r="C121" s="41">
        <f t="shared" si="13"/>
        <v>4.0082628838223168E-4</v>
      </c>
      <c r="D121" s="216">
        <v>0.10361315</v>
      </c>
      <c r="E121" s="41">
        <f t="shared" si="14"/>
        <v>9.3273704618218969E-4</v>
      </c>
      <c r="F121" s="216">
        <v>1.86622E-2</v>
      </c>
      <c r="G121" s="41">
        <f t="shared" si="15"/>
        <v>1.6459817551150907E-4</v>
      </c>
      <c r="H121" s="41">
        <f t="shared" si="11"/>
        <v>-81.988579634920853</v>
      </c>
      <c r="I121" s="42">
        <f t="shared" si="12"/>
        <v>-55.656292666282361</v>
      </c>
    </row>
    <row r="122" spans="1:12" x14ac:dyDescent="0.25">
      <c r="A122" s="15" t="s">
        <v>609</v>
      </c>
      <c r="B122" s="216">
        <v>0</v>
      </c>
      <c r="C122" s="41">
        <f t="shared" si="13"/>
        <v>0</v>
      </c>
      <c r="D122" s="216">
        <v>0</v>
      </c>
      <c r="E122" s="41">
        <f t="shared" si="14"/>
        <v>0</v>
      </c>
      <c r="F122" s="216">
        <v>1.6799999999999999E-2</v>
      </c>
      <c r="G122" s="41">
        <f t="shared" si="15"/>
        <v>1.4817381383724063E-4</v>
      </c>
      <c r="H122" s="41" t="s">
        <v>314</v>
      </c>
      <c r="I122" s="42" t="s">
        <v>314</v>
      </c>
    </row>
    <row r="123" spans="1:12" x14ac:dyDescent="0.25">
      <c r="A123" s="15" t="s">
        <v>462</v>
      </c>
      <c r="B123" s="216">
        <v>0</v>
      </c>
      <c r="C123" s="41">
        <f t="shared" si="13"/>
        <v>0</v>
      </c>
      <c r="D123" s="216">
        <v>0.12254087</v>
      </c>
      <c r="E123" s="41">
        <f t="shared" si="14"/>
        <v>1.1031264769037106E-3</v>
      </c>
      <c r="F123" s="216">
        <v>1.6266289999999999E-2</v>
      </c>
      <c r="G123" s="41">
        <f t="shared" si="15"/>
        <v>1.4346656108824815E-4</v>
      </c>
      <c r="H123" s="41">
        <f t="shared" si="11"/>
        <v>-86.725824616717674</v>
      </c>
      <c r="I123" s="42" t="s">
        <v>314</v>
      </c>
    </row>
    <row r="124" spans="1:12" x14ac:dyDescent="0.25">
      <c r="A124" s="15" t="s">
        <v>447</v>
      </c>
      <c r="B124" s="216">
        <v>1.8496400000000001E-3</v>
      </c>
      <c r="C124" s="41">
        <f t="shared" si="13"/>
        <v>1.7616213532867053E-5</v>
      </c>
      <c r="D124" s="216">
        <v>5.5964260000000002E-2</v>
      </c>
      <c r="E124" s="41">
        <f t="shared" si="14"/>
        <v>5.0379646371307189E-4</v>
      </c>
      <c r="F124" s="216">
        <v>1.2369420000000001E-2</v>
      </c>
      <c r="G124" s="41">
        <f t="shared" si="15"/>
        <v>1.0909667478301435E-4</v>
      </c>
      <c r="H124" s="41">
        <f t="shared" si="11"/>
        <v>-77.897643960627732</v>
      </c>
      <c r="I124" s="42">
        <f t="shared" si="12"/>
        <v>568.74743193270047</v>
      </c>
    </row>
    <row r="125" spans="1:12" x14ac:dyDescent="0.25">
      <c r="A125" s="15" t="s">
        <v>504</v>
      </c>
      <c r="B125" s="216">
        <v>0</v>
      </c>
      <c r="C125" s="41">
        <f t="shared" si="13"/>
        <v>0</v>
      </c>
      <c r="D125" s="216">
        <v>0</v>
      </c>
      <c r="E125" s="41">
        <f t="shared" si="14"/>
        <v>0</v>
      </c>
      <c r="F125" s="216">
        <v>1.093622E-2</v>
      </c>
      <c r="G125" s="41">
        <f t="shared" si="15"/>
        <v>9.6456037283518327E-5</v>
      </c>
      <c r="H125" s="41" t="s">
        <v>314</v>
      </c>
      <c r="I125" s="42" t="s">
        <v>314</v>
      </c>
    </row>
    <row r="126" spans="1:12" x14ac:dyDescent="0.25">
      <c r="A126" s="15" t="s">
        <v>416</v>
      </c>
      <c r="B126" s="216">
        <v>1.173766E-2</v>
      </c>
      <c r="C126" s="41">
        <f t="shared" si="13"/>
        <v>1.117910106486626E-4</v>
      </c>
      <c r="D126" s="216">
        <v>0.22601969</v>
      </c>
      <c r="E126" s="41">
        <f t="shared" si="14"/>
        <v>2.0346542695556906E-3</v>
      </c>
      <c r="F126" s="216">
        <v>1.0835610000000001E-2</v>
      </c>
      <c r="G126" s="41">
        <f t="shared" si="15"/>
        <v>9.5568670175770419E-5</v>
      </c>
      <c r="H126" s="41">
        <f t="shared" si="11"/>
        <v>-95.205899981545855</v>
      </c>
      <c r="I126" s="42">
        <f t="shared" si="12"/>
        <v>-7.6850922585932739</v>
      </c>
    </row>
    <row r="127" spans="1:12" x14ac:dyDescent="0.25">
      <c r="A127" s="15" t="s">
        <v>452</v>
      </c>
      <c r="B127" s="216">
        <v>4.014181E-2</v>
      </c>
      <c r="C127" s="41">
        <f t="shared" si="13"/>
        <v>3.8231585419637231E-4</v>
      </c>
      <c r="D127" s="216">
        <v>2.956116E-2</v>
      </c>
      <c r="E127" s="41">
        <f t="shared" si="14"/>
        <v>2.6611283471373177E-4</v>
      </c>
      <c r="F127" s="216">
        <v>7.4868699999999996E-3</v>
      </c>
      <c r="G127" s="41">
        <f t="shared" si="15"/>
        <v>6.6033219143072717E-5</v>
      </c>
      <c r="H127" s="41">
        <f t="shared" si="11"/>
        <v>-74.673287516457407</v>
      </c>
      <c r="I127" s="42">
        <f t="shared" si="12"/>
        <v>-81.348947643367353</v>
      </c>
    </row>
    <row r="128" spans="1:12" x14ac:dyDescent="0.25">
      <c r="A128" s="15" t="s">
        <v>648</v>
      </c>
      <c r="B128" s="216">
        <v>2.1559999999999998E-4</v>
      </c>
      <c r="C128" s="41">
        <f t="shared" si="13"/>
        <v>2.0534026284499345E-6</v>
      </c>
      <c r="D128" s="216">
        <v>0</v>
      </c>
      <c r="E128" s="41">
        <f t="shared" si="14"/>
        <v>0</v>
      </c>
      <c r="F128" s="216">
        <v>5.9231800000000001E-3</v>
      </c>
      <c r="G128" s="41">
        <f t="shared" si="15"/>
        <v>5.2241676824075413E-5</v>
      </c>
      <c r="H128" s="41" t="s">
        <v>314</v>
      </c>
      <c r="I128" s="42">
        <f t="shared" si="12"/>
        <v>2647.3005565862709</v>
      </c>
    </row>
    <row r="129" spans="1:9" x14ac:dyDescent="0.25">
      <c r="A129" s="15" t="s">
        <v>413</v>
      </c>
      <c r="B129" s="216">
        <v>6.7894100000000001E-3</v>
      </c>
      <c r="C129" s="41">
        <f t="shared" si="13"/>
        <v>6.4663229775622764E-5</v>
      </c>
      <c r="D129" s="216">
        <v>2.1715700000000003E-3</v>
      </c>
      <c r="E129" s="41">
        <f t="shared" si="14"/>
        <v>1.9548713530839065E-5</v>
      </c>
      <c r="F129" s="216">
        <v>5.8102700000000002E-3</v>
      </c>
      <c r="G129" s="41">
        <f t="shared" si="15"/>
        <v>5.1245825316910965E-5</v>
      </c>
      <c r="H129" s="41">
        <f t="shared" si="11"/>
        <v>167.56079702703573</v>
      </c>
      <c r="I129" s="42">
        <f t="shared" si="12"/>
        <v>-14.421577132622708</v>
      </c>
    </row>
    <row r="130" spans="1:9" x14ac:dyDescent="0.25">
      <c r="A130" s="15" t="s">
        <v>458</v>
      </c>
      <c r="B130" s="216">
        <v>0</v>
      </c>
      <c r="C130" s="41">
        <f t="shared" si="13"/>
        <v>0</v>
      </c>
      <c r="D130" s="216">
        <v>0</v>
      </c>
      <c r="E130" s="41">
        <f t="shared" si="14"/>
        <v>0</v>
      </c>
      <c r="F130" s="216">
        <v>5.6790500000000006E-3</v>
      </c>
      <c r="G130" s="41">
        <f t="shared" si="15"/>
        <v>5.0088481992403664E-5</v>
      </c>
      <c r="H130" s="41" t="s">
        <v>314</v>
      </c>
      <c r="I130" s="42" t="s">
        <v>314</v>
      </c>
    </row>
    <row r="131" spans="1:9" x14ac:dyDescent="0.25">
      <c r="A131" s="15" t="s">
        <v>425</v>
      </c>
      <c r="B131" s="216">
        <v>2.3038999999999999E-4</v>
      </c>
      <c r="C131" s="41">
        <f t="shared" si="13"/>
        <v>2.1942645249006509E-6</v>
      </c>
      <c r="D131" s="216">
        <v>0.126003</v>
      </c>
      <c r="E131" s="41">
        <f t="shared" si="14"/>
        <v>1.1342929544183769E-3</v>
      </c>
      <c r="F131" s="216">
        <v>5.2758299999999996E-3</v>
      </c>
      <c r="G131" s="41">
        <f t="shared" si="15"/>
        <v>4.6532134062912452E-5</v>
      </c>
      <c r="H131" s="41">
        <f t="shared" si="11"/>
        <v>-95.812933025404163</v>
      </c>
      <c r="I131" s="42">
        <f t="shared" si="12"/>
        <v>2189.9561612917223</v>
      </c>
    </row>
    <row r="132" spans="1:9" x14ac:dyDescent="0.25">
      <c r="A132" s="15" t="s">
        <v>451</v>
      </c>
      <c r="B132" s="216">
        <v>4.6394819999999996E-2</v>
      </c>
      <c r="C132" s="41">
        <f t="shared" ref="C132:C163" si="16">(B132/$B$198)*100</f>
        <v>4.418703401412875E-4</v>
      </c>
      <c r="D132" s="216">
        <v>2.115643E-2</v>
      </c>
      <c r="E132" s="41">
        <f t="shared" ref="E132:E163" si="17">(D132/$D$198)*100</f>
        <v>1.9045252485770642E-4</v>
      </c>
      <c r="F132" s="216">
        <v>3.84345E-3</v>
      </c>
      <c r="G132" s="41">
        <f t="shared" ref="G132:G163" si="18">(F132/$F$198)*100</f>
        <v>3.3898728856710866E-5</v>
      </c>
      <c r="H132" s="41">
        <f t="shared" si="11"/>
        <v>-81.833182630528881</v>
      </c>
      <c r="I132" s="42">
        <f t="shared" si="12"/>
        <v>-91.715777752774983</v>
      </c>
    </row>
    <row r="133" spans="1:9" x14ac:dyDescent="0.25">
      <c r="A133" s="15" t="s">
        <v>424</v>
      </c>
      <c r="B133" s="216">
        <v>0.45322890000000005</v>
      </c>
      <c r="C133" s="41">
        <f t="shared" si="16"/>
        <v>4.3166113847378134E-3</v>
      </c>
      <c r="D133" s="216">
        <v>0.16967664999999998</v>
      </c>
      <c r="E133" s="41">
        <f t="shared" si="17"/>
        <v>1.5274479863520143E-3</v>
      </c>
      <c r="F133" s="216">
        <v>3.8300000000000001E-3</v>
      </c>
      <c r="G133" s="41">
        <f t="shared" si="18"/>
        <v>3.3780101606942354E-5</v>
      </c>
      <c r="H133" s="41">
        <f t="shared" ref="H133:H180" si="19">((F133/D133)-1)*100</f>
        <v>-97.742765430599903</v>
      </c>
      <c r="I133" s="42">
        <f t="shared" ref="I133:I184" si="20">((F133/B133)-1)*100</f>
        <v>-99.154952387193319</v>
      </c>
    </row>
    <row r="134" spans="1:9" x14ac:dyDescent="0.25">
      <c r="A134" s="15" t="s">
        <v>527</v>
      </c>
      <c r="B134" s="216">
        <v>0</v>
      </c>
      <c r="C134" s="41">
        <f t="shared" si="16"/>
        <v>0</v>
      </c>
      <c r="D134" s="216">
        <v>1.04414E-3</v>
      </c>
      <c r="E134" s="41">
        <f t="shared" si="17"/>
        <v>9.3994638653556175E-6</v>
      </c>
      <c r="F134" s="216">
        <v>2.3501999999999998E-3</v>
      </c>
      <c r="G134" s="41">
        <f t="shared" si="18"/>
        <v>2.0728458171445413E-5</v>
      </c>
      <c r="H134" s="41">
        <f t="shared" si="19"/>
        <v>125.08475874882676</v>
      </c>
      <c r="I134" s="42" t="s">
        <v>314</v>
      </c>
    </row>
    <row r="135" spans="1:9" x14ac:dyDescent="0.25">
      <c r="A135" s="15" t="s">
        <v>508</v>
      </c>
      <c r="B135" s="216">
        <v>0</v>
      </c>
      <c r="C135" s="41">
        <f t="shared" si="16"/>
        <v>0</v>
      </c>
      <c r="D135" s="216">
        <v>8.1216999999999997E-4</v>
      </c>
      <c r="E135" s="41">
        <f t="shared" si="17"/>
        <v>7.3112442464859811E-6</v>
      </c>
      <c r="F135" s="216">
        <v>2.1157600000000004E-3</v>
      </c>
      <c r="G135" s="41">
        <f t="shared" si="18"/>
        <v>1.8660727878826207E-5</v>
      </c>
      <c r="H135" s="41">
        <f t="shared" si="19"/>
        <v>160.50703670413836</v>
      </c>
      <c r="I135" s="42" t="s">
        <v>314</v>
      </c>
    </row>
    <row r="136" spans="1:9" x14ac:dyDescent="0.25">
      <c r="A136" s="15" t="s">
        <v>529</v>
      </c>
      <c r="B136" s="216">
        <v>0</v>
      </c>
      <c r="C136" s="41">
        <f t="shared" si="16"/>
        <v>0</v>
      </c>
      <c r="D136" s="216">
        <v>1.0189399999999999E-2</v>
      </c>
      <c r="E136" s="41">
        <f t="shared" si="17"/>
        <v>9.1726106757383623E-5</v>
      </c>
      <c r="F136" s="216">
        <v>1.9780000000000002E-3</v>
      </c>
      <c r="G136" s="41">
        <f t="shared" si="18"/>
        <v>1.7445702605360831E-5</v>
      </c>
      <c r="H136" s="41">
        <f t="shared" si="19"/>
        <v>-80.587669538932616</v>
      </c>
      <c r="I136" s="42" t="s">
        <v>314</v>
      </c>
    </row>
    <row r="137" spans="1:9" x14ac:dyDescent="0.25">
      <c r="A137" s="15" t="s">
        <v>311</v>
      </c>
      <c r="B137" s="216">
        <v>1.358841E-2</v>
      </c>
      <c r="C137" s="41">
        <f t="shared" si="16"/>
        <v>1.2941779596686167E-4</v>
      </c>
      <c r="D137" s="216">
        <v>8.953319999999999E-3</v>
      </c>
      <c r="E137" s="41">
        <f t="shared" si="17"/>
        <v>8.0598777764443225E-5</v>
      </c>
      <c r="F137" s="216">
        <v>1.9630300000000002E-3</v>
      </c>
      <c r="G137" s="41">
        <f t="shared" si="18"/>
        <v>1.7313669153388006E-5</v>
      </c>
      <c r="H137" s="41">
        <f t="shared" si="19"/>
        <v>-78.074837043688817</v>
      </c>
      <c r="I137" s="42">
        <f t="shared" si="20"/>
        <v>-85.55364461331385</v>
      </c>
    </row>
    <row r="138" spans="1:9" x14ac:dyDescent="0.25">
      <c r="A138" s="15" t="s">
        <v>433</v>
      </c>
      <c r="B138" s="216">
        <v>2.2901999999999996E-3</v>
      </c>
      <c r="C138" s="41">
        <f t="shared" si="16"/>
        <v>2.1812164655269197E-5</v>
      </c>
      <c r="D138" s="216">
        <v>0</v>
      </c>
      <c r="E138" s="41">
        <f t="shared" si="17"/>
        <v>0</v>
      </c>
      <c r="F138" s="216">
        <v>1.7115799999999999E-3</v>
      </c>
      <c r="G138" s="41">
        <f t="shared" si="18"/>
        <v>1.5095912874258589E-5</v>
      </c>
      <c r="H138" s="41" t="s">
        <v>314</v>
      </c>
      <c r="I138" s="42">
        <f t="shared" si="20"/>
        <v>-25.265042354379517</v>
      </c>
    </row>
    <row r="139" spans="1:9" x14ac:dyDescent="0.25">
      <c r="A139" s="15" t="s">
        <v>558</v>
      </c>
      <c r="B139" s="216">
        <v>0</v>
      </c>
      <c r="C139" s="41">
        <f t="shared" si="16"/>
        <v>0</v>
      </c>
      <c r="D139" s="216">
        <v>8.921440000000001E-3</v>
      </c>
      <c r="E139" s="41">
        <f t="shared" si="17"/>
        <v>8.0311790475356027E-5</v>
      </c>
      <c r="F139" s="216">
        <v>1.54583E-3</v>
      </c>
      <c r="G139" s="41">
        <f t="shared" si="18"/>
        <v>1.3634019443096528E-5</v>
      </c>
      <c r="H139" s="41">
        <f t="shared" si="19"/>
        <v>-82.672864470309719</v>
      </c>
      <c r="I139" s="42" t="s">
        <v>314</v>
      </c>
    </row>
    <row r="140" spans="1:9" x14ac:dyDescent="0.25">
      <c r="A140" s="15" t="s">
        <v>584</v>
      </c>
      <c r="B140" s="216">
        <v>0</v>
      </c>
      <c r="C140" s="41">
        <f t="shared" si="16"/>
        <v>0</v>
      </c>
      <c r="D140" s="216">
        <v>0</v>
      </c>
      <c r="E140" s="41">
        <f t="shared" si="17"/>
        <v>0</v>
      </c>
      <c r="F140" s="216">
        <v>1.4890000000000001E-3</v>
      </c>
      <c r="G140" s="41">
        <f t="shared" si="18"/>
        <v>1.3132786238312578E-5</v>
      </c>
      <c r="H140" s="41" t="s">
        <v>314</v>
      </c>
      <c r="I140" s="42" t="s">
        <v>314</v>
      </c>
    </row>
    <row r="141" spans="1:9" x14ac:dyDescent="0.25">
      <c r="A141" s="15" t="s">
        <v>501</v>
      </c>
      <c r="B141" s="216">
        <v>0</v>
      </c>
      <c r="C141" s="41">
        <f t="shared" si="16"/>
        <v>0</v>
      </c>
      <c r="D141" s="216">
        <v>2.1376799999999999E-3</v>
      </c>
      <c r="E141" s="41">
        <f t="shared" si="17"/>
        <v>1.924363199924665E-5</v>
      </c>
      <c r="F141" s="216">
        <v>1.4388000000000001E-3</v>
      </c>
      <c r="G141" s="41">
        <f t="shared" si="18"/>
        <v>1.269002877077511E-5</v>
      </c>
      <c r="H141" s="41">
        <f t="shared" si="19"/>
        <v>-32.693387223532042</v>
      </c>
      <c r="I141" s="42" t="s">
        <v>314</v>
      </c>
    </row>
    <row r="142" spans="1:9" x14ac:dyDescent="0.25">
      <c r="A142" s="15" t="s">
        <v>429</v>
      </c>
      <c r="B142" s="216">
        <v>9.2768600000000014E-3</v>
      </c>
      <c r="C142" s="41">
        <f t="shared" si="16"/>
        <v>8.8354029256781366E-5</v>
      </c>
      <c r="D142" s="216">
        <v>5.428024E-2</v>
      </c>
      <c r="E142" s="41">
        <f t="shared" si="17"/>
        <v>4.8863672925357775E-4</v>
      </c>
      <c r="F142" s="216">
        <v>1.2813099999999999E-3</v>
      </c>
      <c r="G142" s="41">
        <f t="shared" si="18"/>
        <v>1.1300987464749689E-5</v>
      </c>
      <c r="H142" s="41">
        <f t="shared" si="19"/>
        <v>-97.639454062841281</v>
      </c>
      <c r="I142" s="42">
        <f t="shared" si="20"/>
        <v>-86.188106751637946</v>
      </c>
    </row>
    <row r="143" spans="1:9" x14ac:dyDescent="0.25">
      <c r="A143" s="15" t="s">
        <v>523</v>
      </c>
      <c r="B143" s="216">
        <v>2.1594800000000001E-3</v>
      </c>
      <c r="C143" s="41">
        <f t="shared" si="16"/>
        <v>2.0567170260134806E-5</v>
      </c>
      <c r="D143" s="216">
        <v>5.3496000000000001E-4</v>
      </c>
      <c r="E143" s="41">
        <f t="shared" si="17"/>
        <v>4.8157691395891755E-6</v>
      </c>
      <c r="F143" s="216">
        <v>7.3141999999999999E-4</v>
      </c>
      <c r="G143" s="41">
        <f t="shared" si="18"/>
        <v>6.4510292212401505E-6</v>
      </c>
      <c r="H143" s="41">
        <f t="shared" si="19"/>
        <v>36.724241064752491</v>
      </c>
      <c r="I143" s="42">
        <f t="shared" si="20"/>
        <v>-66.129809028099345</v>
      </c>
    </row>
    <row r="144" spans="1:9" x14ac:dyDescent="0.25">
      <c r="A144" s="15" t="s">
        <v>463</v>
      </c>
      <c r="B144" s="216">
        <v>0</v>
      </c>
      <c r="C144" s="41">
        <f t="shared" si="16"/>
        <v>0</v>
      </c>
      <c r="D144" s="216">
        <v>3.7676999999999996E-4</v>
      </c>
      <c r="E144" s="41">
        <f t="shared" si="17"/>
        <v>3.3917252480989484E-6</v>
      </c>
      <c r="F144" s="216">
        <v>5.7074000000000003E-4</v>
      </c>
      <c r="G144" s="41">
        <f t="shared" si="18"/>
        <v>5.0338525303254002E-6</v>
      </c>
      <c r="H144" s="41">
        <f t="shared" si="19"/>
        <v>51.482336704090059</v>
      </c>
      <c r="I144" s="42" t="s">
        <v>314</v>
      </c>
    </row>
    <row r="145" spans="1:9" x14ac:dyDescent="0.25">
      <c r="A145" s="15" t="s">
        <v>438</v>
      </c>
      <c r="B145" s="216">
        <v>1.31E-3</v>
      </c>
      <c r="C145" s="41">
        <f t="shared" si="16"/>
        <v>1.247661151794719E-5</v>
      </c>
      <c r="D145" s="216">
        <v>7.6629999999999992E-4</v>
      </c>
      <c r="E145" s="41">
        <f t="shared" si="17"/>
        <v>6.8983174287183803E-6</v>
      </c>
      <c r="F145" s="216">
        <v>5.3760000000000006E-4</v>
      </c>
      <c r="G145" s="41">
        <f t="shared" si="18"/>
        <v>4.7415620427917003E-6</v>
      </c>
      <c r="H145" s="41">
        <f t="shared" si="19"/>
        <v>-29.844708338770698</v>
      </c>
      <c r="I145" s="42">
        <f t="shared" si="20"/>
        <v>-58.961832061068698</v>
      </c>
    </row>
    <row r="146" spans="1:9" x14ac:dyDescent="0.25">
      <c r="A146" s="15" t="s">
        <v>649</v>
      </c>
      <c r="B146" s="216">
        <v>0</v>
      </c>
      <c r="C146" s="41">
        <f t="shared" si="16"/>
        <v>0</v>
      </c>
      <c r="D146" s="216">
        <v>0</v>
      </c>
      <c r="E146" s="41">
        <f t="shared" si="17"/>
        <v>0</v>
      </c>
      <c r="F146" s="216">
        <v>2.7935000000000004E-4</v>
      </c>
      <c r="G146" s="41">
        <f t="shared" si="18"/>
        <v>2.4638306485376891E-6</v>
      </c>
      <c r="H146" s="41" t="s">
        <v>314</v>
      </c>
      <c r="I146" s="42" t="s">
        <v>314</v>
      </c>
    </row>
    <row r="147" spans="1:9" x14ac:dyDescent="0.25">
      <c r="A147" s="15" t="s">
        <v>650</v>
      </c>
      <c r="B147" s="216">
        <v>0</v>
      </c>
      <c r="C147" s="41">
        <f t="shared" si="16"/>
        <v>0</v>
      </c>
      <c r="D147" s="216">
        <v>0</v>
      </c>
      <c r="E147" s="41">
        <f t="shared" si="17"/>
        <v>0</v>
      </c>
      <c r="F147" s="216">
        <v>2.053E-4</v>
      </c>
      <c r="G147" s="41">
        <f t="shared" si="18"/>
        <v>1.8107192845705656E-6</v>
      </c>
      <c r="H147" s="41" t="s">
        <v>314</v>
      </c>
      <c r="I147" s="42" t="s">
        <v>314</v>
      </c>
    </row>
    <row r="148" spans="1:9" x14ac:dyDescent="0.25">
      <c r="A148" s="15" t="s">
        <v>503</v>
      </c>
      <c r="B148" s="216">
        <v>0.48648999999999998</v>
      </c>
      <c r="C148" s="41">
        <f t="shared" si="16"/>
        <v>4.6333944560046783E-3</v>
      </c>
      <c r="D148" s="216">
        <v>0</v>
      </c>
      <c r="E148" s="41">
        <f t="shared" si="17"/>
        <v>0</v>
      </c>
      <c r="F148" s="216">
        <v>1.6000000000000001E-4</v>
      </c>
      <c r="G148" s="41">
        <f t="shared" si="18"/>
        <v>1.4111791794022918E-6</v>
      </c>
      <c r="H148" s="41" t="s">
        <v>314</v>
      </c>
      <c r="I148" s="42">
        <f t="shared" si="20"/>
        <v>-99.967111348640259</v>
      </c>
    </row>
    <row r="149" spans="1:9" x14ac:dyDescent="0.25">
      <c r="A149" s="15" t="s">
        <v>300</v>
      </c>
      <c r="B149" s="216">
        <v>0</v>
      </c>
      <c r="C149" s="41">
        <f t="shared" si="16"/>
        <v>0</v>
      </c>
      <c r="D149" s="216">
        <v>0.33605157000000002</v>
      </c>
      <c r="E149" s="41">
        <f t="shared" si="17"/>
        <v>3.0251734337454982E-3</v>
      </c>
      <c r="F149" s="216">
        <v>1.2759999999999998E-4</v>
      </c>
      <c r="G149" s="41">
        <f t="shared" si="18"/>
        <v>1.1254153955733275E-6</v>
      </c>
      <c r="H149" s="41">
        <f t="shared" si="19"/>
        <v>-99.962029637296439</v>
      </c>
      <c r="I149" s="42" t="s">
        <v>314</v>
      </c>
    </row>
    <row r="150" spans="1:9" x14ac:dyDescent="0.25">
      <c r="A150" s="15" t="s">
        <v>419</v>
      </c>
      <c r="B150" s="216">
        <v>0</v>
      </c>
      <c r="C150" s="41">
        <f t="shared" si="16"/>
        <v>0</v>
      </c>
      <c r="D150" s="216">
        <v>2.3136E-2</v>
      </c>
      <c r="E150" s="41">
        <f t="shared" si="17"/>
        <v>2.0827283313431876E-4</v>
      </c>
      <c r="F150" s="216">
        <v>0</v>
      </c>
      <c r="G150" s="41">
        <f t="shared" si="18"/>
        <v>0</v>
      </c>
      <c r="H150" s="41">
        <f t="shared" si="19"/>
        <v>-100</v>
      </c>
      <c r="I150" s="42" t="s">
        <v>314</v>
      </c>
    </row>
    <row r="151" spans="1:9" x14ac:dyDescent="0.25">
      <c r="A151" s="15" t="s">
        <v>607</v>
      </c>
      <c r="B151" s="216">
        <v>0</v>
      </c>
      <c r="C151" s="41">
        <f t="shared" si="16"/>
        <v>0</v>
      </c>
      <c r="D151" s="216">
        <v>0.26900188000000003</v>
      </c>
      <c r="E151" s="41">
        <f t="shared" si="17"/>
        <v>2.4215847020253303E-3</v>
      </c>
      <c r="F151" s="216">
        <v>0</v>
      </c>
      <c r="G151" s="41">
        <f t="shared" si="18"/>
        <v>0</v>
      </c>
      <c r="H151" s="41">
        <f t="shared" si="19"/>
        <v>-100</v>
      </c>
      <c r="I151" s="42" t="s">
        <v>314</v>
      </c>
    </row>
    <row r="152" spans="1:9" x14ac:dyDescent="0.25">
      <c r="A152" s="15" t="s">
        <v>524</v>
      </c>
      <c r="B152" s="216">
        <v>0</v>
      </c>
      <c r="C152" s="41">
        <f t="shared" si="16"/>
        <v>0</v>
      </c>
      <c r="D152" s="216">
        <v>4.0504000000000001E-4</v>
      </c>
      <c r="E152" s="41">
        <f t="shared" si="17"/>
        <v>3.6462149175624338E-6</v>
      </c>
      <c r="F152" s="216">
        <v>0</v>
      </c>
      <c r="G152" s="41">
        <f t="shared" si="18"/>
        <v>0</v>
      </c>
      <c r="H152" s="41">
        <f t="shared" si="19"/>
        <v>-100</v>
      </c>
      <c r="I152" s="42" t="s">
        <v>314</v>
      </c>
    </row>
    <row r="153" spans="1:9" x14ac:dyDescent="0.25">
      <c r="A153" s="15" t="s">
        <v>608</v>
      </c>
      <c r="B153" s="216">
        <v>0</v>
      </c>
      <c r="C153" s="41">
        <f t="shared" si="16"/>
        <v>0</v>
      </c>
      <c r="D153" s="216">
        <v>3.2606999999999997E-4</v>
      </c>
      <c r="E153" s="41">
        <f t="shared" si="17"/>
        <v>2.9353182356547076E-6</v>
      </c>
      <c r="F153" s="216">
        <v>0</v>
      </c>
      <c r="G153" s="41">
        <f t="shared" si="18"/>
        <v>0</v>
      </c>
      <c r="H153" s="41">
        <f t="shared" si="19"/>
        <v>-100</v>
      </c>
      <c r="I153" s="42" t="s">
        <v>314</v>
      </c>
    </row>
    <row r="154" spans="1:9" x14ac:dyDescent="0.25">
      <c r="A154" s="15" t="s">
        <v>620</v>
      </c>
      <c r="B154" s="216">
        <v>0</v>
      </c>
      <c r="C154" s="41">
        <f t="shared" si="16"/>
        <v>0</v>
      </c>
      <c r="D154" s="216">
        <v>0</v>
      </c>
      <c r="E154" s="41">
        <f t="shared" si="17"/>
        <v>0</v>
      </c>
      <c r="F154" s="216">
        <v>0</v>
      </c>
      <c r="G154" s="41">
        <f t="shared" si="18"/>
        <v>0</v>
      </c>
      <c r="H154" s="41" t="s">
        <v>314</v>
      </c>
      <c r="I154" s="42" t="s">
        <v>314</v>
      </c>
    </row>
    <row r="155" spans="1:9" x14ac:dyDescent="0.25">
      <c r="A155" s="15" t="s">
        <v>654</v>
      </c>
      <c r="B155" s="216">
        <v>4.5899999999999999E-4</v>
      </c>
      <c r="C155" s="41">
        <f t="shared" si="16"/>
        <v>4.3715760967463812E-6</v>
      </c>
      <c r="D155" s="216">
        <v>0</v>
      </c>
      <c r="E155" s="41">
        <f t="shared" si="17"/>
        <v>0</v>
      </c>
      <c r="F155" s="216">
        <v>0</v>
      </c>
      <c r="G155" s="41">
        <f t="shared" si="18"/>
        <v>0</v>
      </c>
      <c r="H155" s="41" t="s">
        <v>314</v>
      </c>
      <c r="I155" s="42">
        <f t="shared" si="20"/>
        <v>-100</v>
      </c>
    </row>
    <row r="156" spans="1:9" x14ac:dyDescent="0.25">
      <c r="A156" s="15" t="s">
        <v>598</v>
      </c>
      <c r="B156" s="216">
        <v>0</v>
      </c>
      <c r="C156" s="41">
        <f t="shared" si="16"/>
        <v>0</v>
      </c>
      <c r="D156" s="216">
        <v>6.3735000000000007E-4</v>
      </c>
      <c r="E156" s="41">
        <f t="shared" si="17"/>
        <v>5.7374952540697647E-6</v>
      </c>
      <c r="F156" s="216">
        <v>0</v>
      </c>
      <c r="G156" s="41">
        <f t="shared" si="18"/>
        <v>0</v>
      </c>
      <c r="H156" s="41">
        <f t="shared" si="19"/>
        <v>-100</v>
      </c>
      <c r="I156" s="42" t="s">
        <v>314</v>
      </c>
    </row>
    <row r="157" spans="1:9" x14ac:dyDescent="0.25">
      <c r="A157" s="15" t="s">
        <v>559</v>
      </c>
      <c r="B157" s="216">
        <v>0</v>
      </c>
      <c r="C157" s="41">
        <f t="shared" si="16"/>
        <v>0</v>
      </c>
      <c r="D157" s="216">
        <v>0</v>
      </c>
      <c r="E157" s="41">
        <f t="shared" si="17"/>
        <v>0</v>
      </c>
      <c r="F157" s="216">
        <v>0</v>
      </c>
      <c r="G157" s="41">
        <f t="shared" si="18"/>
        <v>0</v>
      </c>
      <c r="H157" s="41" t="s">
        <v>314</v>
      </c>
      <c r="I157" s="42" t="s">
        <v>314</v>
      </c>
    </row>
    <row r="158" spans="1:9" x14ac:dyDescent="0.25">
      <c r="A158" s="15" t="s">
        <v>591</v>
      </c>
      <c r="B158" s="216">
        <v>0</v>
      </c>
      <c r="C158" s="41">
        <f t="shared" si="16"/>
        <v>0</v>
      </c>
      <c r="D158" s="216">
        <v>1.69236E-3</v>
      </c>
      <c r="E158" s="41">
        <f t="shared" si="17"/>
        <v>1.523481206272457E-5</v>
      </c>
      <c r="F158" s="216">
        <v>0</v>
      </c>
      <c r="G158" s="41">
        <f t="shared" si="18"/>
        <v>0</v>
      </c>
      <c r="H158" s="41">
        <f t="shared" si="19"/>
        <v>-100</v>
      </c>
      <c r="I158" s="42" t="s">
        <v>314</v>
      </c>
    </row>
    <row r="159" spans="1:9" x14ac:dyDescent="0.25">
      <c r="A159" s="15" t="s">
        <v>500</v>
      </c>
      <c r="B159" s="216">
        <v>1.6891999999999998E-4</v>
      </c>
      <c r="C159" s="41">
        <f t="shared" si="16"/>
        <v>1.6088161966501061E-6</v>
      </c>
      <c r="D159" s="216">
        <v>0</v>
      </c>
      <c r="E159" s="41">
        <f t="shared" si="17"/>
        <v>0</v>
      </c>
      <c r="F159" s="216">
        <v>0</v>
      </c>
      <c r="G159" s="41">
        <f t="shared" si="18"/>
        <v>0</v>
      </c>
      <c r="H159" s="41" t="s">
        <v>314</v>
      </c>
      <c r="I159" s="42">
        <f t="shared" si="20"/>
        <v>-100</v>
      </c>
    </row>
    <row r="160" spans="1:9" x14ac:dyDescent="0.25">
      <c r="A160" s="15" t="s">
        <v>517</v>
      </c>
      <c r="B160" s="216">
        <v>0</v>
      </c>
      <c r="C160" s="41">
        <f t="shared" si="16"/>
        <v>0</v>
      </c>
      <c r="D160" s="216">
        <v>9.2249609999999996E-2</v>
      </c>
      <c r="E160" s="41">
        <f t="shared" si="17"/>
        <v>8.3044120116856771E-4</v>
      </c>
      <c r="F160" s="216">
        <v>0</v>
      </c>
      <c r="G160" s="41">
        <f t="shared" si="18"/>
        <v>0</v>
      </c>
      <c r="H160" s="41">
        <f t="shared" si="19"/>
        <v>-100</v>
      </c>
      <c r="I160" s="42" t="s">
        <v>314</v>
      </c>
    </row>
    <row r="161" spans="1:9" x14ac:dyDescent="0.25">
      <c r="A161" s="15" t="s">
        <v>562</v>
      </c>
      <c r="B161" s="216">
        <v>0</v>
      </c>
      <c r="C161" s="41">
        <f t="shared" si="16"/>
        <v>0</v>
      </c>
      <c r="D161" s="216">
        <v>7.5244000000000005E-4</v>
      </c>
      <c r="E161" s="41">
        <f t="shared" si="17"/>
        <v>6.773548174428891E-6</v>
      </c>
      <c r="F161" s="216">
        <v>0</v>
      </c>
      <c r="G161" s="41">
        <f t="shared" si="18"/>
        <v>0</v>
      </c>
      <c r="H161" s="41">
        <f t="shared" si="19"/>
        <v>-100</v>
      </c>
      <c r="I161" s="42" t="s">
        <v>314</v>
      </c>
    </row>
    <row r="162" spans="1:9" x14ac:dyDescent="0.25">
      <c r="A162" s="15" t="s">
        <v>525</v>
      </c>
      <c r="B162" s="216">
        <v>0</v>
      </c>
      <c r="C162" s="41">
        <f t="shared" si="16"/>
        <v>0</v>
      </c>
      <c r="D162" s="216">
        <v>3.5495999999999998E-4</v>
      </c>
      <c r="E162" s="41">
        <f t="shared" si="17"/>
        <v>3.195389213751633E-6</v>
      </c>
      <c r="F162" s="216">
        <v>0</v>
      </c>
      <c r="G162" s="41">
        <f t="shared" si="18"/>
        <v>0</v>
      </c>
      <c r="H162" s="41">
        <f t="shared" si="19"/>
        <v>-100</v>
      </c>
      <c r="I162" s="42" t="s">
        <v>314</v>
      </c>
    </row>
    <row r="163" spans="1:9" x14ac:dyDescent="0.25">
      <c r="A163" s="15" t="s">
        <v>592</v>
      </c>
      <c r="B163" s="216">
        <v>0</v>
      </c>
      <c r="C163" s="41">
        <f t="shared" si="16"/>
        <v>0</v>
      </c>
      <c r="D163" s="216">
        <v>9.0054700000000001E-2</v>
      </c>
      <c r="E163" s="41">
        <f t="shared" si="17"/>
        <v>8.1068237837401177E-4</v>
      </c>
      <c r="F163" s="216">
        <v>0</v>
      </c>
      <c r="G163" s="41">
        <f t="shared" si="18"/>
        <v>0</v>
      </c>
      <c r="H163" s="41">
        <f t="shared" si="19"/>
        <v>-100</v>
      </c>
      <c r="I163" s="42" t="s">
        <v>314</v>
      </c>
    </row>
    <row r="164" spans="1:9" x14ac:dyDescent="0.25">
      <c r="A164" s="15" t="s">
        <v>303</v>
      </c>
      <c r="B164" s="216">
        <v>0</v>
      </c>
      <c r="C164" s="41">
        <f t="shared" ref="C164:C195" si="21">(B164/$B$198)*100</f>
        <v>0</v>
      </c>
      <c r="D164" s="216">
        <v>0</v>
      </c>
      <c r="E164" s="41">
        <f t="shared" ref="E164:E195" si="22">(D164/$D$198)*100</f>
        <v>0</v>
      </c>
      <c r="F164" s="216">
        <v>0</v>
      </c>
      <c r="G164" s="41">
        <f t="shared" ref="G164:G195" si="23">(F164/$F$198)*100</f>
        <v>0</v>
      </c>
      <c r="H164" s="41" t="s">
        <v>314</v>
      </c>
      <c r="I164" s="42" t="s">
        <v>314</v>
      </c>
    </row>
    <row r="165" spans="1:9" x14ac:dyDescent="0.25">
      <c r="A165" s="15" t="s">
        <v>402</v>
      </c>
      <c r="B165" s="216">
        <v>0</v>
      </c>
      <c r="C165" s="41">
        <f t="shared" si="21"/>
        <v>0</v>
      </c>
      <c r="D165" s="216">
        <v>0</v>
      </c>
      <c r="E165" s="41">
        <f t="shared" si="22"/>
        <v>0</v>
      </c>
      <c r="F165" s="216">
        <v>0</v>
      </c>
      <c r="G165" s="41">
        <f t="shared" si="23"/>
        <v>0</v>
      </c>
      <c r="H165" s="41" t="s">
        <v>314</v>
      </c>
      <c r="I165" s="42" t="s">
        <v>314</v>
      </c>
    </row>
    <row r="166" spans="1:9" x14ac:dyDescent="0.25">
      <c r="A166" s="15" t="s">
        <v>518</v>
      </c>
      <c r="B166" s="216">
        <v>0</v>
      </c>
      <c r="C166" s="41">
        <f t="shared" si="21"/>
        <v>0</v>
      </c>
      <c r="D166" s="216">
        <v>9.930389999999999E-3</v>
      </c>
      <c r="E166" s="41">
        <f t="shared" si="22"/>
        <v>8.939447006521038E-5</v>
      </c>
      <c r="F166" s="216">
        <v>0</v>
      </c>
      <c r="G166" s="41">
        <f t="shared" si="23"/>
        <v>0</v>
      </c>
      <c r="H166" s="41">
        <f t="shared" si="19"/>
        <v>-100</v>
      </c>
      <c r="I166" s="42" t="s">
        <v>314</v>
      </c>
    </row>
    <row r="167" spans="1:9" x14ac:dyDescent="0.25">
      <c r="A167" s="15" t="s">
        <v>610</v>
      </c>
      <c r="B167" s="216">
        <v>0</v>
      </c>
      <c r="C167" s="41">
        <f t="shared" si="21"/>
        <v>0</v>
      </c>
      <c r="D167" s="216">
        <v>1.3359999999999999E-3</v>
      </c>
      <c r="E167" s="41">
        <f t="shared" si="22"/>
        <v>1.2026819893994201E-5</v>
      </c>
      <c r="F167" s="216">
        <v>0</v>
      </c>
      <c r="G167" s="41">
        <f t="shared" si="23"/>
        <v>0</v>
      </c>
      <c r="H167" s="41">
        <f t="shared" si="19"/>
        <v>-100</v>
      </c>
      <c r="I167" s="42" t="s">
        <v>314</v>
      </c>
    </row>
    <row r="168" spans="1:9" x14ac:dyDescent="0.25">
      <c r="A168" s="15" t="s">
        <v>653</v>
      </c>
      <c r="B168" s="216">
        <v>2.2172000000000001E-2</v>
      </c>
      <c r="C168" s="41">
        <f t="shared" si="21"/>
        <v>2.1116903097398863E-4</v>
      </c>
      <c r="D168" s="216">
        <v>0</v>
      </c>
      <c r="E168" s="41">
        <f t="shared" si="22"/>
        <v>0</v>
      </c>
      <c r="F168" s="216">
        <v>0</v>
      </c>
      <c r="G168" s="41">
        <f t="shared" si="23"/>
        <v>0</v>
      </c>
      <c r="H168" s="41" t="s">
        <v>314</v>
      </c>
      <c r="I168" s="42">
        <f t="shared" si="20"/>
        <v>-100</v>
      </c>
    </row>
    <row r="169" spans="1:9" s="9" customFormat="1" x14ac:dyDescent="0.25">
      <c r="A169" s="15" t="s">
        <v>655</v>
      </c>
      <c r="B169" s="216">
        <v>0</v>
      </c>
      <c r="C169" s="41">
        <f t="shared" si="21"/>
        <v>0</v>
      </c>
      <c r="D169" s="216">
        <v>0</v>
      </c>
      <c r="E169" s="41">
        <f t="shared" si="22"/>
        <v>0</v>
      </c>
      <c r="F169" s="216">
        <v>0</v>
      </c>
      <c r="G169" s="41">
        <f t="shared" si="23"/>
        <v>0</v>
      </c>
      <c r="H169" s="41" t="s">
        <v>314</v>
      </c>
      <c r="I169" s="42" t="s">
        <v>314</v>
      </c>
    </row>
    <row r="170" spans="1:9" x14ac:dyDescent="0.25">
      <c r="A170" s="15" t="s">
        <v>561</v>
      </c>
      <c r="B170" s="216">
        <v>0</v>
      </c>
      <c r="C170" s="41">
        <f t="shared" si="21"/>
        <v>0</v>
      </c>
      <c r="D170" s="216">
        <v>0</v>
      </c>
      <c r="E170" s="41">
        <f t="shared" si="22"/>
        <v>0</v>
      </c>
      <c r="F170" s="216">
        <v>0</v>
      </c>
      <c r="G170" s="41">
        <f t="shared" si="23"/>
        <v>0</v>
      </c>
      <c r="H170" s="41" t="s">
        <v>314</v>
      </c>
      <c r="I170" s="42" t="s">
        <v>314</v>
      </c>
    </row>
    <row r="171" spans="1:9" x14ac:dyDescent="0.25">
      <c r="A171" s="15" t="s">
        <v>528</v>
      </c>
      <c r="B171" s="216">
        <v>9.1277099999999989E-3</v>
      </c>
      <c r="C171" s="41">
        <f t="shared" si="21"/>
        <v>8.693350512861201E-5</v>
      </c>
      <c r="D171" s="216">
        <v>3.2539999999999999E-4</v>
      </c>
      <c r="E171" s="41">
        <f t="shared" si="22"/>
        <v>2.9292868214863121E-6</v>
      </c>
      <c r="F171" s="216">
        <v>0</v>
      </c>
      <c r="G171" s="41">
        <f t="shared" si="23"/>
        <v>0</v>
      </c>
      <c r="H171" s="41">
        <f t="shared" si="19"/>
        <v>-100</v>
      </c>
      <c r="I171" s="42">
        <f t="shared" si="20"/>
        <v>-100</v>
      </c>
    </row>
    <row r="172" spans="1:9" x14ac:dyDescent="0.25">
      <c r="A172" s="15" t="s">
        <v>621</v>
      </c>
      <c r="B172" s="216">
        <v>0</v>
      </c>
      <c r="C172" s="41">
        <f t="shared" si="21"/>
        <v>0</v>
      </c>
      <c r="D172" s="216">
        <v>0</v>
      </c>
      <c r="E172" s="41">
        <f t="shared" si="22"/>
        <v>0</v>
      </c>
      <c r="F172" s="216">
        <v>0</v>
      </c>
      <c r="G172" s="41">
        <f t="shared" si="23"/>
        <v>0</v>
      </c>
      <c r="H172" s="41" t="s">
        <v>314</v>
      </c>
      <c r="I172" s="42" t="s">
        <v>314</v>
      </c>
    </row>
    <row r="173" spans="1:9" x14ac:dyDescent="0.25">
      <c r="A173" s="15" t="s">
        <v>457</v>
      </c>
      <c r="B173" s="216">
        <v>8.1344999999999994E-3</v>
      </c>
      <c r="C173" s="41">
        <f t="shared" si="21"/>
        <v>7.7474043047894212E-5</v>
      </c>
      <c r="D173" s="216">
        <v>3.0285919999999997E-2</v>
      </c>
      <c r="E173" s="41">
        <f t="shared" si="22"/>
        <v>2.7263720446400963E-4</v>
      </c>
      <c r="F173" s="216">
        <v>0</v>
      </c>
      <c r="G173" s="41">
        <f t="shared" si="23"/>
        <v>0</v>
      </c>
      <c r="H173" s="41">
        <f t="shared" si="19"/>
        <v>-100</v>
      </c>
      <c r="I173" s="42">
        <f t="shared" si="20"/>
        <v>-100</v>
      </c>
    </row>
    <row r="174" spans="1:9" x14ac:dyDescent="0.25">
      <c r="A174" s="15" t="s">
        <v>297</v>
      </c>
      <c r="B174" s="216">
        <v>0</v>
      </c>
      <c r="C174" s="41">
        <f t="shared" si="21"/>
        <v>0</v>
      </c>
      <c r="D174" s="216">
        <v>0</v>
      </c>
      <c r="E174" s="41">
        <f t="shared" si="22"/>
        <v>0</v>
      </c>
      <c r="F174" s="216">
        <v>0</v>
      </c>
      <c r="G174" s="41">
        <f t="shared" si="23"/>
        <v>0</v>
      </c>
      <c r="H174" s="41" t="s">
        <v>314</v>
      </c>
      <c r="I174" s="42" t="s">
        <v>314</v>
      </c>
    </row>
    <row r="175" spans="1:9" x14ac:dyDescent="0.25">
      <c r="A175" s="15" t="s">
        <v>601</v>
      </c>
      <c r="B175" s="216">
        <v>0</v>
      </c>
      <c r="C175" s="41">
        <f t="shared" si="21"/>
        <v>0</v>
      </c>
      <c r="D175" s="216">
        <v>0</v>
      </c>
      <c r="E175" s="41">
        <f t="shared" si="22"/>
        <v>0</v>
      </c>
      <c r="F175" s="216">
        <v>0</v>
      </c>
      <c r="G175" s="41">
        <f t="shared" si="23"/>
        <v>0</v>
      </c>
      <c r="H175" s="41" t="s">
        <v>314</v>
      </c>
      <c r="I175" s="42" t="s">
        <v>314</v>
      </c>
    </row>
    <row r="176" spans="1:9" x14ac:dyDescent="0.25">
      <c r="A176" s="15" t="s">
        <v>585</v>
      </c>
      <c r="B176" s="216">
        <v>0</v>
      </c>
      <c r="C176" s="41">
        <f t="shared" si="21"/>
        <v>0</v>
      </c>
      <c r="D176" s="216">
        <v>0</v>
      </c>
      <c r="E176" s="41">
        <f t="shared" si="22"/>
        <v>0</v>
      </c>
      <c r="F176" s="216">
        <v>0</v>
      </c>
      <c r="G176" s="41">
        <f t="shared" si="23"/>
        <v>0</v>
      </c>
      <c r="H176" s="41" t="s">
        <v>314</v>
      </c>
      <c r="I176" s="42" t="s">
        <v>314</v>
      </c>
    </row>
    <row r="177" spans="1:9" x14ac:dyDescent="0.25">
      <c r="A177" s="15" t="s">
        <v>387</v>
      </c>
      <c r="B177" s="216">
        <v>4.0759899999999998E-3</v>
      </c>
      <c r="C177" s="41">
        <f t="shared" si="21"/>
        <v>3.8820262428272944E-5</v>
      </c>
      <c r="D177" s="216">
        <v>0</v>
      </c>
      <c r="E177" s="41">
        <f t="shared" si="22"/>
        <v>0</v>
      </c>
      <c r="F177" s="216">
        <v>0</v>
      </c>
      <c r="G177" s="41">
        <f t="shared" si="23"/>
        <v>0</v>
      </c>
      <c r="H177" s="41" t="s">
        <v>314</v>
      </c>
      <c r="I177" s="42">
        <f t="shared" si="20"/>
        <v>-100</v>
      </c>
    </row>
    <row r="178" spans="1:9" x14ac:dyDescent="0.25">
      <c r="A178" s="15" t="s">
        <v>461</v>
      </c>
      <c r="B178" s="216">
        <v>0.44853333000000001</v>
      </c>
      <c r="C178" s="41">
        <f t="shared" si="21"/>
        <v>4.2718901612680982E-3</v>
      </c>
      <c r="D178" s="216">
        <v>7.53734E-3</v>
      </c>
      <c r="E178" s="41">
        <f t="shared" si="22"/>
        <v>6.7851969056735218E-5</v>
      </c>
      <c r="F178" s="216">
        <v>0</v>
      </c>
      <c r="G178" s="41">
        <f t="shared" si="23"/>
        <v>0</v>
      </c>
      <c r="H178" s="41">
        <f t="shared" si="19"/>
        <v>-100</v>
      </c>
      <c r="I178" s="42">
        <f t="shared" si="20"/>
        <v>-100</v>
      </c>
    </row>
    <row r="179" spans="1:9" x14ac:dyDescent="0.25">
      <c r="A179" s="15" t="s">
        <v>430</v>
      </c>
      <c r="B179" s="216">
        <v>0.53710940000000007</v>
      </c>
      <c r="C179" s="41">
        <f t="shared" si="21"/>
        <v>5.115500249189088E-3</v>
      </c>
      <c r="D179" s="216">
        <v>0.85611782999999997</v>
      </c>
      <c r="E179" s="41">
        <f t="shared" si="22"/>
        <v>7.7068674771310968E-3</v>
      </c>
      <c r="F179" s="216">
        <v>0</v>
      </c>
      <c r="G179" s="41">
        <f t="shared" si="23"/>
        <v>0</v>
      </c>
      <c r="H179" s="41">
        <f t="shared" si="19"/>
        <v>-100</v>
      </c>
      <c r="I179" s="42">
        <f t="shared" si="20"/>
        <v>-100</v>
      </c>
    </row>
    <row r="180" spans="1:9" x14ac:dyDescent="0.25">
      <c r="A180" s="15" t="s">
        <v>611</v>
      </c>
      <c r="B180" s="216">
        <v>0</v>
      </c>
      <c r="C180" s="41">
        <f t="shared" si="21"/>
        <v>0</v>
      </c>
      <c r="D180" s="216">
        <v>2.5300100000000001E-3</v>
      </c>
      <c r="E180" s="41">
        <f t="shared" si="22"/>
        <v>2.2775430089823559E-5</v>
      </c>
      <c r="F180" s="216">
        <v>0</v>
      </c>
      <c r="G180" s="41">
        <f t="shared" si="23"/>
        <v>0</v>
      </c>
      <c r="H180" s="41">
        <f t="shared" si="19"/>
        <v>-100</v>
      </c>
      <c r="I180" s="42" t="s">
        <v>314</v>
      </c>
    </row>
    <row r="181" spans="1:9" x14ac:dyDescent="0.25">
      <c r="A181" s="15" t="s">
        <v>526</v>
      </c>
      <c r="B181" s="216">
        <v>0</v>
      </c>
      <c r="C181" s="41">
        <f t="shared" si="21"/>
        <v>0</v>
      </c>
      <c r="D181" s="216">
        <v>0</v>
      </c>
      <c r="E181" s="41">
        <f t="shared" si="22"/>
        <v>0</v>
      </c>
      <c r="F181" s="216">
        <v>0</v>
      </c>
      <c r="G181" s="41">
        <f t="shared" si="23"/>
        <v>0</v>
      </c>
      <c r="H181" s="41" t="s">
        <v>314</v>
      </c>
      <c r="I181" s="42" t="s">
        <v>314</v>
      </c>
    </row>
    <row r="182" spans="1:9" x14ac:dyDescent="0.25">
      <c r="A182" s="15" t="s">
        <v>502</v>
      </c>
      <c r="B182" s="216">
        <v>0</v>
      </c>
      <c r="C182" s="41">
        <f t="shared" si="21"/>
        <v>0</v>
      </c>
      <c r="D182" s="216">
        <v>0</v>
      </c>
      <c r="E182" s="41">
        <f t="shared" si="22"/>
        <v>0</v>
      </c>
      <c r="F182" s="216">
        <v>0</v>
      </c>
      <c r="G182" s="41">
        <f t="shared" si="23"/>
        <v>0</v>
      </c>
      <c r="H182" s="41" t="s">
        <v>314</v>
      </c>
      <c r="I182" s="42" t="s">
        <v>314</v>
      </c>
    </row>
    <row r="183" spans="1:9" x14ac:dyDescent="0.25">
      <c r="A183" s="15" t="s">
        <v>612</v>
      </c>
      <c r="B183" s="216">
        <v>0</v>
      </c>
      <c r="C183" s="41">
        <f t="shared" si="21"/>
        <v>0</v>
      </c>
      <c r="D183" s="216">
        <v>0</v>
      </c>
      <c r="E183" s="41">
        <f t="shared" si="22"/>
        <v>0</v>
      </c>
      <c r="F183" s="216">
        <v>0</v>
      </c>
      <c r="G183" s="41">
        <f t="shared" si="23"/>
        <v>0</v>
      </c>
      <c r="H183" s="41" t="s">
        <v>314</v>
      </c>
      <c r="I183" s="42" t="s">
        <v>314</v>
      </c>
    </row>
    <row r="184" spans="1:9" x14ac:dyDescent="0.25">
      <c r="A184" s="15" t="s">
        <v>456</v>
      </c>
      <c r="B184" s="216">
        <v>1.3560000000000001E-5</v>
      </c>
      <c r="C184" s="41">
        <f t="shared" si="21"/>
        <v>1.2914721540714801E-7</v>
      </c>
      <c r="D184" s="216">
        <v>0</v>
      </c>
      <c r="E184" s="41">
        <f t="shared" si="22"/>
        <v>0</v>
      </c>
      <c r="F184" s="216">
        <v>0</v>
      </c>
      <c r="G184" s="41">
        <f t="shared" si="23"/>
        <v>0</v>
      </c>
      <c r="H184" s="41" t="s">
        <v>314</v>
      </c>
      <c r="I184" s="42">
        <f t="shared" si="20"/>
        <v>-100</v>
      </c>
    </row>
    <row r="185" spans="1:9" x14ac:dyDescent="0.25">
      <c r="A185" s="15" t="s">
        <v>613</v>
      </c>
      <c r="B185" s="216">
        <v>0</v>
      </c>
      <c r="C185" s="41">
        <f t="shared" si="21"/>
        <v>0</v>
      </c>
      <c r="D185" s="216">
        <v>0.10876688000000001</v>
      </c>
      <c r="E185" s="41">
        <f t="shared" si="22"/>
        <v>9.7913149415544925E-4</v>
      </c>
      <c r="F185" s="216">
        <v>0</v>
      </c>
      <c r="G185" s="41">
        <f t="shared" si="23"/>
        <v>0</v>
      </c>
      <c r="H185" s="41">
        <f>((F185/D185)-1)*100</f>
        <v>-100</v>
      </c>
      <c r="I185" s="42" t="s">
        <v>314</v>
      </c>
    </row>
    <row r="186" spans="1:9" x14ac:dyDescent="0.25">
      <c r="A186" s="15" t="s">
        <v>600</v>
      </c>
      <c r="B186" s="216">
        <v>0</v>
      </c>
      <c r="C186" s="41">
        <f t="shared" si="21"/>
        <v>0</v>
      </c>
      <c r="D186" s="216">
        <v>6.1804600000000005E-3</v>
      </c>
      <c r="E186" s="41">
        <f t="shared" si="22"/>
        <v>5.5637185091343866E-5</v>
      </c>
      <c r="F186" s="216">
        <v>0</v>
      </c>
      <c r="G186" s="41">
        <f t="shared" si="23"/>
        <v>0</v>
      </c>
      <c r="H186" s="41">
        <f t="shared" ref="H186:H198" si="24">((F186/D186)-1)*100</f>
        <v>-100</v>
      </c>
      <c r="I186" s="42" t="s">
        <v>314</v>
      </c>
    </row>
    <row r="187" spans="1:9" x14ac:dyDescent="0.25">
      <c r="A187" s="15" t="s">
        <v>586</v>
      </c>
      <c r="B187" s="216">
        <v>0</v>
      </c>
      <c r="C187" s="41">
        <f t="shared" si="21"/>
        <v>0</v>
      </c>
      <c r="D187" s="216">
        <v>8.5859999999999999E-3</v>
      </c>
      <c r="E187" s="41">
        <f t="shared" si="22"/>
        <v>7.7292122462450761E-5</v>
      </c>
      <c r="F187" s="216">
        <v>0</v>
      </c>
      <c r="G187" s="41">
        <f t="shared" si="23"/>
        <v>0</v>
      </c>
      <c r="H187" s="41">
        <f t="shared" si="24"/>
        <v>-100</v>
      </c>
      <c r="I187" s="42" t="s">
        <v>314</v>
      </c>
    </row>
    <row r="188" spans="1:9" x14ac:dyDescent="0.25">
      <c r="A188" s="15" t="s">
        <v>614</v>
      </c>
      <c r="B188" s="216">
        <v>0</v>
      </c>
      <c r="C188" s="41">
        <f t="shared" si="21"/>
        <v>0</v>
      </c>
      <c r="D188" s="216">
        <v>2.4327300000000001E-3</v>
      </c>
      <c r="E188" s="41">
        <f t="shared" si="22"/>
        <v>2.1899704761015356E-5</v>
      </c>
      <c r="F188" s="216">
        <v>0</v>
      </c>
      <c r="G188" s="41">
        <f t="shared" si="23"/>
        <v>0</v>
      </c>
      <c r="H188" s="41">
        <f t="shared" si="24"/>
        <v>-100</v>
      </c>
      <c r="I188" s="42" t="s">
        <v>314</v>
      </c>
    </row>
    <row r="189" spans="1:9" x14ac:dyDescent="0.25">
      <c r="A189" s="15" t="s">
        <v>394</v>
      </c>
      <c r="B189" s="216">
        <v>0</v>
      </c>
      <c r="C189" s="41">
        <f t="shared" si="21"/>
        <v>0</v>
      </c>
      <c r="D189" s="216">
        <v>0</v>
      </c>
      <c r="E189" s="41">
        <f t="shared" si="22"/>
        <v>0</v>
      </c>
      <c r="F189" s="216">
        <v>0</v>
      </c>
      <c r="G189" s="41">
        <f t="shared" si="23"/>
        <v>0</v>
      </c>
      <c r="H189" s="41" t="s">
        <v>314</v>
      </c>
      <c r="I189" s="42" t="s">
        <v>314</v>
      </c>
    </row>
    <row r="190" spans="1:9" x14ac:dyDescent="0.25">
      <c r="A190" s="15" t="s">
        <v>622</v>
      </c>
      <c r="B190" s="216">
        <v>1.9764100000000001E-3</v>
      </c>
      <c r="C190" s="41">
        <f t="shared" si="21"/>
        <v>1.8823587610829013E-5</v>
      </c>
      <c r="D190" s="216">
        <v>0</v>
      </c>
      <c r="E190" s="41">
        <f t="shared" si="22"/>
        <v>0</v>
      </c>
      <c r="F190" s="216">
        <v>0</v>
      </c>
      <c r="G190" s="41">
        <f t="shared" si="23"/>
        <v>0</v>
      </c>
      <c r="H190" s="41" t="s">
        <v>314</v>
      </c>
      <c r="I190" s="42">
        <f t="shared" ref="I190:I198" si="25">((F190/B190)-1)*100</f>
        <v>-100</v>
      </c>
    </row>
    <row r="191" spans="1:9" x14ac:dyDescent="0.25">
      <c r="A191" s="15" t="s">
        <v>623</v>
      </c>
      <c r="B191" s="216">
        <v>2.013E-3</v>
      </c>
      <c r="C191" s="41">
        <f t="shared" si="21"/>
        <v>1.9172075561547859E-5</v>
      </c>
      <c r="D191" s="216">
        <v>0</v>
      </c>
      <c r="E191" s="41">
        <f t="shared" si="22"/>
        <v>0</v>
      </c>
      <c r="F191" s="216">
        <v>0</v>
      </c>
      <c r="G191" s="41">
        <f t="shared" si="23"/>
        <v>0</v>
      </c>
      <c r="H191" s="41" t="s">
        <v>314</v>
      </c>
      <c r="I191" s="42">
        <f t="shared" si="25"/>
        <v>-100</v>
      </c>
    </row>
    <row r="192" spans="1:9" x14ac:dyDescent="0.25">
      <c r="A192" s="15" t="s">
        <v>615</v>
      </c>
      <c r="B192" s="216">
        <v>0</v>
      </c>
      <c r="C192" s="41">
        <f t="shared" si="21"/>
        <v>0</v>
      </c>
      <c r="D192" s="216">
        <v>2.2477E-4</v>
      </c>
      <c r="E192" s="41">
        <f t="shared" si="22"/>
        <v>2.0234044218361353E-6</v>
      </c>
      <c r="F192" s="216">
        <v>0</v>
      </c>
      <c r="G192" s="41">
        <f t="shared" si="23"/>
        <v>0</v>
      </c>
      <c r="H192" s="41">
        <f t="shared" si="24"/>
        <v>-100</v>
      </c>
      <c r="I192" s="42" t="s">
        <v>314</v>
      </c>
    </row>
    <row r="193" spans="1:9" x14ac:dyDescent="0.25">
      <c r="A193" s="15" t="s">
        <v>505</v>
      </c>
      <c r="B193" s="216">
        <v>0</v>
      </c>
      <c r="C193" s="41">
        <f t="shared" si="21"/>
        <v>0</v>
      </c>
      <c r="D193" s="216">
        <v>0</v>
      </c>
      <c r="E193" s="41">
        <f t="shared" si="22"/>
        <v>0</v>
      </c>
      <c r="F193" s="216">
        <v>0</v>
      </c>
      <c r="G193" s="41">
        <f t="shared" si="23"/>
        <v>0</v>
      </c>
      <c r="H193" s="41" t="s">
        <v>314</v>
      </c>
      <c r="I193" s="42" t="s">
        <v>314</v>
      </c>
    </row>
    <row r="194" spans="1:9" x14ac:dyDescent="0.25">
      <c r="A194" s="15" t="s">
        <v>599</v>
      </c>
      <c r="B194" s="216">
        <v>3.6828799999999999E-3</v>
      </c>
      <c r="C194" s="41">
        <f t="shared" si="21"/>
        <v>3.5076231318486522E-5</v>
      </c>
      <c r="D194" s="216">
        <v>0</v>
      </c>
      <c r="E194" s="41">
        <f t="shared" si="22"/>
        <v>0</v>
      </c>
      <c r="F194" s="216">
        <v>0</v>
      </c>
      <c r="G194" s="41">
        <f t="shared" si="23"/>
        <v>0</v>
      </c>
      <c r="H194" s="41" t="s">
        <v>314</v>
      </c>
      <c r="I194" s="42">
        <f t="shared" si="25"/>
        <v>-100</v>
      </c>
    </row>
    <row r="195" spans="1:9" x14ac:dyDescent="0.25">
      <c r="A195" s="15" t="s">
        <v>651</v>
      </c>
      <c r="B195" s="216">
        <v>0</v>
      </c>
      <c r="C195" s="41">
        <f t="shared" si="21"/>
        <v>0</v>
      </c>
      <c r="D195" s="216">
        <v>0</v>
      </c>
      <c r="E195" s="41">
        <f t="shared" si="22"/>
        <v>0</v>
      </c>
      <c r="F195" s="216">
        <v>0</v>
      </c>
      <c r="G195" s="41">
        <f t="shared" si="23"/>
        <v>0</v>
      </c>
      <c r="H195" s="41" t="s">
        <v>314</v>
      </c>
      <c r="I195" s="42" t="s">
        <v>314</v>
      </c>
    </row>
    <row r="196" spans="1:9" x14ac:dyDescent="0.25">
      <c r="A196" s="15" t="s">
        <v>312</v>
      </c>
      <c r="B196" s="216">
        <v>0</v>
      </c>
      <c r="C196" s="41">
        <f t="shared" ref="C196:C197" si="26">(B196/$B$198)*100</f>
        <v>0</v>
      </c>
      <c r="D196" s="216">
        <v>0</v>
      </c>
      <c r="E196" s="41">
        <f t="shared" ref="E196:E197" si="27">(D196/$D$198)*100</f>
        <v>0</v>
      </c>
      <c r="F196" s="216">
        <v>0</v>
      </c>
      <c r="G196" s="41">
        <f t="shared" ref="G196:G197" si="28">(F196/$F$198)*100</f>
        <v>0</v>
      </c>
      <c r="H196" s="41" t="s">
        <v>314</v>
      </c>
      <c r="I196" s="42" t="s">
        <v>314</v>
      </c>
    </row>
    <row r="197" spans="1:9" x14ac:dyDescent="0.25">
      <c r="A197" s="15" t="s">
        <v>616</v>
      </c>
      <c r="B197" s="216">
        <v>1.0076E-3</v>
      </c>
      <c r="C197" s="41">
        <f t="shared" si="26"/>
        <v>9.5965143247966322E-6</v>
      </c>
      <c r="D197" s="216">
        <v>3.9238000000000001E-4</v>
      </c>
      <c r="E197" s="41">
        <f t="shared" si="27"/>
        <v>3.5322481961118598E-6</v>
      </c>
      <c r="F197" s="216">
        <v>0</v>
      </c>
      <c r="G197" s="41">
        <f t="shared" si="28"/>
        <v>0</v>
      </c>
      <c r="H197" s="41">
        <f t="shared" si="24"/>
        <v>-100</v>
      </c>
      <c r="I197" s="42">
        <f t="shared" si="25"/>
        <v>-100</v>
      </c>
    </row>
    <row r="198" spans="1:9" x14ac:dyDescent="0.25">
      <c r="A198" s="283" t="s">
        <v>262</v>
      </c>
      <c r="B198" s="284">
        <f t="shared" ref="B198:G198" si="29">SUM(B4:B197)</f>
        <v>10499.645661929993</v>
      </c>
      <c r="C198" s="285">
        <f t="shared" si="29"/>
        <v>100.00000000000003</v>
      </c>
      <c r="D198" s="284">
        <f t="shared" si="29"/>
        <v>11108.505920731002</v>
      </c>
      <c r="E198" s="285">
        <f t="shared" si="29"/>
        <v>99.999999999999972</v>
      </c>
      <c r="F198" s="284">
        <f t="shared" si="29"/>
        <v>11338.035760120014</v>
      </c>
      <c r="G198" s="285">
        <f t="shared" si="29"/>
        <v>99.999999999999915</v>
      </c>
      <c r="H198" s="91">
        <f t="shared" si="24"/>
        <v>2.0662530229259346</v>
      </c>
      <c r="I198" s="91">
        <f t="shared" si="25"/>
        <v>7.984937065351505</v>
      </c>
    </row>
  </sheetData>
  <sortState xmlns:xlrd2="http://schemas.microsoft.com/office/spreadsheetml/2017/richdata2" ref="A4:I169">
    <sortCondition descending="1" ref="G4:G169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268"/>
  <sheetViews>
    <sheetView zoomScaleNormal="100" workbookViewId="0"/>
  </sheetViews>
  <sheetFormatPr defaultColWidth="9.1796875" defaultRowHeight="11.5" x14ac:dyDescent="0.25"/>
  <cols>
    <col min="1" max="1" width="45.81640625" style="6" customWidth="1"/>
    <col min="2" max="2" width="15.6328125" style="6" bestFit="1" customWidth="1"/>
    <col min="3" max="3" width="10.36328125" style="6" bestFit="1" customWidth="1"/>
    <col min="4" max="4" width="15.90625" style="6" customWidth="1"/>
    <col min="5" max="5" width="10.7265625" style="7" bestFit="1" customWidth="1"/>
    <col min="6" max="6" width="21.54296875" style="7" bestFit="1" customWidth="1"/>
    <col min="7" max="7" width="16.08984375" style="7" bestFit="1" customWidth="1"/>
    <col min="8" max="8" width="15.81640625" style="6" bestFit="1" customWidth="1"/>
    <col min="9" max="9" width="23" style="6" bestFit="1" customWidth="1"/>
    <col min="10" max="10" width="17.1796875" style="6" bestFit="1" customWidth="1"/>
    <col min="11" max="12" width="14.26953125" style="6" bestFit="1" customWidth="1"/>
    <col min="13" max="13" width="8.1796875" style="6" customWidth="1"/>
    <col min="14" max="16384" width="9.1796875" style="6"/>
  </cols>
  <sheetData>
    <row r="1" spans="1:17" x14ac:dyDescent="0.25">
      <c r="A1" s="9" t="s">
        <v>472</v>
      </c>
      <c r="E1" s="6"/>
      <c r="F1" s="6"/>
      <c r="G1" s="6"/>
      <c r="N1" s="364" t="s">
        <v>313</v>
      </c>
      <c r="O1" s="364"/>
    </row>
    <row r="2" spans="1:17" ht="14" customHeight="1" x14ac:dyDescent="0.25">
      <c r="A2" s="375" t="s">
        <v>507</v>
      </c>
      <c r="B2" s="371">
        <v>44835</v>
      </c>
      <c r="C2" s="371"/>
      <c r="D2" s="371">
        <v>45170</v>
      </c>
      <c r="E2" s="371"/>
      <c r="F2" s="377">
        <v>45200</v>
      </c>
      <c r="G2" s="378"/>
      <c r="H2" s="378"/>
      <c r="I2" s="378"/>
      <c r="J2" s="379"/>
      <c r="K2" s="375" t="s">
        <v>293</v>
      </c>
      <c r="L2" s="375" t="s">
        <v>594</v>
      </c>
    </row>
    <row r="3" spans="1:17" ht="18.5" customHeight="1" x14ac:dyDescent="0.25">
      <c r="A3" s="376"/>
      <c r="B3" s="48" t="s">
        <v>294</v>
      </c>
      <c r="C3" s="159" t="s">
        <v>295</v>
      </c>
      <c r="D3" s="48" t="s">
        <v>294</v>
      </c>
      <c r="E3" s="159" t="s">
        <v>295</v>
      </c>
      <c r="F3" s="48" t="s">
        <v>572</v>
      </c>
      <c r="G3" s="48" t="s">
        <v>571</v>
      </c>
      <c r="H3" s="48" t="s">
        <v>595</v>
      </c>
      <c r="I3" s="48" t="s">
        <v>570</v>
      </c>
      <c r="J3" s="48" t="s">
        <v>569</v>
      </c>
      <c r="K3" s="376"/>
      <c r="L3" s="376"/>
      <c r="M3" s="45"/>
      <c r="N3" s="8"/>
    </row>
    <row r="4" spans="1:17" x14ac:dyDescent="0.25">
      <c r="A4" s="14" t="s">
        <v>70</v>
      </c>
      <c r="B4" s="214">
        <v>2229.4919983899999</v>
      </c>
      <c r="C4" s="215">
        <f t="shared" ref="C4:C67" si="0">(B4/$B$268)*100</f>
        <v>26.868631342822791</v>
      </c>
      <c r="D4" s="214">
        <v>1329.42735227</v>
      </c>
      <c r="E4" s="215">
        <f t="shared" ref="E4:E67" si="1">(D4/$D$268)*100</f>
        <v>17.120525428838022</v>
      </c>
      <c r="F4" s="214">
        <v>1295.0490186900001</v>
      </c>
      <c r="G4" s="214">
        <v>0</v>
      </c>
      <c r="H4" s="214">
        <v>1295.0490186900001</v>
      </c>
      <c r="I4" s="215">
        <f t="shared" ref="I4:J6" si="2">(F4/$H$268)*100</f>
        <v>18.967103302803935</v>
      </c>
      <c r="J4" s="209">
        <f t="shared" si="2"/>
        <v>0</v>
      </c>
      <c r="K4" s="215">
        <f>((H4/D4)-1)*100</f>
        <v>-2.5859505238325919</v>
      </c>
      <c r="L4" s="215">
        <f>((H4/B4)-1)*100</f>
        <v>-41.91282051583034</v>
      </c>
      <c r="N4" s="46"/>
      <c r="P4" s="13"/>
    </row>
    <row r="5" spans="1:17" x14ac:dyDescent="0.25">
      <c r="A5" s="15" t="s">
        <v>9</v>
      </c>
      <c r="B5" s="216">
        <v>904.46724473000006</v>
      </c>
      <c r="C5" s="209">
        <f t="shared" si="0"/>
        <v>10.900149889687109</v>
      </c>
      <c r="D5" s="216">
        <v>936.52646957000002</v>
      </c>
      <c r="E5" s="209">
        <f t="shared" si="1"/>
        <v>12.060700578843432</v>
      </c>
      <c r="F5" s="216">
        <v>1089.7965557800001</v>
      </c>
      <c r="G5" s="216">
        <v>8.402441640000001</v>
      </c>
      <c r="H5" s="216">
        <v>1098.1989974200001</v>
      </c>
      <c r="I5" s="209">
        <f t="shared" si="2"/>
        <v>15.96100499224972</v>
      </c>
      <c r="J5" s="209">
        <f t="shared" si="2"/>
        <v>0.1230609623895713</v>
      </c>
      <c r="K5" s="209">
        <f>((H5/D5)-1)*100</f>
        <v>17.262996092809946</v>
      </c>
      <c r="L5" s="209">
        <f>((H5/B5)-1)*100</f>
        <v>21.419432690216709</v>
      </c>
      <c r="N5" s="46"/>
    </row>
    <row r="6" spans="1:17" x14ac:dyDescent="0.25">
      <c r="A6" s="15" t="s">
        <v>260</v>
      </c>
      <c r="B6" s="216">
        <v>659.44840320000003</v>
      </c>
      <c r="C6" s="209">
        <f t="shared" si="0"/>
        <v>7.9473153740803468</v>
      </c>
      <c r="D6" s="216">
        <v>824.84318699999994</v>
      </c>
      <c r="E6" s="209">
        <f t="shared" si="1"/>
        <v>10.622429825687259</v>
      </c>
      <c r="F6" s="216">
        <v>1006.6557693999999</v>
      </c>
      <c r="G6" s="216">
        <v>7.9950000000000005E-5</v>
      </c>
      <c r="H6" s="216">
        <v>1006.65584935</v>
      </c>
      <c r="I6" s="209">
        <f t="shared" si="2"/>
        <v>14.74333688765476</v>
      </c>
      <c r="J6" s="209">
        <f t="shared" si="2"/>
        <v>1.1709363021587408E-6</v>
      </c>
      <c r="K6" s="209">
        <f>((H6/D6)-1)*100</f>
        <v>22.042088146628537</v>
      </c>
      <c r="L6" s="209">
        <f>((H6/B6)-1)*100</f>
        <v>52.651192188071391</v>
      </c>
      <c r="N6" s="46"/>
      <c r="Q6" s="46"/>
    </row>
    <row r="7" spans="1:17" x14ac:dyDescent="0.25">
      <c r="A7" s="15" t="s">
        <v>80</v>
      </c>
      <c r="B7" s="216">
        <v>765.18675513000005</v>
      </c>
      <c r="C7" s="209">
        <f t="shared" si="0"/>
        <v>9.2216167839335554</v>
      </c>
      <c r="D7" s="216">
        <v>490.60218995999998</v>
      </c>
      <c r="E7" s="209">
        <f t="shared" si="1"/>
        <v>6.3180340424859347</v>
      </c>
      <c r="F7" s="216">
        <v>84.793292510000001</v>
      </c>
      <c r="G7" s="216">
        <v>488.71381835</v>
      </c>
      <c r="H7" s="216">
        <v>573.50711086000001</v>
      </c>
      <c r="I7" s="209">
        <f t="shared" ref="I7:J69" si="3">(F7/$H$268)*100</f>
        <v>1.2418704737901669</v>
      </c>
      <c r="J7" s="209">
        <f>(G7/$H$268)*100</f>
        <v>7.157632911477517</v>
      </c>
      <c r="K7" s="209" t="s">
        <v>314</v>
      </c>
      <c r="L7" s="209" t="s">
        <v>314</v>
      </c>
      <c r="N7" s="46"/>
    </row>
    <row r="8" spans="1:17" x14ac:dyDescent="0.25">
      <c r="A8" s="15" t="s">
        <v>151</v>
      </c>
      <c r="B8" s="216">
        <v>755.18111097999997</v>
      </c>
      <c r="C8" s="209">
        <f t="shared" si="0"/>
        <v>9.1010341739901417</v>
      </c>
      <c r="D8" s="216">
        <v>1739.35280242</v>
      </c>
      <c r="E8" s="209">
        <f t="shared" si="1"/>
        <v>22.399594707228793</v>
      </c>
      <c r="F8" s="216">
        <v>109.2673455</v>
      </c>
      <c r="G8" s="216">
        <v>431.81638332</v>
      </c>
      <c r="H8" s="216">
        <v>541.08372882000003</v>
      </c>
      <c r="I8" s="209">
        <f t="shared" si="3"/>
        <v>1.6003139648088995</v>
      </c>
      <c r="J8" s="209">
        <f t="shared" si="3"/>
        <v>6.3243211894469313</v>
      </c>
      <c r="K8" s="209">
        <f t="shared" ref="K8:K15" si="4">((H8/D8)-1)*100</f>
        <v>-68.891663148087133</v>
      </c>
      <c r="L8" s="209">
        <f>((H8/B8)-1)*100</f>
        <v>-28.350468390577909</v>
      </c>
      <c r="N8" s="46"/>
    </row>
    <row r="9" spans="1:17" x14ac:dyDescent="0.25">
      <c r="A9" s="15" t="s">
        <v>577</v>
      </c>
      <c r="B9" s="216">
        <v>0.58980540000000004</v>
      </c>
      <c r="C9" s="209">
        <f t="shared" si="0"/>
        <v>7.1080155784591465E-3</v>
      </c>
      <c r="D9" s="216">
        <v>156.58895272999999</v>
      </c>
      <c r="E9" s="209">
        <f t="shared" si="1"/>
        <v>2.0165713775269198</v>
      </c>
      <c r="F9" s="216">
        <v>1.3238544699999999</v>
      </c>
      <c r="G9" s="216">
        <v>248.60117887999999</v>
      </c>
      <c r="H9" s="216">
        <v>249.92503335000001</v>
      </c>
      <c r="I9" s="209">
        <f>(F9/$H$268)*100</f>
        <v>1.9388983836124068E-2</v>
      </c>
      <c r="J9" s="209">
        <f t="shared" si="3"/>
        <v>3.6409774247661142</v>
      </c>
      <c r="K9" s="209">
        <f t="shared" si="4"/>
        <v>59.605788909601841</v>
      </c>
      <c r="L9" s="210" t="s">
        <v>314</v>
      </c>
      <c r="N9" s="46"/>
    </row>
    <row r="10" spans="1:17" x14ac:dyDescent="0.25">
      <c r="A10" s="15" t="s">
        <v>0</v>
      </c>
      <c r="B10" s="216">
        <v>158.83553593000002</v>
      </c>
      <c r="C10" s="209">
        <f t="shared" si="0"/>
        <v>1.914199944258475</v>
      </c>
      <c r="D10" s="216">
        <v>156.0567399</v>
      </c>
      <c r="E10" s="209">
        <f t="shared" si="1"/>
        <v>2.0097174766544801</v>
      </c>
      <c r="F10" s="216">
        <v>119.6997851</v>
      </c>
      <c r="G10" s="216">
        <v>0</v>
      </c>
      <c r="H10" s="216">
        <v>119.6997851</v>
      </c>
      <c r="I10" s="209">
        <f t="shared" si="3"/>
        <v>1.7531059879198241</v>
      </c>
      <c r="J10" s="209">
        <f t="shared" si="3"/>
        <v>0</v>
      </c>
      <c r="K10" s="209">
        <f t="shared" si="4"/>
        <v>-23.29726663731234</v>
      </c>
      <c r="L10" s="210">
        <f>((H10/B10)-1)*100</f>
        <v>-24.639165663310656</v>
      </c>
      <c r="N10" s="46"/>
    </row>
    <row r="11" spans="1:17" x14ac:dyDescent="0.25">
      <c r="A11" s="15" t="s">
        <v>47</v>
      </c>
      <c r="B11" s="216">
        <v>130.22722528</v>
      </c>
      <c r="C11" s="209">
        <f t="shared" si="0"/>
        <v>1.569428062255362</v>
      </c>
      <c r="D11" s="216">
        <v>92.710058450000005</v>
      </c>
      <c r="E11" s="209">
        <f t="shared" si="1"/>
        <v>1.193931289657957</v>
      </c>
      <c r="F11" s="216">
        <v>107.4971238</v>
      </c>
      <c r="G11" s="216">
        <v>0.12741536000000001</v>
      </c>
      <c r="H11" s="216">
        <v>107.62453916</v>
      </c>
      <c r="I11" s="209">
        <f t="shared" si="3"/>
        <v>1.5743875501572528</v>
      </c>
      <c r="J11" s="209">
        <f t="shared" si="3"/>
        <v>1.8661071979565319E-3</v>
      </c>
      <c r="K11" s="209">
        <f t="shared" si="4"/>
        <v>16.087230403423391</v>
      </c>
      <c r="L11" s="210">
        <f>((H11/B11)-1)*100</f>
        <v>-17.356344705496284</v>
      </c>
      <c r="N11" s="46"/>
    </row>
    <row r="12" spans="1:17" x14ac:dyDescent="0.25">
      <c r="A12" s="15" t="s">
        <v>64</v>
      </c>
      <c r="B12" s="216">
        <v>47.594254219999996</v>
      </c>
      <c r="C12" s="209">
        <f t="shared" si="0"/>
        <v>0.57358020194610781</v>
      </c>
      <c r="D12" s="216">
        <v>56.436038140000001</v>
      </c>
      <c r="E12" s="209">
        <f t="shared" si="1"/>
        <v>0.72679009080784207</v>
      </c>
      <c r="F12" s="216">
        <v>80.098685169999996</v>
      </c>
      <c r="G12" s="216">
        <v>12.877086589999999</v>
      </c>
      <c r="H12" s="216">
        <v>92.975771760000001</v>
      </c>
      <c r="I12" s="209">
        <f t="shared" si="3"/>
        <v>1.1731139239616879</v>
      </c>
      <c r="J12" s="209">
        <f t="shared" si="3"/>
        <v>0.1885959744124141</v>
      </c>
      <c r="K12" s="209">
        <f t="shared" si="4"/>
        <v>64.745391108703359</v>
      </c>
      <c r="L12" s="210">
        <f>((H12/B12)-1)*100</f>
        <v>95.350832329945078</v>
      </c>
      <c r="N12" s="46"/>
    </row>
    <row r="13" spans="1:17" x14ac:dyDescent="0.25">
      <c r="A13" s="15" t="s">
        <v>37</v>
      </c>
      <c r="B13" s="216">
        <v>177.35692136</v>
      </c>
      <c r="C13" s="209">
        <f t="shared" si="0"/>
        <v>2.1374096608380215</v>
      </c>
      <c r="D13" s="216">
        <v>58.551658770000003</v>
      </c>
      <c r="E13" s="209">
        <f t="shared" si="1"/>
        <v>0.75403530787957052</v>
      </c>
      <c r="F13" s="216">
        <v>57.575465450000003</v>
      </c>
      <c r="G13" s="216">
        <v>32.583267849999999</v>
      </c>
      <c r="H13" s="216">
        <v>90.158733299999994</v>
      </c>
      <c r="I13" s="209">
        <f t="shared" si="3"/>
        <v>0.84324205890045445</v>
      </c>
      <c r="J13" s="209">
        <f t="shared" si="3"/>
        <v>0.47720989579145445</v>
      </c>
      <c r="K13" s="209">
        <f t="shared" si="4"/>
        <v>53.981518532476571</v>
      </c>
      <c r="L13" s="210" t="s">
        <v>314</v>
      </c>
      <c r="N13" s="46"/>
    </row>
    <row r="14" spans="1:17" x14ac:dyDescent="0.25">
      <c r="A14" s="15" t="s">
        <v>129</v>
      </c>
      <c r="B14" s="216">
        <v>41.124761659999997</v>
      </c>
      <c r="C14" s="209">
        <f t="shared" si="0"/>
        <v>0.49561337780172815</v>
      </c>
      <c r="D14" s="216">
        <v>45.444714070000003</v>
      </c>
      <c r="E14" s="209">
        <f t="shared" si="1"/>
        <v>0.5852424967134966</v>
      </c>
      <c r="F14" s="216">
        <v>5.1476870000000001E-2</v>
      </c>
      <c r="G14" s="216">
        <v>80.054566129999998</v>
      </c>
      <c r="H14" s="216">
        <v>80.106043</v>
      </c>
      <c r="I14" s="209">
        <f t="shared" si="3"/>
        <v>7.5392289936843289E-4</v>
      </c>
      <c r="J14" s="209">
        <f t="shared" si="3"/>
        <v>1.1724677627915518</v>
      </c>
      <c r="K14" s="209">
        <f t="shared" si="4"/>
        <v>76.271420426608898</v>
      </c>
      <c r="L14" s="210">
        <f>((H14/B14)-1)*100</f>
        <v>94.787859592424468</v>
      </c>
      <c r="N14" s="8"/>
    </row>
    <row r="15" spans="1:17" x14ac:dyDescent="0.25">
      <c r="A15" s="15" t="s">
        <v>1</v>
      </c>
      <c r="B15" s="216">
        <v>46.474173540000002</v>
      </c>
      <c r="C15" s="209">
        <f t="shared" si="0"/>
        <v>0.56008159558785631</v>
      </c>
      <c r="D15" s="216">
        <v>97.708866260000008</v>
      </c>
      <c r="E15" s="209">
        <f t="shared" si="1"/>
        <v>1.2583065382030145</v>
      </c>
      <c r="F15" s="216">
        <v>76.037163329999998</v>
      </c>
      <c r="G15" s="216">
        <v>0</v>
      </c>
      <c r="H15" s="216">
        <v>76.037163329999998</v>
      </c>
      <c r="I15" s="209">
        <f t="shared" si="3"/>
        <v>1.1136294541122</v>
      </c>
      <c r="J15" s="209">
        <f t="shared" si="3"/>
        <v>0</v>
      </c>
      <c r="K15" s="209">
        <f t="shared" si="4"/>
        <v>-22.179873495136391</v>
      </c>
      <c r="L15" s="210">
        <f>((H15/B15)-1)*100</f>
        <v>63.61165253332657</v>
      </c>
      <c r="N15" s="8"/>
    </row>
    <row r="16" spans="1:17" x14ac:dyDescent="0.25">
      <c r="A16" s="15" t="s">
        <v>215</v>
      </c>
      <c r="B16" s="216">
        <v>51.146709159999993</v>
      </c>
      <c r="C16" s="209">
        <f t="shared" si="0"/>
        <v>0.61639246689874161</v>
      </c>
      <c r="D16" s="216">
        <v>38.441638210000001</v>
      </c>
      <c r="E16" s="209">
        <f t="shared" si="1"/>
        <v>0.49505604302237277</v>
      </c>
      <c r="F16" s="216">
        <v>0</v>
      </c>
      <c r="G16" s="216">
        <v>70.807578730000003</v>
      </c>
      <c r="H16" s="216">
        <v>70.807578730000003</v>
      </c>
      <c r="I16" s="209">
        <f t="shared" si="3"/>
        <v>0</v>
      </c>
      <c r="J16" s="209">
        <f t="shared" si="3"/>
        <v>1.0370377036012521</v>
      </c>
      <c r="K16" s="209" t="s">
        <v>314</v>
      </c>
      <c r="L16" s="210" t="s">
        <v>314</v>
      </c>
      <c r="N16" s="8"/>
    </row>
    <row r="17" spans="1:14" x14ac:dyDescent="0.25">
      <c r="A17" s="15" t="s">
        <v>123</v>
      </c>
      <c r="B17" s="216">
        <v>177.91119244000001</v>
      </c>
      <c r="C17" s="209">
        <f t="shared" si="0"/>
        <v>2.1440894360169693</v>
      </c>
      <c r="D17" s="216">
        <v>176.41882715</v>
      </c>
      <c r="E17" s="209">
        <f t="shared" si="1"/>
        <v>2.2719428866797751</v>
      </c>
      <c r="F17" s="216">
        <v>0.77813069999999995</v>
      </c>
      <c r="G17" s="216">
        <v>67.959248610000003</v>
      </c>
      <c r="H17" s="216">
        <v>68.737379310000009</v>
      </c>
      <c r="I17" s="209">
        <f t="shared" si="3"/>
        <v>1.1396391300240054E-2</v>
      </c>
      <c r="J17" s="209">
        <f t="shared" si="3"/>
        <v>0.99532146672770416</v>
      </c>
      <c r="K17" s="209">
        <f t="shared" ref="K17:K23" si="5">((H17/D17)-1)*100</f>
        <v>-61.037390158162609</v>
      </c>
      <c r="L17" s="210">
        <f>((H17/B17)-1)*100</f>
        <v>-61.364218649042293</v>
      </c>
      <c r="N17" s="8"/>
    </row>
    <row r="18" spans="1:14" x14ac:dyDescent="0.25">
      <c r="A18" s="15" t="s">
        <v>11</v>
      </c>
      <c r="B18" s="216">
        <v>41.32454096</v>
      </c>
      <c r="C18" s="209">
        <f t="shared" si="0"/>
        <v>0.49802100983875874</v>
      </c>
      <c r="D18" s="216">
        <v>71.597208609999996</v>
      </c>
      <c r="E18" s="209">
        <f t="shared" si="1"/>
        <v>0.92203746865016745</v>
      </c>
      <c r="F18" s="216">
        <v>59.670401040000002</v>
      </c>
      <c r="G18" s="216">
        <v>7.7005777999999996</v>
      </c>
      <c r="H18" s="216">
        <v>67.370978840000006</v>
      </c>
      <c r="I18" s="209">
        <f t="shared" si="3"/>
        <v>0.87392418689314166</v>
      </c>
      <c r="J18" s="209">
        <f t="shared" si="3"/>
        <v>0.11278156464812621</v>
      </c>
      <c r="K18" s="209">
        <f t="shared" si="5"/>
        <v>-5.9027856700683001</v>
      </c>
      <c r="L18" s="210">
        <f>((H18/B18)-1)*100</f>
        <v>63.028982960056588</v>
      </c>
      <c r="N18" s="8"/>
    </row>
    <row r="19" spans="1:14" x14ac:dyDescent="0.25">
      <c r="A19" s="15" t="s">
        <v>62</v>
      </c>
      <c r="B19" s="216">
        <v>322.95325016999999</v>
      </c>
      <c r="C19" s="209">
        <f t="shared" si="0"/>
        <v>3.8920578436928075</v>
      </c>
      <c r="D19" s="216">
        <v>42.70271838</v>
      </c>
      <c r="E19" s="209">
        <f t="shared" si="1"/>
        <v>0.54993074623969174</v>
      </c>
      <c r="F19" s="216">
        <v>0</v>
      </c>
      <c r="G19" s="216">
        <v>64.25190216</v>
      </c>
      <c r="H19" s="216">
        <v>64.25190216</v>
      </c>
      <c r="I19" s="209">
        <f t="shared" si="3"/>
        <v>0</v>
      </c>
      <c r="J19" s="209">
        <f t="shared" si="3"/>
        <v>0.9410241991481626</v>
      </c>
      <c r="K19" s="209">
        <f t="shared" si="5"/>
        <v>50.463259945747737</v>
      </c>
      <c r="L19" s="210">
        <f>((H19/B19)-1)*100</f>
        <v>-80.104890684277578</v>
      </c>
      <c r="N19" s="8"/>
    </row>
    <row r="20" spans="1:14" x14ac:dyDescent="0.25">
      <c r="A20" s="15" t="s">
        <v>184</v>
      </c>
      <c r="B20" s="216">
        <v>74.546189249999998</v>
      </c>
      <c r="C20" s="209">
        <f t="shared" si="0"/>
        <v>0.8983903411256724</v>
      </c>
      <c r="D20" s="216">
        <v>32.801125480000003</v>
      </c>
      <c r="E20" s="209">
        <f t="shared" si="1"/>
        <v>0.42241684129332868</v>
      </c>
      <c r="F20" s="216">
        <v>0</v>
      </c>
      <c r="G20" s="216">
        <v>62.19036715</v>
      </c>
      <c r="H20" s="216">
        <v>62.19036715</v>
      </c>
      <c r="I20" s="209">
        <f t="shared" si="3"/>
        <v>0</v>
      </c>
      <c r="J20" s="209">
        <f t="shared" si="3"/>
        <v>0.91083125128849818</v>
      </c>
      <c r="K20" s="209">
        <f t="shared" si="5"/>
        <v>89.598272132215854</v>
      </c>
      <c r="L20" s="210" t="s">
        <v>314</v>
      </c>
      <c r="N20" s="8"/>
    </row>
    <row r="21" spans="1:14" x14ac:dyDescent="0.25">
      <c r="A21" s="15" t="s">
        <v>145</v>
      </c>
      <c r="B21" s="216">
        <v>36.208462600000004</v>
      </c>
      <c r="C21" s="209">
        <f t="shared" si="0"/>
        <v>0.43636480139526596</v>
      </c>
      <c r="D21" s="216">
        <v>45.45016218</v>
      </c>
      <c r="E21" s="209">
        <f t="shared" si="1"/>
        <v>0.58531265812971456</v>
      </c>
      <c r="F21" s="216">
        <v>52.991277659999994</v>
      </c>
      <c r="G21" s="216">
        <v>2.163723E-2</v>
      </c>
      <c r="H21" s="216">
        <v>53.012914889999998</v>
      </c>
      <c r="I21" s="209">
        <f t="shared" si="3"/>
        <v>0.77610269805963072</v>
      </c>
      <c r="J21" s="209">
        <f t="shared" si="3"/>
        <v>3.1689578593068379E-4</v>
      </c>
      <c r="K21" s="209">
        <f t="shared" si="5"/>
        <v>16.639660558412551</v>
      </c>
      <c r="L21" s="210">
        <f>((H21/B21)-1)*100</f>
        <v>46.410289427753803</v>
      </c>
      <c r="N21" s="8"/>
    </row>
    <row r="22" spans="1:14" x14ac:dyDescent="0.25">
      <c r="A22" s="15" t="s">
        <v>109</v>
      </c>
      <c r="B22" s="216">
        <v>17.326682229999999</v>
      </c>
      <c r="C22" s="209">
        <f t="shared" si="0"/>
        <v>0.20881179998326779</v>
      </c>
      <c r="D22" s="216">
        <v>18.670867350000002</v>
      </c>
      <c r="E22" s="209">
        <f t="shared" si="1"/>
        <v>0.24044567662785399</v>
      </c>
      <c r="F22" s="216">
        <v>0.43002185999999998</v>
      </c>
      <c r="G22" s="216">
        <v>51.104608210000002</v>
      </c>
      <c r="H22" s="216">
        <v>51.534630069999999</v>
      </c>
      <c r="I22" s="209">
        <f t="shared" si="3"/>
        <v>6.2980388567332535E-3</v>
      </c>
      <c r="J22" s="209">
        <f t="shared" si="3"/>
        <v>0.74847080626252194</v>
      </c>
      <c r="K22" s="209">
        <f t="shared" si="5"/>
        <v>176.01626161197058</v>
      </c>
      <c r="L22" s="210">
        <f>((H22/B22)-1)*100</f>
        <v>197.42930230907803</v>
      </c>
      <c r="N22" s="8"/>
    </row>
    <row r="23" spans="1:14" x14ac:dyDescent="0.25">
      <c r="A23" s="15" t="s">
        <v>61</v>
      </c>
      <c r="B23" s="216">
        <v>38.64279603</v>
      </c>
      <c r="C23" s="209">
        <f t="shared" si="0"/>
        <v>0.4657020708465186</v>
      </c>
      <c r="D23" s="216">
        <v>48.15250735</v>
      </c>
      <c r="E23" s="209">
        <f t="shared" si="1"/>
        <v>0.62011378443532572</v>
      </c>
      <c r="F23" s="216">
        <v>49.481300950000005</v>
      </c>
      <c r="G23" s="216">
        <v>0.34254855000000001</v>
      </c>
      <c r="H23" s="216">
        <v>49.823849500000001</v>
      </c>
      <c r="I23" s="209">
        <f t="shared" si="3"/>
        <v>0.72469607955468152</v>
      </c>
      <c r="J23" s="209">
        <f t="shared" si="3"/>
        <v>5.0169172288535143E-3</v>
      </c>
      <c r="K23" s="209">
        <f t="shared" si="5"/>
        <v>3.4709348318078925</v>
      </c>
      <c r="L23" s="210" t="s">
        <v>314</v>
      </c>
      <c r="N23" s="8"/>
    </row>
    <row r="24" spans="1:14" x14ac:dyDescent="0.25">
      <c r="A24" s="15" t="s">
        <v>224</v>
      </c>
      <c r="B24" s="216">
        <v>0.86846100000000004</v>
      </c>
      <c r="C24" s="209">
        <f t="shared" si="0"/>
        <v>1.0466222108655174E-2</v>
      </c>
      <c r="D24" s="216">
        <v>51.60765</v>
      </c>
      <c r="E24" s="209">
        <f t="shared" si="1"/>
        <v>0.66460952728173439</v>
      </c>
      <c r="F24" s="216">
        <v>0</v>
      </c>
      <c r="G24" s="216">
        <v>49.659111780000003</v>
      </c>
      <c r="H24" s="216">
        <v>49.659111780000003</v>
      </c>
      <c r="I24" s="209">
        <f t="shared" si="3"/>
        <v>0</v>
      </c>
      <c r="J24" s="209">
        <f t="shared" si="3"/>
        <v>0.72730027162177313</v>
      </c>
      <c r="K24" s="209" t="s">
        <v>314</v>
      </c>
      <c r="L24" s="210">
        <f t="shared" ref="L24:L31" si="6">((H24/B24)-1)*100</f>
        <v>5618.0589318345901</v>
      </c>
      <c r="N24" s="8"/>
    </row>
    <row r="25" spans="1:14" x14ac:dyDescent="0.25">
      <c r="A25" s="15" t="s">
        <v>249</v>
      </c>
      <c r="B25" s="216">
        <v>72.442537290000004</v>
      </c>
      <c r="C25" s="209">
        <f t="shared" si="0"/>
        <v>0.87303826584230593</v>
      </c>
      <c r="D25" s="216">
        <v>140.65231344999998</v>
      </c>
      <c r="E25" s="209">
        <f t="shared" si="1"/>
        <v>1.8113374190277376</v>
      </c>
      <c r="F25" s="216">
        <v>0.25588018000000001</v>
      </c>
      <c r="G25" s="216">
        <v>48.406792689999996</v>
      </c>
      <c r="H25" s="216">
        <v>48.662672869999994</v>
      </c>
      <c r="I25" s="209">
        <f t="shared" si="3"/>
        <v>3.7475846374598245E-3</v>
      </c>
      <c r="J25" s="209">
        <f t="shared" si="3"/>
        <v>0.70895898476289376</v>
      </c>
      <c r="K25" s="209">
        <f t="shared" ref="K25:K37" si="7">((H25/D25)-1)*100</f>
        <v>-65.402152530325125</v>
      </c>
      <c r="L25" s="210">
        <f t="shared" si="6"/>
        <v>-32.825830388581089</v>
      </c>
      <c r="N25" s="8"/>
    </row>
    <row r="26" spans="1:14" x14ac:dyDescent="0.25">
      <c r="A26" s="15" t="s">
        <v>108</v>
      </c>
      <c r="B26" s="216">
        <v>19.85636478</v>
      </c>
      <c r="C26" s="209">
        <f t="shared" si="0"/>
        <v>0.23929816544203819</v>
      </c>
      <c r="D26" s="216">
        <v>21.493465960000002</v>
      </c>
      <c r="E26" s="209">
        <f t="shared" si="1"/>
        <v>0.27679544120535715</v>
      </c>
      <c r="F26" s="216">
        <v>0.35164735999999996</v>
      </c>
      <c r="G26" s="216">
        <v>46.375896420000004</v>
      </c>
      <c r="H26" s="216">
        <v>46.727543779999998</v>
      </c>
      <c r="I26" s="209">
        <f t="shared" si="3"/>
        <v>5.1501771029678969E-3</v>
      </c>
      <c r="J26" s="209">
        <f t="shared" si="3"/>
        <v>0.67921476752134569</v>
      </c>
      <c r="K26" s="209">
        <f t="shared" si="7"/>
        <v>117.40348377019036</v>
      </c>
      <c r="L26" s="210">
        <f t="shared" si="6"/>
        <v>135.32778682161174</v>
      </c>
      <c r="N26" s="8"/>
    </row>
    <row r="27" spans="1:14" x14ac:dyDescent="0.25">
      <c r="A27" s="15" t="s">
        <v>35</v>
      </c>
      <c r="B27" s="216">
        <v>40.165952450000006</v>
      </c>
      <c r="C27" s="209">
        <f t="shared" si="0"/>
        <v>0.48405832794723369</v>
      </c>
      <c r="D27" s="216">
        <v>43.530638799999998</v>
      </c>
      <c r="E27" s="209">
        <f t="shared" si="1"/>
        <v>0.56059280504227416</v>
      </c>
      <c r="F27" s="216">
        <v>41.054467819999999</v>
      </c>
      <c r="G27" s="216">
        <v>3.0165145299999998</v>
      </c>
      <c r="H27" s="216">
        <v>44.070982350000001</v>
      </c>
      <c r="I27" s="209">
        <f t="shared" si="3"/>
        <v>0.6012778828798726</v>
      </c>
      <c r="J27" s="209">
        <f t="shared" si="3"/>
        <v>4.4179441765682448E-2</v>
      </c>
      <c r="K27" s="209">
        <f t="shared" si="7"/>
        <v>1.2412947866044188</v>
      </c>
      <c r="L27" s="210">
        <f t="shared" si="6"/>
        <v>9.7222390153977258</v>
      </c>
      <c r="N27" s="8"/>
    </row>
    <row r="28" spans="1:14" x14ac:dyDescent="0.25">
      <c r="A28" s="15" t="s">
        <v>21</v>
      </c>
      <c r="B28" s="216">
        <v>34.24049273</v>
      </c>
      <c r="C28" s="209">
        <f t="shared" si="0"/>
        <v>0.41264789325251539</v>
      </c>
      <c r="D28" s="216">
        <v>60.232662590000004</v>
      </c>
      <c r="E28" s="209">
        <f t="shared" si="1"/>
        <v>0.77568347736934551</v>
      </c>
      <c r="F28" s="216">
        <v>39.602276100000005</v>
      </c>
      <c r="G28" s="216">
        <v>8.9599999999999999E-4</v>
      </c>
      <c r="H28" s="216">
        <v>39.603172100000002</v>
      </c>
      <c r="I28" s="209">
        <f t="shared" si="3"/>
        <v>0.58000928997627865</v>
      </c>
      <c r="J28" s="209">
        <f t="shared" si="3"/>
        <v>1.3122688264343109E-5</v>
      </c>
      <c r="K28" s="209">
        <f t="shared" si="7"/>
        <v>-34.249673852912096</v>
      </c>
      <c r="L28" s="210">
        <f t="shared" si="6"/>
        <v>15.661805489444557</v>
      </c>
      <c r="N28" s="8"/>
    </row>
    <row r="29" spans="1:14" x14ac:dyDescent="0.25">
      <c r="A29" s="15" t="s">
        <v>218</v>
      </c>
      <c r="B29" s="216">
        <v>22.836405620000001</v>
      </c>
      <c r="C29" s="209">
        <f t="shared" si="0"/>
        <v>0.2752120053546</v>
      </c>
      <c r="D29" s="216">
        <v>126.8854522</v>
      </c>
      <c r="E29" s="209">
        <f t="shared" si="1"/>
        <v>1.6340461231149084</v>
      </c>
      <c r="F29" s="216">
        <v>0</v>
      </c>
      <c r="G29" s="216">
        <v>38.514567720000002</v>
      </c>
      <c r="H29" s="216">
        <v>38.514567720000002</v>
      </c>
      <c r="I29" s="209">
        <f t="shared" si="3"/>
        <v>0</v>
      </c>
      <c r="J29" s="209">
        <f t="shared" si="3"/>
        <v>0.56407886810880803</v>
      </c>
      <c r="K29" s="209">
        <f t="shared" si="7"/>
        <v>-69.646191070594625</v>
      </c>
      <c r="L29" s="210">
        <f t="shared" si="6"/>
        <v>68.654246035414388</v>
      </c>
      <c r="N29" s="8"/>
    </row>
    <row r="30" spans="1:14" x14ac:dyDescent="0.25">
      <c r="A30" s="15" t="s">
        <v>66</v>
      </c>
      <c r="B30" s="216">
        <v>44.283395159999998</v>
      </c>
      <c r="C30" s="209">
        <f t="shared" si="0"/>
        <v>0.53367951982864581</v>
      </c>
      <c r="D30" s="216">
        <v>38.797117159999999</v>
      </c>
      <c r="E30" s="209">
        <f t="shared" si="1"/>
        <v>0.49963394371961645</v>
      </c>
      <c r="F30" s="216">
        <v>37.99946027</v>
      </c>
      <c r="G30" s="216">
        <v>0.18312899999999999</v>
      </c>
      <c r="H30" s="216">
        <v>38.182589270000001</v>
      </c>
      <c r="I30" s="209">
        <f t="shared" si="3"/>
        <v>0.55653467783091659</v>
      </c>
      <c r="J30" s="209">
        <f t="shared" si="3"/>
        <v>2.6820812267420641E-3</v>
      </c>
      <c r="K30" s="209">
        <f t="shared" si="7"/>
        <v>-1.5839524557086926</v>
      </c>
      <c r="L30" s="210">
        <f t="shared" si="6"/>
        <v>-13.776734751157226</v>
      </c>
      <c r="N30" s="8"/>
    </row>
    <row r="31" spans="1:14" x14ac:dyDescent="0.25">
      <c r="A31" s="15" t="s">
        <v>33</v>
      </c>
      <c r="B31" s="216">
        <v>27.619226999999999</v>
      </c>
      <c r="C31" s="209">
        <f t="shared" si="0"/>
        <v>0.3328519809771146</v>
      </c>
      <c r="D31" s="216">
        <v>19.92377677</v>
      </c>
      <c r="E31" s="209">
        <f t="shared" si="1"/>
        <v>0.25658079491657726</v>
      </c>
      <c r="F31" s="216">
        <v>31.219443829999999</v>
      </c>
      <c r="G31" s="216">
        <v>5.5509350199999998</v>
      </c>
      <c r="H31" s="216">
        <v>36.77037885</v>
      </c>
      <c r="I31" s="209">
        <f t="shared" si="3"/>
        <v>0.45723552362417397</v>
      </c>
      <c r="J31" s="209">
        <f t="shared" si="3"/>
        <v>8.1298202949871848E-2</v>
      </c>
      <c r="K31" s="209">
        <f t="shared" si="7"/>
        <v>84.555264167417192</v>
      </c>
      <c r="L31" s="210">
        <f t="shared" si="6"/>
        <v>33.133265641359188</v>
      </c>
      <c r="N31" s="8"/>
    </row>
    <row r="32" spans="1:14" x14ac:dyDescent="0.25">
      <c r="A32" s="15" t="s">
        <v>71</v>
      </c>
      <c r="B32" s="216">
        <v>5.2144142000000002</v>
      </c>
      <c r="C32" s="209">
        <f t="shared" si="0"/>
        <v>6.2841298784545863E-2</v>
      </c>
      <c r="D32" s="216">
        <v>55.187599640000002</v>
      </c>
      <c r="E32" s="209">
        <f t="shared" si="1"/>
        <v>0.71071254956491936</v>
      </c>
      <c r="F32" s="216">
        <v>33.850274479999996</v>
      </c>
      <c r="G32" s="216">
        <v>2E-3</v>
      </c>
      <c r="H32" s="216">
        <v>33.852274479999998</v>
      </c>
      <c r="I32" s="209">
        <f t="shared" si="3"/>
        <v>0.49576629426728686</v>
      </c>
      <c r="J32" s="209">
        <f t="shared" si="3"/>
        <v>2.9291714875765871E-5</v>
      </c>
      <c r="K32" s="209">
        <f t="shared" si="7"/>
        <v>-38.659636039934142</v>
      </c>
      <c r="L32" s="210" t="s">
        <v>314</v>
      </c>
      <c r="N32" s="8"/>
    </row>
    <row r="33" spans="1:14" x14ac:dyDescent="0.25">
      <c r="A33" s="15" t="s">
        <v>77</v>
      </c>
      <c r="B33" s="216">
        <v>0.60415461999999998</v>
      </c>
      <c r="C33" s="209">
        <f t="shared" si="0"/>
        <v>7.2809446145424665E-3</v>
      </c>
      <c r="D33" s="216">
        <v>1.62157057</v>
      </c>
      <c r="E33" s="209">
        <f t="shared" si="1"/>
        <v>2.0882780943942858E-2</v>
      </c>
      <c r="F33" s="216">
        <v>30.8166093</v>
      </c>
      <c r="G33" s="216">
        <v>0</v>
      </c>
      <c r="H33" s="216">
        <v>30.8166093</v>
      </c>
      <c r="I33" s="209">
        <f t="shared" si="3"/>
        <v>0.45133566652673746</v>
      </c>
      <c r="J33" s="209">
        <f t="shared" si="3"/>
        <v>0</v>
      </c>
      <c r="K33" s="209">
        <f t="shared" si="7"/>
        <v>1800.4174021239173</v>
      </c>
      <c r="L33" s="210">
        <f t="shared" ref="L33:L39" si="8">((H33/B33)-1)*100</f>
        <v>5000.7818660726298</v>
      </c>
      <c r="N33" s="8"/>
    </row>
    <row r="34" spans="1:14" x14ac:dyDescent="0.25">
      <c r="A34" s="15" t="s">
        <v>72</v>
      </c>
      <c r="B34" s="216">
        <v>17.339602070000002</v>
      </c>
      <c r="C34" s="209">
        <f t="shared" si="0"/>
        <v>0.20896750290492844</v>
      </c>
      <c r="D34" s="216">
        <v>23.48529744</v>
      </c>
      <c r="E34" s="209">
        <f t="shared" si="1"/>
        <v>0.30244648670631824</v>
      </c>
      <c r="F34" s="216">
        <v>25.7226854</v>
      </c>
      <c r="G34" s="216">
        <v>2.157826</v>
      </c>
      <c r="H34" s="216">
        <v>27.8805114</v>
      </c>
      <c r="I34" s="209">
        <f t="shared" si="3"/>
        <v>0.37673078328791276</v>
      </c>
      <c r="J34" s="209">
        <f t="shared" si="3"/>
        <v>3.1603211971757188E-2</v>
      </c>
      <c r="K34" s="209">
        <f t="shared" si="7"/>
        <v>18.714746837798614</v>
      </c>
      <c r="L34" s="210">
        <f t="shared" si="8"/>
        <v>60.790952914872733</v>
      </c>
      <c r="N34" s="8"/>
    </row>
    <row r="35" spans="1:14" x14ac:dyDescent="0.25">
      <c r="A35" s="15" t="s">
        <v>125</v>
      </c>
      <c r="B35" s="216">
        <v>15.23679467</v>
      </c>
      <c r="C35" s="209">
        <f t="shared" si="0"/>
        <v>0.18362560580174966</v>
      </c>
      <c r="D35" s="216">
        <v>14.50051966</v>
      </c>
      <c r="E35" s="209">
        <f t="shared" si="1"/>
        <v>0.18673943720692757</v>
      </c>
      <c r="F35" s="216">
        <v>25.29547917</v>
      </c>
      <c r="G35" s="216">
        <v>0</v>
      </c>
      <c r="H35" s="216">
        <v>25.29547917</v>
      </c>
      <c r="I35" s="209">
        <f t="shared" si="3"/>
        <v>0.37047398174675733</v>
      </c>
      <c r="J35" s="209">
        <f t="shared" si="3"/>
        <v>0</v>
      </c>
      <c r="K35" s="209">
        <f t="shared" si="7"/>
        <v>74.44532860279574</v>
      </c>
      <c r="L35" s="210">
        <f t="shared" si="8"/>
        <v>66.015751461196274</v>
      </c>
      <c r="N35" s="8"/>
    </row>
    <row r="36" spans="1:14" x14ac:dyDescent="0.25">
      <c r="A36" s="15" t="s">
        <v>22</v>
      </c>
      <c r="B36" s="216">
        <v>32.254017489999995</v>
      </c>
      <c r="C36" s="209">
        <f t="shared" si="0"/>
        <v>0.38870796840248278</v>
      </c>
      <c r="D36" s="216">
        <v>11.00738677</v>
      </c>
      <c r="E36" s="209">
        <f t="shared" si="1"/>
        <v>0.14175445147796725</v>
      </c>
      <c r="F36" s="216">
        <v>24.341712609999998</v>
      </c>
      <c r="G36" s="216">
        <v>0.58085790000000004</v>
      </c>
      <c r="H36" s="216">
        <v>24.92257051</v>
      </c>
      <c r="I36" s="209">
        <f t="shared" si="3"/>
        <v>0.35650525267997729</v>
      </c>
      <c r="J36" s="209">
        <f t="shared" si="3"/>
        <v>8.5071619950680636E-3</v>
      </c>
      <c r="K36" s="209">
        <f t="shared" si="7"/>
        <v>126.41677839398753</v>
      </c>
      <c r="L36" s="210">
        <f t="shared" si="8"/>
        <v>-22.730337336342764</v>
      </c>
      <c r="N36" s="8"/>
    </row>
    <row r="37" spans="1:14" x14ac:dyDescent="0.25">
      <c r="A37" s="15" t="s">
        <v>2</v>
      </c>
      <c r="B37" s="216">
        <v>68.268423319999997</v>
      </c>
      <c r="C37" s="209">
        <f t="shared" si="0"/>
        <v>0.82273410259621849</v>
      </c>
      <c r="D37" s="216">
        <v>35.140459360000001</v>
      </c>
      <c r="E37" s="209">
        <f t="shared" si="1"/>
        <v>0.4525430645207173</v>
      </c>
      <c r="F37" s="216">
        <v>5.6522598300000002</v>
      </c>
      <c r="G37" s="216">
        <v>17.970613789999998</v>
      </c>
      <c r="H37" s="216">
        <v>23.62287362</v>
      </c>
      <c r="I37" s="209">
        <f t="shared" si="3"/>
        <v>8.2782191672052446E-2</v>
      </c>
      <c r="J37" s="209">
        <f t="shared" si="3"/>
        <v>0.26319504763959312</v>
      </c>
      <c r="K37" s="209">
        <f t="shared" si="7"/>
        <v>-32.775854242561053</v>
      </c>
      <c r="L37" s="210">
        <f t="shared" si="8"/>
        <v>-65.397071631095642</v>
      </c>
      <c r="N37" s="8"/>
    </row>
    <row r="38" spans="1:14" x14ac:dyDescent="0.25">
      <c r="A38" s="15" t="s">
        <v>157</v>
      </c>
      <c r="B38" s="216">
        <v>4.9189937099999996</v>
      </c>
      <c r="C38" s="209">
        <f t="shared" si="0"/>
        <v>5.9281050870376148E-2</v>
      </c>
      <c r="D38" s="216">
        <v>32.718552510000002</v>
      </c>
      <c r="E38" s="209">
        <f t="shared" si="1"/>
        <v>0.42135345664865004</v>
      </c>
      <c r="F38" s="216">
        <v>1.91121228</v>
      </c>
      <c r="G38" s="216">
        <v>20.378488999999998</v>
      </c>
      <c r="H38" s="216">
        <v>22.289701280000003</v>
      </c>
      <c r="I38" s="209">
        <f t="shared" si="3"/>
        <v>2.7991342586411207E-2</v>
      </c>
      <c r="J38" s="209">
        <f t="shared" si="3"/>
        <v>0.29846044469346555</v>
      </c>
      <c r="K38" s="209" t="s">
        <v>314</v>
      </c>
      <c r="L38" s="210">
        <f t="shared" si="8"/>
        <v>353.13538894523219</v>
      </c>
      <c r="N38" s="8"/>
    </row>
    <row r="39" spans="1:14" x14ac:dyDescent="0.25">
      <c r="A39" s="15" t="s">
        <v>181</v>
      </c>
      <c r="B39" s="216">
        <v>11.04215649</v>
      </c>
      <c r="C39" s="209">
        <f t="shared" si="0"/>
        <v>0.13307409588095287</v>
      </c>
      <c r="D39" s="216">
        <v>0.60306252999999999</v>
      </c>
      <c r="E39" s="209">
        <f t="shared" si="1"/>
        <v>7.7663118352536246E-3</v>
      </c>
      <c r="F39" s="216">
        <v>0</v>
      </c>
      <c r="G39" s="216">
        <v>21.952796070000002</v>
      </c>
      <c r="H39" s="216">
        <v>21.952796070000002</v>
      </c>
      <c r="I39" s="209">
        <f t="shared" si="3"/>
        <v>0</v>
      </c>
      <c r="J39" s="209">
        <f t="shared" si="3"/>
        <v>0.32151752160413677</v>
      </c>
      <c r="K39" s="209">
        <f>((H39/D39)-1)*100</f>
        <v>3540.2188791268463</v>
      </c>
      <c r="L39" s="210">
        <f t="shared" si="8"/>
        <v>98.808956292920655</v>
      </c>
      <c r="N39" s="8"/>
    </row>
    <row r="40" spans="1:14" x14ac:dyDescent="0.25">
      <c r="A40" s="15" t="s">
        <v>242</v>
      </c>
      <c r="B40" s="216">
        <v>4.0953014300000001</v>
      </c>
      <c r="C40" s="209">
        <f t="shared" si="0"/>
        <v>4.9354357153946066E-2</v>
      </c>
      <c r="D40" s="216">
        <v>1.3668755299999999</v>
      </c>
      <c r="E40" s="209">
        <f t="shared" si="1"/>
        <v>1.7602787568243662E-2</v>
      </c>
      <c r="F40" s="216">
        <v>0</v>
      </c>
      <c r="G40" s="216">
        <v>21.26772566</v>
      </c>
      <c r="H40" s="216">
        <v>21.26772566</v>
      </c>
      <c r="I40" s="209">
        <f t="shared" si="3"/>
        <v>0</v>
      </c>
      <c r="J40" s="209">
        <f t="shared" si="3"/>
        <v>0.31148407804436473</v>
      </c>
      <c r="K40" s="209" t="s">
        <v>314</v>
      </c>
      <c r="L40" s="210" t="s">
        <v>314</v>
      </c>
      <c r="N40" s="8"/>
    </row>
    <row r="41" spans="1:14" x14ac:dyDescent="0.25">
      <c r="A41" s="15" t="s">
        <v>175</v>
      </c>
      <c r="B41" s="216">
        <v>30.980124850000003</v>
      </c>
      <c r="C41" s="209">
        <f t="shared" si="0"/>
        <v>0.37335570351917657</v>
      </c>
      <c r="D41" s="216">
        <v>23.833406510000003</v>
      </c>
      <c r="E41" s="209">
        <f t="shared" si="1"/>
        <v>0.30692947720201391</v>
      </c>
      <c r="F41" s="216">
        <v>2.9660104600000001</v>
      </c>
      <c r="G41" s="216">
        <v>18.288949840000001</v>
      </c>
      <c r="H41" s="216">
        <v>21.2549603</v>
      </c>
      <c r="I41" s="209">
        <f t="shared" si="3"/>
        <v>4.3439766356429592E-2</v>
      </c>
      <c r="J41" s="209">
        <f t="shared" si="3"/>
        <v>0.26785735204523192</v>
      </c>
      <c r="K41" s="209">
        <f>((H41/D41)-1)*100</f>
        <v>-10.818622209620521</v>
      </c>
      <c r="L41" s="210">
        <f>((H41/B41)-1)*100</f>
        <v>-31.391624782299743</v>
      </c>
      <c r="N41" s="8"/>
    </row>
    <row r="42" spans="1:14" x14ac:dyDescent="0.25">
      <c r="A42" s="15" t="s">
        <v>20</v>
      </c>
      <c r="B42" s="216">
        <v>20.974552190000001</v>
      </c>
      <c r="C42" s="209">
        <f t="shared" si="0"/>
        <v>0.25277395513456541</v>
      </c>
      <c r="D42" s="216">
        <v>23.235770670000001</v>
      </c>
      <c r="E42" s="209">
        <f t="shared" si="1"/>
        <v>0.29923305093364044</v>
      </c>
      <c r="F42" s="216">
        <v>18.625403640000002</v>
      </c>
      <c r="G42" s="216">
        <v>2.3882319000000001</v>
      </c>
      <c r="H42" s="216">
        <v>21.013635539999999</v>
      </c>
      <c r="I42" s="209">
        <f t="shared" si="3"/>
        <v>0.27278500643446596</v>
      </c>
      <c r="J42" s="209">
        <f t="shared" si="3"/>
        <v>3.4977703936004294E-2</v>
      </c>
      <c r="K42" s="209" t="s">
        <v>314</v>
      </c>
      <c r="L42" s="210" t="s">
        <v>314</v>
      </c>
      <c r="N42" s="8"/>
    </row>
    <row r="43" spans="1:14" x14ac:dyDescent="0.25">
      <c r="A43" s="15" t="s">
        <v>12</v>
      </c>
      <c r="B43" s="216">
        <v>35.143353420000004</v>
      </c>
      <c r="C43" s="209">
        <f t="shared" si="0"/>
        <v>0.42352868181379066</v>
      </c>
      <c r="D43" s="216">
        <v>6.1309300000000006E-3</v>
      </c>
      <c r="E43" s="209">
        <f t="shared" si="1"/>
        <v>7.895485435003152E-5</v>
      </c>
      <c r="F43" s="216">
        <v>0.15749613000000001</v>
      </c>
      <c r="G43" s="216">
        <v>17.698922719999999</v>
      </c>
      <c r="H43" s="216">
        <v>17.856418850000001</v>
      </c>
      <c r="I43" s="209">
        <f t="shared" si="3"/>
        <v>2.3066658669982777E-3</v>
      </c>
      <c r="J43" s="209">
        <f t="shared" si="3"/>
        <v>0.25921589896122726</v>
      </c>
      <c r="K43" s="209">
        <f>((H43/D43)-1)*100</f>
        <v>291151.39008274436</v>
      </c>
      <c r="L43" s="210">
        <f>((H43/B43)-1)*100</f>
        <v>-49.189769580048235</v>
      </c>
      <c r="N43" s="8"/>
    </row>
    <row r="44" spans="1:14" x14ac:dyDescent="0.25">
      <c r="A44" s="15" t="s">
        <v>183</v>
      </c>
      <c r="B44" s="216">
        <v>13.455551529999999</v>
      </c>
      <c r="C44" s="209">
        <f t="shared" si="0"/>
        <v>0.16215902718422007</v>
      </c>
      <c r="D44" s="216">
        <v>12.778126439999999</v>
      </c>
      <c r="E44" s="209">
        <f t="shared" si="1"/>
        <v>0.16455825004305816</v>
      </c>
      <c r="F44" s="216">
        <v>0</v>
      </c>
      <c r="G44" s="216">
        <v>17.815849420000003</v>
      </c>
      <c r="H44" s="216">
        <v>17.815849420000003</v>
      </c>
      <c r="I44" s="209">
        <f t="shared" si="3"/>
        <v>0</v>
      </c>
      <c r="J44" s="209">
        <f t="shared" si="3"/>
        <v>0.26092839074010943</v>
      </c>
      <c r="K44" s="209">
        <f>((H44/D44)-1)*100</f>
        <v>39.424582341196526</v>
      </c>
      <c r="L44" s="210">
        <f>((H44/B44)-1)*100</f>
        <v>32.405196325683463</v>
      </c>
      <c r="N44" s="8"/>
    </row>
    <row r="45" spans="1:14" x14ac:dyDescent="0.25">
      <c r="A45" s="15" t="s">
        <v>258</v>
      </c>
      <c r="B45" s="216">
        <v>9.1882658800000012</v>
      </c>
      <c r="C45" s="209">
        <f t="shared" si="0"/>
        <v>0.1107320092594348</v>
      </c>
      <c r="D45" s="216">
        <v>7.5423168899999995</v>
      </c>
      <c r="E45" s="209">
        <f t="shared" si="1"/>
        <v>9.7130864568953243E-2</v>
      </c>
      <c r="F45" s="216">
        <v>15.52613947</v>
      </c>
      <c r="G45" s="216">
        <v>0.51395036999999999</v>
      </c>
      <c r="H45" s="216">
        <v>16.04008984</v>
      </c>
      <c r="I45" s="209">
        <f t="shared" si="3"/>
        <v>0.22739362523830731</v>
      </c>
      <c r="J45" s="209">
        <f t="shared" si="3"/>
        <v>7.5272438491671865E-3</v>
      </c>
      <c r="K45" s="209">
        <f>((H45/D45)-1)*100</f>
        <v>112.66793843237738</v>
      </c>
      <c r="L45" s="210">
        <f>((H45/B45)-1)*100</f>
        <v>74.571459397080474</v>
      </c>
      <c r="N45" s="8"/>
    </row>
    <row r="46" spans="1:14" x14ac:dyDescent="0.25">
      <c r="A46" s="15" t="s">
        <v>68</v>
      </c>
      <c r="B46" s="216">
        <v>0</v>
      </c>
      <c r="C46" s="209">
        <f t="shared" si="0"/>
        <v>0</v>
      </c>
      <c r="D46" s="216">
        <v>59.481963890000003</v>
      </c>
      <c r="E46" s="209">
        <f t="shared" si="1"/>
        <v>0.76601588916996011</v>
      </c>
      <c r="F46" s="216">
        <v>0</v>
      </c>
      <c r="G46" s="216">
        <v>15.543013890000001</v>
      </c>
      <c r="H46" s="216">
        <v>15.543013890000001</v>
      </c>
      <c r="I46" s="209">
        <f t="shared" si="3"/>
        <v>0</v>
      </c>
      <c r="J46" s="209">
        <f t="shared" si="3"/>
        <v>0.22764076558797428</v>
      </c>
      <c r="K46" s="209" t="s">
        <v>314</v>
      </c>
      <c r="L46" s="210" t="s">
        <v>314</v>
      </c>
      <c r="N46" s="8"/>
    </row>
    <row r="47" spans="1:14" x14ac:dyDescent="0.25">
      <c r="A47" s="15" t="s">
        <v>220</v>
      </c>
      <c r="B47" s="216">
        <v>4.7795255399999999</v>
      </c>
      <c r="C47" s="209">
        <f t="shared" si="0"/>
        <v>5.7600255941982495E-2</v>
      </c>
      <c r="D47" s="216">
        <v>7.3388608499999997</v>
      </c>
      <c r="E47" s="209">
        <f t="shared" si="1"/>
        <v>9.4510733201471617E-2</v>
      </c>
      <c r="F47" s="216">
        <v>0</v>
      </c>
      <c r="G47" s="216">
        <v>14.8673261</v>
      </c>
      <c r="H47" s="216">
        <v>14.8673261</v>
      </c>
      <c r="I47" s="209">
        <f t="shared" si="3"/>
        <v>0</v>
      </c>
      <c r="J47" s="209">
        <f t="shared" si="3"/>
        <v>0.21774473854311607</v>
      </c>
      <c r="K47" s="209">
        <f>((H47/D47)-1)*100</f>
        <v>102.58356717582404</v>
      </c>
      <c r="L47" s="210" t="s">
        <v>314</v>
      </c>
      <c r="N47" s="8"/>
    </row>
    <row r="48" spans="1:14" x14ac:dyDescent="0.25">
      <c r="A48" s="15" t="s">
        <v>96</v>
      </c>
      <c r="B48" s="216">
        <v>0.11824736</v>
      </c>
      <c r="C48" s="209">
        <f t="shared" si="0"/>
        <v>1.425053207365797E-3</v>
      </c>
      <c r="D48" s="216">
        <v>0.60078243000000009</v>
      </c>
      <c r="E48" s="209">
        <f t="shared" si="1"/>
        <v>7.7369484330612167E-3</v>
      </c>
      <c r="F48" s="216">
        <v>14.5701641</v>
      </c>
      <c r="G48" s="216">
        <v>6.8771199999999996E-3</v>
      </c>
      <c r="H48" s="216">
        <v>14.57704122</v>
      </c>
      <c r="I48" s="209">
        <f t="shared" si="3"/>
        <v>0.21339254625515991</v>
      </c>
      <c r="J48" s="209">
        <f t="shared" si="3"/>
        <v>1.0072131910321348E-4</v>
      </c>
      <c r="K48" s="209">
        <f>((H48/D48)-1)*100</f>
        <v>2326.3427976746916</v>
      </c>
      <c r="L48" s="210">
        <f>((H48/B48)-1)*100</f>
        <v>12227.582806077024</v>
      </c>
      <c r="N48" s="8"/>
    </row>
    <row r="49" spans="1:14" x14ac:dyDescent="0.25">
      <c r="A49" s="15" t="s">
        <v>26</v>
      </c>
      <c r="B49" s="216">
        <v>13.49581517</v>
      </c>
      <c r="C49" s="209">
        <f t="shared" si="0"/>
        <v>0.16264426278966804</v>
      </c>
      <c r="D49" s="216">
        <v>14.19172708</v>
      </c>
      <c r="E49" s="209">
        <f t="shared" si="1"/>
        <v>0.1827627692008876</v>
      </c>
      <c r="F49" s="216">
        <v>2.3937797299999999</v>
      </c>
      <c r="G49" s="216">
        <v>11.80341535</v>
      </c>
      <c r="H49" s="216">
        <v>14.19719508</v>
      </c>
      <c r="I49" s="209">
        <f t="shared" si="3"/>
        <v>3.5058956663273903E-2</v>
      </c>
      <c r="J49" s="209">
        <f t="shared" si="3"/>
        <v>0.1728711384962191</v>
      </c>
      <c r="K49" s="209">
        <f>((H49/D49)-1)*100</f>
        <v>3.852948953413371E-2</v>
      </c>
      <c r="L49" s="210" t="s">
        <v>314</v>
      </c>
      <c r="N49" s="8"/>
    </row>
    <row r="50" spans="1:14" x14ac:dyDescent="0.25">
      <c r="A50" s="15" t="s">
        <v>217</v>
      </c>
      <c r="B50" s="216">
        <v>9.3480948399999999</v>
      </c>
      <c r="C50" s="209">
        <f t="shared" si="0"/>
        <v>0.11265818141311279</v>
      </c>
      <c r="D50" s="216">
        <v>3.8218216300000001</v>
      </c>
      <c r="E50" s="209">
        <f t="shared" si="1"/>
        <v>4.9217878877829302E-2</v>
      </c>
      <c r="F50" s="216">
        <v>0</v>
      </c>
      <c r="G50" s="216">
        <v>13.45884019</v>
      </c>
      <c r="H50" s="216">
        <v>13.45884019</v>
      </c>
      <c r="I50" s="209">
        <f t="shared" si="3"/>
        <v>0</v>
      </c>
      <c r="J50" s="209">
        <f t="shared" si="3"/>
        <v>0.19711625470198926</v>
      </c>
      <c r="K50" s="209" t="s">
        <v>314</v>
      </c>
      <c r="L50" s="210" t="s">
        <v>314</v>
      </c>
      <c r="N50" s="8"/>
    </row>
    <row r="51" spans="1:14" x14ac:dyDescent="0.25">
      <c r="A51" s="15" t="s">
        <v>23</v>
      </c>
      <c r="B51" s="216">
        <v>10.913123050000001</v>
      </c>
      <c r="C51" s="209">
        <f t="shared" si="0"/>
        <v>0.13151905467301858</v>
      </c>
      <c r="D51" s="216">
        <v>9.6900576699999998</v>
      </c>
      <c r="E51" s="209">
        <f t="shared" si="1"/>
        <v>0.12478972879779342</v>
      </c>
      <c r="F51" s="216">
        <v>12.528321460000001</v>
      </c>
      <c r="G51" s="216">
        <v>0.63789549000000001</v>
      </c>
      <c r="H51" s="216">
        <v>13.166216949999999</v>
      </c>
      <c r="I51" s="209">
        <f t="shared" si="3"/>
        <v>0.1834880100391294</v>
      </c>
      <c r="J51" s="209">
        <f t="shared" si="3"/>
        <v>9.3425264068084796E-3</v>
      </c>
      <c r="K51" s="209" t="s">
        <v>314</v>
      </c>
      <c r="L51" s="210" t="s">
        <v>314</v>
      </c>
      <c r="N51" s="8"/>
    </row>
    <row r="52" spans="1:14" x14ac:dyDescent="0.25">
      <c r="A52" s="15" t="s">
        <v>6</v>
      </c>
      <c r="B52" s="216">
        <v>0.39041548999999998</v>
      </c>
      <c r="C52" s="209">
        <f t="shared" si="0"/>
        <v>4.7050762590368968E-3</v>
      </c>
      <c r="D52" s="216">
        <v>0.52197046999999996</v>
      </c>
      <c r="E52" s="209">
        <f t="shared" si="1"/>
        <v>6.7219985277710706E-3</v>
      </c>
      <c r="F52" s="216">
        <v>8.3391050000000008E-2</v>
      </c>
      <c r="G52" s="216">
        <v>12.298343769999999</v>
      </c>
      <c r="H52" s="216">
        <v>12.38173482</v>
      </c>
      <c r="I52" s="209">
        <f t="shared" si="3"/>
        <v>1.2213334298953678E-3</v>
      </c>
      <c r="J52" s="209">
        <f t="shared" si="3"/>
        <v>0.18011978957749575</v>
      </c>
      <c r="K52" s="209">
        <f>((H52/D52)-1)*100</f>
        <v>2272.1140431565027</v>
      </c>
      <c r="L52" s="210">
        <f>((H52/B52)-1)*100</f>
        <v>3071.4250938147975</v>
      </c>
      <c r="N52" s="8"/>
    </row>
    <row r="53" spans="1:14" x14ac:dyDescent="0.25">
      <c r="A53" s="15" t="s">
        <v>197</v>
      </c>
      <c r="B53" s="216">
        <v>17.665274140000001</v>
      </c>
      <c r="C53" s="209">
        <f t="shared" si="0"/>
        <v>0.21289232649424963</v>
      </c>
      <c r="D53" s="216">
        <v>10.176771070000001</v>
      </c>
      <c r="E53" s="209">
        <f t="shared" si="1"/>
        <v>0.13105768253518868</v>
      </c>
      <c r="F53" s="216">
        <v>0</v>
      </c>
      <c r="G53" s="216">
        <v>11.60607499</v>
      </c>
      <c r="H53" s="216">
        <v>11.60607499</v>
      </c>
      <c r="I53" s="209">
        <f t="shared" si="3"/>
        <v>0</v>
      </c>
      <c r="J53" s="209">
        <f t="shared" si="3"/>
        <v>0.16998091971691862</v>
      </c>
      <c r="K53" s="209">
        <f>((H53/D53)-1)*100</f>
        <v>14.044768327484825</v>
      </c>
      <c r="L53" s="210">
        <f>((H53/B53)-1)*100</f>
        <v>-34.30005728742119</v>
      </c>
      <c r="N53" s="8"/>
    </row>
    <row r="54" spans="1:14" x14ac:dyDescent="0.25">
      <c r="A54" s="15" t="s">
        <v>178</v>
      </c>
      <c r="B54" s="216">
        <v>3.5988788399999998</v>
      </c>
      <c r="C54" s="209">
        <f t="shared" si="0"/>
        <v>4.3371740678717047E-2</v>
      </c>
      <c r="D54" s="216">
        <v>7.6976839699999999</v>
      </c>
      <c r="E54" s="209">
        <f t="shared" si="1"/>
        <v>9.9131700522420305E-2</v>
      </c>
      <c r="F54" s="216">
        <v>0</v>
      </c>
      <c r="G54" s="216">
        <v>11.098550679999999</v>
      </c>
      <c r="H54" s="216">
        <v>11.098550679999999</v>
      </c>
      <c r="I54" s="209">
        <f t="shared" si="3"/>
        <v>0</v>
      </c>
      <c r="J54" s="209">
        <f t="shared" si="3"/>
        <v>0.16254779102639869</v>
      </c>
      <c r="K54" s="209" t="s">
        <v>314</v>
      </c>
      <c r="L54" s="210" t="s">
        <v>314</v>
      </c>
      <c r="N54" s="8"/>
    </row>
    <row r="55" spans="1:14" x14ac:dyDescent="0.25">
      <c r="A55" s="15" t="s">
        <v>114</v>
      </c>
      <c r="B55" s="216">
        <v>11.858712990000001</v>
      </c>
      <c r="C55" s="209">
        <f t="shared" si="0"/>
        <v>0.1429147930374931</v>
      </c>
      <c r="D55" s="216">
        <v>15.39978771</v>
      </c>
      <c r="E55" s="209">
        <f t="shared" si="1"/>
        <v>0.19832031937478573</v>
      </c>
      <c r="F55" s="216">
        <v>4.7798519999999997E-2</v>
      </c>
      <c r="G55" s="216">
        <v>10.831889689999999</v>
      </c>
      <c r="H55" s="216">
        <v>10.879688210000001</v>
      </c>
      <c r="I55" s="209">
        <f t="shared" si="3"/>
        <v>7.0005030966179623E-4</v>
      </c>
      <c r="J55" s="209">
        <f t="shared" si="3"/>
        <v>0.15864231218261396</v>
      </c>
      <c r="K55" s="209" t="s">
        <v>314</v>
      </c>
      <c r="L55" s="210" t="s">
        <v>314</v>
      </c>
      <c r="N55" s="8"/>
    </row>
    <row r="56" spans="1:14" x14ac:dyDescent="0.25">
      <c r="A56" s="15" t="s">
        <v>152</v>
      </c>
      <c r="B56" s="216">
        <v>10.53214855</v>
      </c>
      <c r="C56" s="209">
        <f t="shared" si="0"/>
        <v>0.12692775611760407</v>
      </c>
      <c r="D56" s="216">
        <v>0</v>
      </c>
      <c r="E56" s="209">
        <f t="shared" si="1"/>
        <v>0</v>
      </c>
      <c r="F56" s="216">
        <v>0</v>
      </c>
      <c r="G56" s="216">
        <v>10.768626749999999</v>
      </c>
      <c r="H56" s="216">
        <v>10.768626749999999</v>
      </c>
      <c r="I56" s="209">
        <f t="shared" si="3"/>
        <v>0</v>
      </c>
      <c r="J56" s="209">
        <f t="shared" si="3"/>
        <v>0.15771577218227262</v>
      </c>
      <c r="K56" s="209" t="s">
        <v>314</v>
      </c>
      <c r="L56" s="210" t="s">
        <v>314</v>
      </c>
      <c r="N56" s="8"/>
    </row>
    <row r="57" spans="1:14" x14ac:dyDescent="0.25">
      <c r="A57" s="15" t="s">
        <v>250</v>
      </c>
      <c r="B57" s="216">
        <v>14.301227730000001</v>
      </c>
      <c r="C57" s="209">
        <f t="shared" si="0"/>
        <v>0.17235065921053272</v>
      </c>
      <c r="D57" s="216">
        <v>8.8764086999999989</v>
      </c>
      <c r="E57" s="209">
        <f t="shared" si="1"/>
        <v>0.11431145944576963</v>
      </c>
      <c r="F57" s="216">
        <v>5.63247725</v>
      </c>
      <c r="G57" s="216">
        <v>3.4057350499999997</v>
      </c>
      <c r="H57" s="216">
        <v>9.0382123000000014</v>
      </c>
      <c r="I57" s="209">
        <f t="shared" si="3"/>
        <v>8.2492458825618925E-2</v>
      </c>
      <c r="J57" s="209">
        <f t="shared" si="3"/>
        <v>4.9879910013501103E-2</v>
      </c>
      <c r="K57" s="209" t="s">
        <v>314</v>
      </c>
      <c r="L57" s="210">
        <f t="shared" ref="L57:L63" si="9">((H57/B57)-1)*100</f>
        <v>-36.80114413505671</v>
      </c>
      <c r="N57" s="8"/>
    </row>
    <row r="58" spans="1:14" x14ac:dyDescent="0.25">
      <c r="A58" s="15" t="s">
        <v>104</v>
      </c>
      <c r="B58" s="216">
        <v>9.7216685600000012</v>
      </c>
      <c r="C58" s="209">
        <f t="shared" si="0"/>
        <v>0.11716028977201039</v>
      </c>
      <c r="D58" s="216">
        <v>6.40025741</v>
      </c>
      <c r="E58" s="209">
        <f t="shared" si="1"/>
        <v>8.2423285147483316E-2</v>
      </c>
      <c r="F58" s="216">
        <v>8.65524703</v>
      </c>
      <c r="G58" s="216">
        <v>0.12637782</v>
      </c>
      <c r="H58" s="216">
        <v>8.78162485</v>
      </c>
      <c r="I58" s="209">
        <f t="shared" si="3"/>
        <v>0.1267635140910397</v>
      </c>
      <c r="J58" s="209">
        <f t="shared" si="3"/>
        <v>1.8509115350304308E-3</v>
      </c>
      <c r="K58" s="209">
        <f t="shared" ref="K58:K62" si="10">((H58/D58)-1)*100</f>
        <v>37.20736975796104</v>
      </c>
      <c r="L58" s="210">
        <f t="shared" si="9"/>
        <v>-9.6695716810160537</v>
      </c>
      <c r="N58" s="8"/>
    </row>
    <row r="59" spans="1:14" x14ac:dyDescent="0.25">
      <c r="A59" s="15" t="s">
        <v>168</v>
      </c>
      <c r="B59" s="216">
        <v>8.9514053499999999</v>
      </c>
      <c r="C59" s="209">
        <f t="shared" si="0"/>
        <v>0.10787749430049731</v>
      </c>
      <c r="D59" s="216">
        <v>7.9604521500000001</v>
      </c>
      <c r="E59" s="209">
        <f t="shared" si="1"/>
        <v>0.10251566076657948</v>
      </c>
      <c r="F59" s="216">
        <v>5.4430298499999994</v>
      </c>
      <c r="G59" s="216">
        <v>1.49030934</v>
      </c>
      <c r="H59" s="216">
        <v>6.9333391900000008</v>
      </c>
      <c r="I59" s="209">
        <f t="shared" si="3"/>
        <v>7.9717839213241326E-2</v>
      </c>
      <c r="J59" s="209">
        <f t="shared" si="3"/>
        <v>2.1826858131985406E-2</v>
      </c>
      <c r="K59" s="209">
        <f t="shared" si="10"/>
        <v>-12.902696236921663</v>
      </c>
      <c r="L59" s="210">
        <f t="shared" si="9"/>
        <v>-22.544685232023365</v>
      </c>
      <c r="N59" s="8"/>
    </row>
    <row r="60" spans="1:14" x14ac:dyDescent="0.25">
      <c r="A60" s="15" t="s">
        <v>75</v>
      </c>
      <c r="B60" s="216">
        <v>10.984477179999999</v>
      </c>
      <c r="C60" s="209">
        <f t="shared" si="0"/>
        <v>0.13237897604306265</v>
      </c>
      <c r="D60" s="216">
        <v>12.305252289999999</v>
      </c>
      <c r="E60" s="209">
        <f t="shared" si="1"/>
        <v>0.15846851983260965</v>
      </c>
      <c r="F60" s="216">
        <v>5.9985509500000003</v>
      </c>
      <c r="G60" s="216">
        <v>0.24861873000000001</v>
      </c>
      <c r="H60" s="216">
        <v>6.2471696799999998</v>
      </c>
      <c r="I60" s="209">
        <f t="shared" si="3"/>
        <v>8.7853922047577249E-2</v>
      </c>
      <c r="J60" s="209">
        <f t="shared" si="3"/>
        <v>3.6412344759675095E-3</v>
      </c>
      <c r="K60" s="209">
        <f t="shared" si="10"/>
        <v>-49.231681457869556</v>
      </c>
      <c r="L60" s="210">
        <f t="shared" si="9"/>
        <v>-43.127291562182478</v>
      </c>
      <c r="N60" s="8"/>
    </row>
    <row r="61" spans="1:14" x14ac:dyDescent="0.25">
      <c r="A61" s="15" t="s">
        <v>158</v>
      </c>
      <c r="B61" s="216">
        <v>2.0580799999999999</v>
      </c>
      <c r="C61" s="209">
        <f t="shared" si="0"/>
        <v>2.4802866677238286E-2</v>
      </c>
      <c r="D61" s="216">
        <v>5.8717499999999996</v>
      </c>
      <c r="E61" s="209">
        <f t="shared" si="1"/>
        <v>7.5617103119722043E-2</v>
      </c>
      <c r="F61" s="216">
        <v>3.859118</v>
      </c>
      <c r="G61" s="216">
        <v>2.3237000000000001</v>
      </c>
      <c r="H61" s="216">
        <v>6.1828180000000001</v>
      </c>
      <c r="I61" s="209">
        <f t="shared" si="3"/>
        <v>5.6520092063967915E-2</v>
      </c>
      <c r="J61" s="209">
        <f t="shared" si="3"/>
        <v>3.403257892840858E-2</v>
      </c>
      <c r="K61" s="209">
        <f t="shared" si="10"/>
        <v>5.2977051134670328</v>
      </c>
      <c r="L61" s="210">
        <f t="shared" si="9"/>
        <v>200.41679623726969</v>
      </c>
      <c r="N61" s="8"/>
    </row>
    <row r="62" spans="1:14" x14ac:dyDescent="0.25">
      <c r="A62" s="15" t="s">
        <v>253</v>
      </c>
      <c r="B62" s="216">
        <v>5.2484989800000008</v>
      </c>
      <c r="C62" s="209">
        <f t="shared" si="0"/>
        <v>6.3252070112221656E-2</v>
      </c>
      <c r="D62" s="216">
        <v>6.1292327699999998</v>
      </c>
      <c r="E62" s="209">
        <f t="shared" si="1"/>
        <v>7.8932997217842998E-2</v>
      </c>
      <c r="F62" s="216">
        <v>6.1603146300000002</v>
      </c>
      <c r="G62" s="216">
        <v>6.6499999999999997E-3</v>
      </c>
      <c r="H62" s="216">
        <v>6.1669646299999998</v>
      </c>
      <c r="I62" s="209">
        <f t="shared" si="3"/>
        <v>9.0223089843484566E-2</v>
      </c>
      <c r="J62" s="209">
        <f t="shared" si="3"/>
        <v>9.7394951961921519E-5</v>
      </c>
      <c r="K62" s="209">
        <f t="shared" si="10"/>
        <v>0.61560494462995496</v>
      </c>
      <c r="L62" s="210">
        <f t="shared" si="9"/>
        <v>17.499587091469703</v>
      </c>
      <c r="N62" s="8"/>
    </row>
    <row r="63" spans="1:14" x14ac:dyDescent="0.25">
      <c r="A63" s="15" t="s">
        <v>133</v>
      </c>
      <c r="B63" s="216">
        <v>5.2098675999999999</v>
      </c>
      <c r="C63" s="209">
        <f t="shared" si="0"/>
        <v>6.2786505621192285E-2</v>
      </c>
      <c r="D63" s="216">
        <v>3.3372431200000001</v>
      </c>
      <c r="E63" s="209">
        <f t="shared" si="1"/>
        <v>4.2977418510771567E-2</v>
      </c>
      <c r="F63" s="216">
        <v>1.28032678</v>
      </c>
      <c r="G63" s="216">
        <v>4.2845071199999998</v>
      </c>
      <c r="H63" s="216">
        <v>5.5648339</v>
      </c>
      <c r="I63" s="209">
        <f t="shared" si="3"/>
        <v>1.8751483493783708E-2</v>
      </c>
      <c r="J63" s="209">
        <f t="shared" si="3"/>
        <v>6.2750280471114389E-2</v>
      </c>
      <c r="K63" s="209" t="s">
        <v>314</v>
      </c>
      <c r="L63" s="210">
        <f t="shared" si="9"/>
        <v>6.8133458900184074</v>
      </c>
      <c r="N63" s="8"/>
    </row>
    <row r="64" spans="1:14" x14ac:dyDescent="0.25">
      <c r="A64" s="15" t="s">
        <v>171</v>
      </c>
      <c r="B64" s="216">
        <v>0.49327254999999998</v>
      </c>
      <c r="C64" s="209">
        <f t="shared" si="0"/>
        <v>5.9446538974147539E-3</v>
      </c>
      <c r="D64" s="216">
        <v>8.6320404700000015</v>
      </c>
      <c r="E64" s="209">
        <f t="shared" si="1"/>
        <v>0.11116445597200222</v>
      </c>
      <c r="F64" s="216">
        <v>1.4120552</v>
      </c>
      <c r="G64" s="216">
        <v>3.9586914100000001</v>
      </c>
      <c r="H64" s="216">
        <v>5.3707466100000003</v>
      </c>
      <c r="I64" s="209">
        <f t="shared" si="3"/>
        <v>2.0680759153621275E-2</v>
      </c>
      <c r="J64" s="209">
        <f t="shared" si="3"/>
        <v>5.7978430031431785E-2</v>
      </c>
      <c r="K64" s="209" t="s">
        <v>314</v>
      </c>
      <c r="L64" s="210" t="s">
        <v>314</v>
      </c>
      <c r="N64" s="8"/>
    </row>
    <row r="65" spans="1:14" x14ac:dyDescent="0.25">
      <c r="A65" s="15" t="s">
        <v>201</v>
      </c>
      <c r="B65" s="216">
        <v>0.38166447999999997</v>
      </c>
      <c r="C65" s="209">
        <f t="shared" si="0"/>
        <v>4.5996138210747288E-3</v>
      </c>
      <c r="D65" s="216">
        <v>6.4098090499999998</v>
      </c>
      <c r="E65" s="209">
        <f t="shared" si="1"/>
        <v>8.2546292316869357E-2</v>
      </c>
      <c r="F65" s="216">
        <v>2.0869600000000001E-3</v>
      </c>
      <c r="G65" s="216">
        <v>5.2248789499999999</v>
      </c>
      <c r="H65" s="216">
        <v>5.2269659100000005</v>
      </c>
      <c r="I65" s="209">
        <f t="shared" si="3"/>
        <v>3.0565318638564173E-5</v>
      </c>
      <c r="J65" s="209">
        <f t="shared" si="3"/>
        <v>7.6522832231895474E-2</v>
      </c>
      <c r="K65" s="209">
        <f>((H65/D65)-1)*100</f>
        <v>-18.453640830376983</v>
      </c>
      <c r="L65" s="210">
        <f>((H65/B65)-1)*100</f>
        <v>1269.5185651019976</v>
      </c>
      <c r="N65" s="8"/>
    </row>
    <row r="66" spans="1:14" x14ac:dyDescent="0.25">
      <c r="A66" s="15" t="s">
        <v>180</v>
      </c>
      <c r="B66" s="216">
        <v>4.2901547199999994</v>
      </c>
      <c r="C66" s="209">
        <f t="shared" si="0"/>
        <v>5.1702623583575247E-2</v>
      </c>
      <c r="D66" s="216">
        <v>1.59590576</v>
      </c>
      <c r="E66" s="209">
        <f t="shared" si="1"/>
        <v>2.0552266432201368E-2</v>
      </c>
      <c r="F66" s="216">
        <v>0</v>
      </c>
      <c r="G66" s="216">
        <v>5.1780477899999999</v>
      </c>
      <c r="H66" s="216">
        <v>5.1780477899999999</v>
      </c>
      <c r="I66" s="209">
        <f t="shared" si="3"/>
        <v>0</v>
      </c>
      <c r="J66" s="209">
        <f t="shared" si="3"/>
        <v>7.5836949738884787E-2</v>
      </c>
      <c r="K66" s="209">
        <f>((H66/D66)-1)*100</f>
        <v>224.45824307320001</v>
      </c>
      <c r="L66" s="210">
        <f>((H66/B66)-1)*100</f>
        <v>20.696061749493278</v>
      </c>
      <c r="N66" s="8"/>
    </row>
    <row r="67" spans="1:14" x14ac:dyDescent="0.25">
      <c r="A67" s="15" t="s">
        <v>189</v>
      </c>
      <c r="B67" s="216">
        <v>8.9172510999999997</v>
      </c>
      <c r="C67" s="209">
        <f t="shared" si="0"/>
        <v>0.10746588575796688</v>
      </c>
      <c r="D67" s="216">
        <v>15.88604333</v>
      </c>
      <c r="E67" s="209">
        <f t="shared" si="1"/>
        <v>0.20458237776625074</v>
      </c>
      <c r="F67" s="216">
        <v>0</v>
      </c>
      <c r="G67" s="216">
        <v>4.5462295300000006</v>
      </c>
      <c r="H67" s="216">
        <v>4.5462295300000006</v>
      </c>
      <c r="I67" s="209">
        <f t="shared" si="3"/>
        <v>0</v>
      </c>
      <c r="J67" s="209">
        <f t="shared" si="3"/>
        <v>6.6583429576273556E-2</v>
      </c>
      <c r="K67" s="209">
        <f>((H67/D67)-1)*100</f>
        <v>-71.382241407999487</v>
      </c>
      <c r="L67" s="210">
        <f>((H67/B67)-1)*100</f>
        <v>-49.017589848961407</v>
      </c>
      <c r="N67" s="8"/>
    </row>
    <row r="68" spans="1:14" x14ac:dyDescent="0.25">
      <c r="A68" s="15" t="s">
        <v>222</v>
      </c>
      <c r="B68" s="216">
        <v>3.1361159399999998</v>
      </c>
      <c r="C68" s="209">
        <f t="shared" ref="C68:C131" si="11">(B68/$B$268)*100</f>
        <v>3.7794772576470216E-2</v>
      </c>
      <c r="D68" s="216">
        <v>1.8234996699999999</v>
      </c>
      <c r="E68" s="209">
        <f t="shared" ref="E68:E131" si="12">(D68/$D$268)*100</f>
        <v>2.3483248194349066E-2</v>
      </c>
      <c r="F68" s="216">
        <v>0</v>
      </c>
      <c r="G68" s="216">
        <v>4.11359882</v>
      </c>
      <c r="H68" s="216">
        <v>4.11359882</v>
      </c>
      <c r="I68" s="209">
        <f t="shared" si="3"/>
        <v>0</v>
      </c>
      <c r="J68" s="209">
        <f t="shared" si="3"/>
        <v>6.0247181874363467E-2</v>
      </c>
      <c r="K68" s="209">
        <f>((H68/D68)-1)*100</f>
        <v>125.58813076176759</v>
      </c>
      <c r="L68" s="210">
        <f>((H68/B68)-1)*100</f>
        <v>31.168582370714269</v>
      </c>
      <c r="N68" s="8"/>
    </row>
    <row r="69" spans="1:14" x14ac:dyDescent="0.25">
      <c r="A69" s="15" t="s">
        <v>5</v>
      </c>
      <c r="B69" s="216">
        <v>13.11184888</v>
      </c>
      <c r="C69" s="209">
        <f t="shared" si="11"/>
        <v>0.15801690879982128</v>
      </c>
      <c r="D69" s="216">
        <v>6.4201679999999997E-2</v>
      </c>
      <c r="E69" s="209">
        <f t="shared" si="12"/>
        <v>8.2679696121588898E-4</v>
      </c>
      <c r="F69" s="216">
        <v>4.1757820000000001E-2</v>
      </c>
      <c r="G69" s="216">
        <v>4.0346490299999997</v>
      </c>
      <c r="H69" s="216">
        <v>4.0764068499999997</v>
      </c>
      <c r="I69" s="209">
        <f t="shared" si="3"/>
        <v>6.1157907863677678E-4</v>
      </c>
      <c r="J69" s="209">
        <f t="shared" si="3"/>
        <v>5.9090894505272662E-2</v>
      </c>
      <c r="K69" s="209" t="s">
        <v>314</v>
      </c>
      <c r="L69" s="210" t="s">
        <v>314</v>
      </c>
      <c r="N69" s="8"/>
    </row>
    <row r="70" spans="1:14" x14ac:dyDescent="0.25">
      <c r="A70" s="15" t="s">
        <v>49</v>
      </c>
      <c r="B70" s="216">
        <v>6.9060215500000002</v>
      </c>
      <c r="C70" s="209">
        <f t="shared" si="11"/>
        <v>8.3227635356635563E-2</v>
      </c>
      <c r="D70" s="216">
        <v>3.9131815599999999</v>
      </c>
      <c r="E70" s="209">
        <f t="shared" si="12"/>
        <v>5.0394423050830632E-2</v>
      </c>
      <c r="F70" s="216">
        <v>4.0089873899999997</v>
      </c>
      <c r="G70" s="216">
        <v>0</v>
      </c>
      <c r="H70" s="216">
        <v>4.0089873899999997</v>
      </c>
      <c r="I70" s="209">
        <f t="shared" ref="I70:J133" si="13">(F70/$H$268)*100</f>
        <v>5.8715057784210399E-2</v>
      </c>
      <c r="J70" s="209">
        <f t="shared" si="13"/>
        <v>0</v>
      </c>
      <c r="K70" s="209" t="s">
        <v>314</v>
      </c>
      <c r="L70" s="210" t="s">
        <v>314</v>
      </c>
      <c r="N70" s="8"/>
    </row>
    <row r="71" spans="1:14" x14ac:dyDescent="0.25">
      <c r="A71" s="15" t="s">
        <v>143</v>
      </c>
      <c r="B71" s="216">
        <v>7.4747749299999997</v>
      </c>
      <c r="C71" s="209">
        <f t="shared" si="11"/>
        <v>9.0081943379826404E-2</v>
      </c>
      <c r="D71" s="216">
        <v>3.5884827100000001</v>
      </c>
      <c r="E71" s="209">
        <f t="shared" si="12"/>
        <v>4.6212912185534062E-2</v>
      </c>
      <c r="F71" s="216">
        <v>1.31462726</v>
      </c>
      <c r="G71" s="216">
        <v>2.65401563</v>
      </c>
      <c r="H71" s="216">
        <v>3.9686428899999999</v>
      </c>
      <c r="I71" s="209">
        <f t="shared" si="13"/>
        <v>1.9253843433914661E-2</v>
      </c>
      <c r="J71" s="209">
        <f t="shared" si="13"/>
        <v>3.8870334554893061E-2</v>
      </c>
      <c r="K71" s="209">
        <f>((H71/D71)-1)*100</f>
        <v>10.593897497140237</v>
      </c>
      <c r="L71" s="210">
        <f>((H71/B71)-1)*100</f>
        <v>-46.906188786074935</v>
      </c>
      <c r="N71" s="8"/>
    </row>
    <row r="72" spans="1:14" x14ac:dyDescent="0.25">
      <c r="A72" s="15" t="s">
        <v>196</v>
      </c>
      <c r="B72" s="216">
        <v>3.7400639900000003</v>
      </c>
      <c r="C72" s="209">
        <f t="shared" si="11"/>
        <v>4.507322772113323E-2</v>
      </c>
      <c r="D72" s="216">
        <v>4.1176743900000004</v>
      </c>
      <c r="E72" s="209">
        <f t="shared" si="12"/>
        <v>5.3027906324701946E-2</v>
      </c>
      <c r="F72" s="216">
        <v>0</v>
      </c>
      <c r="G72" s="216">
        <v>3.8717160099999997</v>
      </c>
      <c r="H72" s="216">
        <v>3.8717160099999997</v>
      </c>
      <c r="I72" s="209">
        <f t="shared" si="13"/>
        <v>0</v>
      </c>
      <c r="J72" s="209">
        <f t="shared" si="13"/>
        <v>5.6704600722428937E-2</v>
      </c>
      <c r="K72" s="209" t="s">
        <v>314</v>
      </c>
      <c r="L72" s="210" t="s">
        <v>314</v>
      </c>
      <c r="N72" s="8"/>
    </row>
    <row r="73" spans="1:14" x14ac:dyDescent="0.25">
      <c r="A73" s="15" t="s">
        <v>172</v>
      </c>
      <c r="B73" s="216">
        <v>2.87459752</v>
      </c>
      <c r="C73" s="209">
        <f t="shared" si="11"/>
        <v>3.4643094067907866E-2</v>
      </c>
      <c r="D73" s="216">
        <v>2.5881800400000001</v>
      </c>
      <c r="E73" s="209">
        <f t="shared" si="12"/>
        <v>3.3330894022580375E-2</v>
      </c>
      <c r="F73" s="216">
        <v>0.18822596999999999</v>
      </c>
      <c r="G73" s="216">
        <v>3.6574781400000003</v>
      </c>
      <c r="H73" s="216">
        <v>3.8457041099999998</v>
      </c>
      <c r="I73" s="209">
        <f t="shared" si="13"/>
        <v>2.7567307227272303E-3</v>
      </c>
      <c r="J73" s="209">
        <f t="shared" si="13"/>
        <v>5.3566903420613252E-2</v>
      </c>
      <c r="K73" s="209" t="s">
        <v>314</v>
      </c>
      <c r="L73" s="210" t="s">
        <v>314</v>
      </c>
      <c r="N73" s="8"/>
    </row>
    <row r="74" spans="1:14" x14ac:dyDescent="0.25">
      <c r="A74" s="15" t="s">
        <v>81</v>
      </c>
      <c r="B74" s="216">
        <v>19.308982359999998</v>
      </c>
      <c r="C74" s="209">
        <f t="shared" si="11"/>
        <v>0.23270140866643954</v>
      </c>
      <c r="D74" s="216">
        <v>18.34514368</v>
      </c>
      <c r="E74" s="209">
        <f t="shared" si="12"/>
        <v>0.23625096800726822</v>
      </c>
      <c r="F74" s="216">
        <v>1.2322329999999999E-2</v>
      </c>
      <c r="G74" s="216">
        <v>3.78764477</v>
      </c>
      <c r="H74" s="216">
        <v>3.7999670999999999</v>
      </c>
      <c r="I74" s="209">
        <f t="shared" si="13"/>
        <v>1.80471088482548E-4</v>
      </c>
      <c r="J74" s="209">
        <f t="shared" si="13"/>
        <v>5.5473305326762895E-2</v>
      </c>
      <c r="K74" s="209">
        <f>((H74/D74)-1)*100</f>
        <v>-79.286250539739569</v>
      </c>
      <c r="L74" s="210" t="s">
        <v>314</v>
      </c>
      <c r="N74" s="8"/>
    </row>
    <row r="75" spans="1:14" x14ac:dyDescent="0.25">
      <c r="A75" s="15" t="s">
        <v>74</v>
      </c>
      <c r="B75" s="216">
        <v>6.2141716100000002</v>
      </c>
      <c r="C75" s="209">
        <f t="shared" si="11"/>
        <v>7.488983419124097E-2</v>
      </c>
      <c r="D75" s="216">
        <v>1.3556291599999999</v>
      </c>
      <c r="E75" s="209">
        <f t="shared" si="12"/>
        <v>1.745795546196997E-2</v>
      </c>
      <c r="F75" s="216">
        <v>3.7430248599999998</v>
      </c>
      <c r="G75" s="216">
        <v>0</v>
      </c>
      <c r="H75" s="216">
        <v>3.7430248599999998</v>
      </c>
      <c r="I75" s="209">
        <f t="shared" si="13"/>
        <v>5.4819808486011729E-2</v>
      </c>
      <c r="J75" s="209">
        <f t="shared" si="13"/>
        <v>0</v>
      </c>
      <c r="K75" s="209">
        <f>((H75/D75)-1)*100</f>
        <v>176.1097924450076</v>
      </c>
      <c r="L75" s="210">
        <f>((H75/B75)-1)*100</f>
        <v>-39.766310058501922</v>
      </c>
      <c r="N75" s="8"/>
    </row>
    <row r="76" spans="1:14" x14ac:dyDescent="0.25">
      <c r="A76" s="15" t="s">
        <v>50</v>
      </c>
      <c r="B76" s="216">
        <v>0.70513601000000004</v>
      </c>
      <c r="C76" s="209">
        <f t="shared" si="11"/>
        <v>8.4979176928738267E-3</v>
      </c>
      <c r="D76" s="216">
        <v>1.5096503999999999</v>
      </c>
      <c r="E76" s="209">
        <f t="shared" si="12"/>
        <v>1.9441459525955572E-2</v>
      </c>
      <c r="F76" s="216">
        <v>0.41789900000000002</v>
      </c>
      <c r="G76" s="216">
        <v>3.3196966400000001</v>
      </c>
      <c r="H76" s="216">
        <v>3.7375956400000003</v>
      </c>
      <c r="I76" s="209">
        <f t="shared" si="13"/>
        <v>6.1204891774338408E-3</v>
      </c>
      <c r="J76" s="209">
        <f t="shared" si="13"/>
        <v>4.8619803726458993E-2</v>
      </c>
      <c r="K76" s="209">
        <f>((H76/D76)-1)*100</f>
        <v>147.5802106235987</v>
      </c>
      <c r="L76" s="210" t="s">
        <v>314</v>
      </c>
      <c r="N76" s="8"/>
    </row>
    <row r="77" spans="1:14" x14ac:dyDescent="0.25">
      <c r="A77" s="15" t="s">
        <v>19</v>
      </c>
      <c r="B77" s="216">
        <v>1.4869219999999999E-2</v>
      </c>
      <c r="C77" s="209">
        <f t="shared" si="11"/>
        <v>1.7919579474778681E-4</v>
      </c>
      <c r="D77" s="216">
        <v>1.06629076</v>
      </c>
      <c r="E77" s="209">
        <f t="shared" si="12"/>
        <v>1.3731820727130207E-2</v>
      </c>
      <c r="F77" s="216">
        <v>3.3925511500000001</v>
      </c>
      <c r="G77" s="216">
        <v>2.059631E-2</v>
      </c>
      <c r="H77" s="216">
        <v>3.4131474599999998</v>
      </c>
      <c r="I77" s="209">
        <f t="shared" si="13"/>
        <v>4.9686820493625806E-2</v>
      </c>
      <c r="J77" s="209">
        <f t="shared" si="13"/>
        <v>3.0165062000644271E-4</v>
      </c>
      <c r="K77" s="209">
        <f>((H77/D77)-1)*100</f>
        <v>220.09537998810004</v>
      </c>
      <c r="L77" s="210">
        <f>((H77/B77)-1)*100</f>
        <v>22854.448585736172</v>
      </c>
      <c r="N77" s="8"/>
    </row>
    <row r="78" spans="1:14" x14ac:dyDescent="0.25">
      <c r="A78" s="15" t="s">
        <v>229</v>
      </c>
      <c r="B78" s="216">
        <v>5.9816248600000002</v>
      </c>
      <c r="C78" s="209">
        <f t="shared" si="11"/>
        <v>7.2087306574979665E-2</v>
      </c>
      <c r="D78" s="216">
        <v>6.5643255400000005</v>
      </c>
      <c r="E78" s="209">
        <f t="shared" si="12"/>
        <v>8.4536174269954467E-2</v>
      </c>
      <c r="F78" s="216">
        <v>0.54367887000000004</v>
      </c>
      <c r="G78" s="216">
        <v>2.85236314</v>
      </c>
      <c r="H78" s="216">
        <v>3.3960420099999999</v>
      </c>
      <c r="I78" s="209">
        <f t="shared" si="13"/>
        <v>7.9626432220092896E-3</v>
      </c>
      <c r="J78" s="209">
        <f t="shared" si="13"/>
        <v>4.1775303909512125E-2</v>
      </c>
      <c r="K78" s="209">
        <f>((H78/D78)-1)*100</f>
        <v>-48.26517988320245</v>
      </c>
      <c r="L78" s="210">
        <f>((H78/B78)-1)*100</f>
        <v>-43.225426376872456</v>
      </c>
      <c r="N78" s="8"/>
    </row>
    <row r="79" spans="1:14" x14ac:dyDescent="0.25">
      <c r="A79" s="15" t="s">
        <v>149</v>
      </c>
      <c r="B79" s="216">
        <v>2.7684996600000003</v>
      </c>
      <c r="C79" s="209">
        <f t="shared" si="11"/>
        <v>3.3364460061299624E-2</v>
      </c>
      <c r="D79" s="216">
        <v>1.45641453</v>
      </c>
      <c r="E79" s="209">
        <f t="shared" si="12"/>
        <v>1.875588158557015E-2</v>
      </c>
      <c r="F79" s="216">
        <v>8.353213000000001E-2</v>
      </c>
      <c r="G79" s="216">
        <v>3.2481467099999999</v>
      </c>
      <c r="H79" s="216">
        <v>3.3316788399999999</v>
      </c>
      <c r="I79" s="209">
        <f t="shared" si="13"/>
        <v>1.2233996674627045E-3</v>
      </c>
      <c r="J79" s="209">
        <f t="shared" si="13"/>
        <v>4.7571893651988481E-2</v>
      </c>
      <c r="K79" s="209" t="s">
        <v>314</v>
      </c>
      <c r="L79" s="210" t="s">
        <v>314</v>
      </c>
      <c r="N79" s="8"/>
    </row>
    <row r="80" spans="1:14" x14ac:dyDescent="0.25">
      <c r="A80" s="15" t="s">
        <v>117</v>
      </c>
      <c r="B80" s="216">
        <v>0.15930682000000002</v>
      </c>
      <c r="C80" s="209">
        <f t="shared" si="11"/>
        <v>1.9198796048913542E-3</v>
      </c>
      <c r="D80" s="216">
        <v>0.17507269</v>
      </c>
      <c r="E80" s="209">
        <f t="shared" si="12"/>
        <v>2.2546071704648753E-3</v>
      </c>
      <c r="F80" s="216">
        <v>3.06277021</v>
      </c>
      <c r="G80" s="216">
        <v>0.18434526000000001</v>
      </c>
      <c r="H80" s="216">
        <v>3.2471154700000002</v>
      </c>
      <c r="I80" s="209">
        <f t="shared" si="13"/>
        <v>4.4856895860654784E-2</v>
      </c>
      <c r="J80" s="209">
        <f t="shared" si="13"/>
        <v>2.6998943973094635E-3</v>
      </c>
      <c r="K80" s="209">
        <f>((H80/D80)-1)*100</f>
        <v>1754.7241548639026</v>
      </c>
      <c r="L80" s="210">
        <f>((H80/B80)-1)*100</f>
        <v>1938.2777523272389</v>
      </c>
      <c r="N80" s="8"/>
    </row>
    <row r="81" spans="1:14" x14ac:dyDescent="0.25">
      <c r="A81" s="15" t="s">
        <v>225</v>
      </c>
      <c r="B81" s="216">
        <v>0.16087662</v>
      </c>
      <c r="C81" s="209">
        <f t="shared" si="11"/>
        <v>1.9387979851826589E-3</v>
      </c>
      <c r="D81" s="216">
        <v>1.33058E-2</v>
      </c>
      <c r="E81" s="209">
        <f t="shared" si="12"/>
        <v>1.7135369365017201E-4</v>
      </c>
      <c r="F81" s="216">
        <v>0</v>
      </c>
      <c r="G81" s="216">
        <v>2.7364549300000003</v>
      </c>
      <c r="H81" s="216">
        <v>2.7364549300000003</v>
      </c>
      <c r="I81" s="209">
        <f t="shared" si="13"/>
        <v>0</v>
      </c>
      <c r="J81" s="209">
        <f t="shared" si="13"/>
        <v>4.0077728789971928E-2</v>
      </c>
      <c r="K81" s="209">
        <f>((H81/D81)-1)*100</f>
        <v>20465.880518270231</v>
      </c>
      <c r="L81" s="210">
        <f>((H81/B81)-1)*100</f>
        <v>1600.9649568719187</v>
      </c>
      <c r="N81" s="8"/>
    </row>
    <row r="82" spans="1:14" x14ac:dyDescent="0.25">
      <c r="A82" s="15" t="s">
        <v>223</v>
      </c>
      <c r="B82" s="216">
        <v>1.5001328799999998</v>
      </c>
      <c r="C82" s="209">
        <f t="shared" si="11"/>
        <v>1.8078789853057945E-2</v>
      </c>
      <c r="D82" s="216">
        <v>0.27246720000000002</v>
      </c>
      <c r="E82" s="209">
        <f t="shared" si="12"/>
        <v>3.508865390921264E-3</v>
      </c>
      <c r="F82" s="216">
        <v>0</v>
      </c>
      <c r="G82" s="216">
        <v>2.6348539999999998</v>
      </c>
      <c r="H82" s="216">
        <v>2.6348539999999998</v>
      </c>
      <c r="I82" s="209">
        <f t="shared" si="13"/>
        <v>0</v>
      </c>
      <c r="J82" s="209">
        <f t="shared" si="13"/>
        <v>3.8589696053635603E-2</v>
      </c>
      <c r="K82" s="209">
        <f>((H82/D82)-1)*100</f>
        <v>867.03529819369066</v>
      </c>
      <c r="L82" s="210">
        <f>((H82/B82)-1)*100</f>
        <v>75.641373849495281</v>
      </c>
      <c r="N82" s="8"/>
    </row>
    <row r="83" spans="1:14" x14ac:dyDescent="0.25">
      <c r="A83" s="15" t="s">
        <v>4</v>
      </c>
      <c r="B83" s="216">
        <v>1.04478256</v>
      </c>
      <c r="C83" s="209">
        <f t="shared" si="11"/>
        <v>1.25911541545439E-2</v>
      </c>
      <c r="D83" s="216">
        <v>0.54479594999999992</v>
      </c>
      <c r="E83" s="209">
        <f t="shared" si="12"/>
        <v>7.01594780608114E-3</v>
      </c>
      <c r="F83" s="216">
        <v>2.31359811</v>
      </c>
      <c r="G83" s="216">
        <v>0</v>
      </c>
      <c r="H83" s="216">
        <v>2.31359811</v>
      </c>
      <c r="I83" s="209">
        <f t="shared" si="13"/>
        <v>3.3884628087615401E-2</v>
      </c>
      <c r="J83" s="209">
        <f t="shared" si="13"/>
        <v>0</v>
      </c>
      <c r="K83" s="209" t="s">
        <v>314</v>
      </c>
      <c r="L83" s="210" t="s">
        <v>314</v>
      </c>
      <c r="N83" s="8"/>
    </row>
    <row r="84" spans="1:14" x14ac:dyDescent="0.25">
      <c r="A84" s="15" t="s">
        <v>200</v>
      </c>
      <c r="B84" s="216">
        <v>0.16262664000000002</v>
      </c>
      <c r="C84" s="209">
        <f t="shared" si="11"/>
        <v>1.9598882794095601E-3</v>
      </c>
      <c r="D84" s="216">
        <v>1.7090553799999999</v>
      </c>
      <c r="E84" s="209">
        <f t="shared" si="12"/>
        <v>2.2009420855243451E-2</v>
      </c>
      <c r="F84" s="216">
        <v>0</v>
      </c>
      <c r="G84" s="216">
        <v>2.2341009500000002</v>
      </c>
      <c r="H84" s="216">
        <v>2.2341009500000002</v>
      </c>
      <c r="I84" s="209">
        <f t="shared" si="13"/>
        <v>0</v>
      </c>
      <c r="J84" s="209">
        <f t="shared" si="13"/>
        <v>3.2720324015538836E-2</v>
      </c>
      <c r="K84" s="209">
        <f>((H84/D84)-1)*100</f>
        <v>30.721390081578303</v>
      </c>
      <c r="L84" s="210">
        <f>((H84/B84)-1)*100</f>
        <v>1273.7607503912027</v>
      </c>
      <c r="N84" s="8"/>
    </row>
    <row r="85" spans="1:14" x14ac:dyDescent="0.25">
      <c r="A85" s="15" t="s">
        <v>209</v>
      </c>
      <c r="B85" s="216">
        <v>5.3414614299999998</v>
      </c>
      <c r="C85" s="209">
        <f t="shared" si="11"/>
        <v>6.4372403264159106E-2</v>
      </c>
      <c r="D85" s="216">
        <v>89.798445650000005</v>
      </c>
      <c r="E85" s="209">
        <f t="shared" si="12"/>
        <v>1.1564351896294642</v>
      </c>
      <c r="F85" s="216">
        <v>0</v>
      </c>
      <c r="G85" s="216">
        <v>2.23148875</v>
      </c>
      <c r="H85" s="216">
        <v>2.23148875</v>
      </c>
      <c r="I85" s="209">
        <f t="shared" si="13"/>
        <v>0</v>
      </c>
      <c r="J85" s="209">
        <f t="shared" si="13"/>
        <v>3.2682066106739592E-2</v>
      </c>
      <c r="K85" s="209">
        <f>((H85/D85)-1)*100</f>
        <v>-97.515002922547794</v>
      </c>
      <c r="L85" s="210">
        <f>((H85/B85)-1)*100</f>
        <v>-58.223254454914219</v>
      </c>
      <c r="N85" s="8"/>
    </row>
    <row r="86" spans="1:14" x14ac:dyDescent="0.25">
      <c r="A86" s="15" t="s">
        <v>135</v>
      </c>
      <c r="B86" s="216">
        <v>1.8443193200000001</v>
      </c>
      <c r="C86" s="209">
        <f t="shared" si="11"/>
        <v>2.2226738612791914E-2</v>
      </c>
      <c r="D86" s="216">
        <v>1.2595690400000001</v>
      </c>
      <c r="E86" s="209">
        <f t="shared" si="12"/>
        <v>1.6220881676517106E-2</v>
      </c>
      <c r="F86" s="216">
        <v>0.56459990999999998</v>
      </c>
      <c r="G86" s="216">
        <v>1.64862044</v>
      </c>
      <c r="H86" s="216">
        <v>2.2132203500000003</v>
      </c>
      <c r="I86" s="209">
        <f t="shared" si="13"/>
        <v>8.2690497913015353E-3</v>
      </c>
      <c r="J86" s="209">
        <f t="shared" si="13"/>
        <v>2.4145459933419836E-2</v>
      </c>
      <c r="K86" s="209">
        <f>((H86/D86)-1)*100</f>
        <v>75.712507986064821</v>
      </c>
      <c r="L86" s="210" t="s">
        <v>314</v>
      </c>
      <c r="N86" s="8"/>
    </row>
    <row r="87" spans="1:14" x14ac:dyDescent="0.25">
      <c r="A87" s="15" t="s">
        <v>116</v>
      </c>
      <c r="B87" s="216">
        <v>0.74646765000000004</v>
      </c>
      <c r="C87" s="209">
        <f t="shared" si="11"/>
        <v>8.9960242565018736E-3</v>
      </c>
      <c r="D87" s="216">
        <v>0.17624048</v>
      </c>
      <c r="E87" s="209">
        <f t="shared" si="12"/>
        <v>2.2696461106193745E-3</v>
      </c>
      <c r="F87" s="216">
        <v>9.9603839999999999E-2</v>
      </c>
      <c r="G87" s="216">
        <v>1.94108671</v>
      </c>
      <c r="H87" s="216">
        <v>2.0406905499999999</v>
      </c>
      <c r="I87" s="209">
        <f t="shared" si="13"/>
        <v>1.4587836409057017E-3</v>
      </c>
      <c r="J87" s="209">
        <f t="shared" si="13"/>
        <v>2.8428879229229216E-2</v>
      </c>
      <c r="K87" s="209">
        <f>((H87/D87)-1)*100</f>
        <v>1057.9011530154705</v>
      </c>
      <c r="L87" s="210">
        <f>((H87/B87)-1)*100</f>
        <v>173.37963674648188</v>
      </c>
      <c r="N87" s="8"/>
    </row>
    <row r="88" spans="1:14" x14ac:dyDescent="0.25">
      <c r="A88" s="15" t="s">
        <v>51</v>
      </c>
      <c r="B88" s="216">
        <v>2.61699715</v>
      </c>
      <c r="C88" s="209">
        <f t="shared" si="11"/>
        <v>3.1538633778163419E-2</v>
      </c>
      <c r="D88" s="216">
        <v>2.2479290000000001</v>
      </c>
      <c r="E88" s="209">
        <f t="shared" si="12"/>
        <v>2.8949100182877961E-2</v>
      </c>
      <c r="F88" s="216">
        <v>2.0061680000000002</v>
      </c>
      <c r="G88" s="216">
        <v>0</v>
      </c>
      <c r="H88" s="216">
        <v>2.0061680000000002</v>
      </c>
      <c r="I88" s="209">
        <f t="shared" si="13"/>
        <v>2.9382050524442732E-2</v>
      </c>
      <c r="J88" s="209">
        <f t="shared" si="13"/>
        <v>0</v>
      </c>
      <c r="K88" s="209" t="s">
        <v>314</v>
      </c>
      <c r="L88" s="210" t="s">
        <v>314</v>
      </c>
      <c r="N88" s="8"/>
    </row>
    <row r="89" spans="1:14" x14ac:dyDescent="0.25">
      <c r="A89" s="15" t="s">
        <v>155</v>
      </c>
      <c r="B89" s="216">
        <v>3.0689088999999998</v>
      </c>
      <c r="C89" s="209">
        <f t="shared" si="11"/>
        <v>3.6984829691406554E-2</v>
      </c>
      <c r="D89" s="216">
        <v>1.3141999999999999E-2</v>
      </c>
      <c r="E89" s="209">
        <f t="shared" si="12"/>
        <v>1.6924425753810825E-4</v>
      </c>
      <c r="F89" s="216">
        <v>1.8466492999999999</v>
      </c>
      <c r="G89" s="216">
        <v>0.14485826999999998</v>
      </c>
      <c r="H89" s="216">
        <v>1.99150757</v>
      </c>
      <c r="I89" s="209">
        <f t="shared" si="13"/>
        <v>2.7045762385566312E-2</v>
      </c>
      <c r="J89" s="209">
        <f t="shared" si="13"/>
        <v>2.1215735711183543E-3</v>
      </c>
      <c r="K89" s="209">
        <f t="shared" ref="K89:K102" si="14">((H89/D89)-1)*100</f>
        <v>15053.763278039873</v>
      </c>
      <c r="L89" s="210">
        <f>((H89/B89)-1)*100</f>
        <v>-35.106983136579906</v>
      </c>
      <c r="N89" s="8"/>
    </row>
    <row r="90" spans="1:14" x14ac:dyDescent="0.25">
      <c r="A90" s="15" t="s">
        <v>256</v>
      </c>
      <c r="B90" s="216">
        <v>0.27267899000000001</v>
      </c>
      <c r="C90" s="209">
        <f t="shared" si="11"/>
        <v>3.2861796600005795E-3</v>
      </c>
      <c r="D90" s="216">
        <v>4.2418337499999996</v>
      </c>
      <c r="E90" s="209">
        <f t="shared" si="12"/>
        <v>5.4626845504401118E-2</v>
      </c>
      <c r="F90" s="216">
        <v>0.36235136000000001</v>
      </c>
      <c r="G90" s="216">
        <v>1.5434573300000001</v>
      </c>
      <c r="H90" s="216">
        <v>1.90580869</v>
      </c>
      <c r="I90" s="209">
        <f t="shared" si="13"/>
        <v>5.3069463609829969E-3</v>
      </c>
      <c r="J90" s="209">
        <f t="shared" si="13"/>
        <v>2.2605256016635437E-2</v>
      </c>
      <c r="K90" s="209">
        <f t="shared" si="14"/>
        <v>-55.071113053405263</v>
      </c>
      <c r="L90" s="210">
        <f>((H90/B90)-1)*100</f>
        <v>598.92025417873219</v>
      </c>
      <c r="N90" s="8"/>
    </row>
    <row r="91" spans="1:14" x14ac:dyDescent="0.25">
      <c r="A91" s="15" t="s">
        <v>39</v>
      </c>
      <c r="B91" s="216">
        <v>1.2708909099999999</v>
      </c>
      <c r="C91" s="209">
        <f t="shared" si="11"/>
        <v>1.5316089657371938E-2</v>
      </c>
      <c r="D91" s="216">
        <v>0.62224111999999998</v>
      </c>
      <c r="E91" s="209">
        <f t="shared" si="12"/>
        <v>8.0132960252686739E-3</v>
      </c>
      <c r="F91" s="216">
        <v>7.9323299999999996E-3</v>
      </c>
      <c r="G91" s="216">
        <v>1.8943294499999999</v>
      </c>
      <c r="H91" s="216">
        <v>1.9022617800000001</v>
      </c>
      <c r="I91" s="209">
        <f t="shared" si="13"/>
        <v>1.1617577433024193E-4</v>
      </c>
      <c r="J91" s="209">
        <f t="shared" si="13"/>
        <v>2.7744079065083187E-2</v>
      </c>
      <c r="K91" s="209">
        <f t="shared" si="14"/>
        <v>205.71135832360295</v>
      </c>
      <c r="L91" s="210">
        <f>((H91/B91)-1)*100</f>
        <v>49.679391443597652</v>
      </c>
      <c r="N91" s="8"/>
    </row>
    <row r="92" spans="1:14" x14ac:dyDescent="0.25">
      <c r="A92" s="15" t="s">
        <v>195</v>
      </c>
      <c r="B92" s="216">
        <v>2.28229982</v>
      </c>
      <c r="C92" s="209">
        <f t="shared" si="11"/>
        <v>2.7505042638257475E-2</v>
      </c>
      <c r="D92" s="216">
        <v>4.0135695899999995</v>
      </c>
      <c r="E92" s="209">
        <f t="shared" si="12"/>
        <v>5.1687232182094006E-2</v>
      </c>
      <c r="F92" s="216">
        <v>0</v>
      </c>
      <c r="G92" s="216">
        <v>1.89696738</v>
      </c>
      <c r="H92" s="216">
        <v>1.89696738</v>
      </c>
      <c r="I92" s="209">
        <f t="shared" si="13"/>
        <v>0</v>
      </c>
      <c r="J92" s="209">
        <f t="shared" si="13"/>
        <v>2.7782713811794306E-2</v>
      </c>
      <c r="K92" s="209">
        <f t="shared" si="14"/>
        <v>-52.736153255536287</v>
      </c>
      <c r="L92" s="210" t="s">
        <v>314</v>
      </c>
      <c r="N92" s="8"/>
    </row>
    <row r="93" spans="1:14" x14ac:dyDescent="0.25">
      <c r="A93" s="15" t="s">
        <v>212</v>
      </c>
      <c r="B93" s="216">
        <v>0.11866143</v>
      </c>
      <c r="C93" s="209">
        <f t="shared" si="11"/>
        <v>1.4300433549815574E-3</v>
      </c>
      <c r="D93" s="216">
        <v>2.7413580899999999</v>
      </c>
      <c r="E93" s="209">
        <f t="shared" si="12"/>
        <v>3.5303539384274579E-2</v>
      </c>
      <c r="F93" s="216">
        <v>0</v>
      </c>
      <c r="G93" s="216">
        <v>1.81540828</v>
      </c>
      <c r="H93" s="216">
        <v>1.81540828</v>
      </c>
      <c r="I93" s="209">
        <f t="shared" si="13"/>
        <v>0</v>
      </c>
      <c r="J93" s="209">
        <f t="shared" si="13"/>
        <v>2.6588210860432265E-2</v>
      </c>
      <c r="K93" s="209">
        <f t="shared" si="14"/>
        <v>-33.777046981848322</v>
      </c>
      <c r="L93" s="210">
        <f t="shared" ref="L93:L102" si="15">((H93/B93)-1)*100</f>
        <v>1429.9059517486012</v>
      </c>
      <c r="N93" s="8"/>
    </row>
    <row r="94" spans="1:14" x14ac:dyDescent="0.25">
      <c r="A94" s="15" t="s">
        <v>10</v>
      </c>
      <c r="B94" s="216">
        <v>3.6165806699999998</v>
      </c>
      <c r="C94" s="209">
        <f t="shared" si="11"/>
        <v>4.3585073556658201E-2</v>
      </c>
      <c r="D94" s="216">
        <v>3.51264339</v>
      </c>
      <c r="E94" s="209">
        <f t="shared" si="12"/>
        <v>4.5236244295898162E-2</v>
      </c>
      <c r="F94" s="216">
        <v>1.7533511899999998</v>
      </c>
      <c r="G94" s="216">
        <v>0</v>
      </c>
      <c r="H94" s="216">
        <v>1.7533511899999998</v>
      </c>
      <c r="I94" s="209">
        <f t="shared" si="13"/>
        <v>2.5679331567282394E-2</v>
      </c>
      <c r="J94" s="209">
        <f t="shared" si="13"/>
        <v>0</v>
      </c>
      <c r="K94" s="209">
        <f t="shared" si="14"/>
        <v>-50.084566085144225</v>
      </c>
      <c r="L94" s="210">
        <f t="shared" si="15"/>
        <v>-51.519090821220374</v>
      </c>
      <c r="N94" s="8"/>
    </row>
    <row r="95" spans="1:14" x14ac:dyDescent="0.25">
      <c r="A95" s="15" t="s">
        <v>36</v>
      </c>
      <c r="B95" s="216">
        <v>3.4242706699999998</v>
      </c>
      <c r="C95" s="209">
        <f t="shared" si="11"/>
        <v>4.1267457482113142E-2</v>
      </c>
      <c r="D95" s="216">
        <v>0.57996628000000006</v>
      </c>
      <c r="E95" s="209">
        <f t="shared" si="12"/>
        <v>7.4688755482984794E-3</v>
      </c>
      <c r="F95" s="216">
        <v>0.26459621999999999</v>
      </c>
      <c r="G95" s="216">
        <v>1.4778945000000001</v>
      </c>
      <c r="H95" s="216">
        <v>1.7424907199999999</v>
      </c>
      <c r="I95" s="209">
        <f t="shared" si="13"/>
        <v>3.8752385167227098E-3</v>
      </c>
      <c r="J95" s="209">
        <f t="shared" si="13"/>
        <v>2.1645032155231284E-2</v>
      </c>
      <c r="K95" s="209">
        <f t="shared" si="14"/>
        <v>200.4469018440175</v>
      </c>
      <c r="L95" s="210">
        <f t="shared" si="15"/>
        <v>-49.113522617649849</v>
      </c>
      <c r="N95" s="8"/>
    </row>
    <row r="96" spans="1:14" x14ac:dyDescent="0.25">
      <c r="A96" s="15" t="s">
        <v>28</v>
      </c>
      <c r="B96" s="216">
        <v>3.0844770000000001E-2</v>
      </c>
      <c r="C96" s="209">
        <f t="shared" si="11"/>
        <v>3.7172448009799389E-4</v>
      </c>
      <c r="D96" s="216">
        <v>8.299086E-2</v>
      </c>
      <c r="E96" s="209">
        <f t="shared" si="12"/>
        <v>1.0687662823884558E-3</v>
      </c>
      <c r="F96" s="216">
        <v>2.0414999999999999E-2</v>
      </c>
      <c r="G96" s="216">
        <v>1.68886677</v>
      </c>
      <c r="H96" s="216">
        <v>1.70928177</v>
      </c>
      <c r="I96" s="209">
        <f t="shared" si="13"/>
        <v>2.9899517959438015E-4</v>
      </c>
      <c r="J96" s="209">
        <f t="shared" si="13"/>
        <v>2.4734901944997827E-2</v>
      </c>
      <c r="K96" s="209">
        <f t="shared" si="14"/>
        <v>1959.6024309182962</v>
      </c>
      <c r="L96" s="210">
        <f t="shared" si="15"/>
        <v>5441.5610815058762</v>
      </c>
      <c r="N96" s="8"/>
    </row>
    <row r="97" spans="1:14" x14ac:dyDescent="0.25">
      <c r="A97" s="15" t="s">
        <v>202</v>
      </c>
      <c r="B97" s="216">
        <v>0.51468062000000003</v>
      </c>
      <c r="C97" s="209">
        <f t="shared" si="11"/>
        <v>6.2026523746493544E-3</v>
      </c>
      <c r="D97" s="216">
        <v>0.36875163</v>
      </c>
      <c r="E97" s="209">
        <f t="shared" si="12"/>
        <v>4.748827867548106E-3</v>
      </c>
      <c r="F97" s="216">
        <v>0</v>
      </c>
      <c r="G97" s="216">
        <v>1.7010531899999999</v>
      </c>
      <c r="H97" s="216">
        <v>1.7010531899999999</v>
      </c>
      <c r="I97" s="209">
        <f t="shared" si="13"/>
        <v>0</v>
      </c>
      <c r="J97" s="209">
        <f t="shared" si="13"/>
        <v>2.4913382514995992E-2</v>
      </c>
      <c r="K97" s="209">
        <f t="shared" si="14"/>
        <v>361.3005208953245</v>
      </c>
      <c r="L97" s="210">
        <f t="shared" si="15"/>
        <v>230.50655569661819</v>
      </c>
      <c r="N97" s="8"/>
    </row>
    <row r="98" spans="1:14" x14ac:dyDescent="0.25">
      <c r="A98" s="15" t="s">
        <v>88</v>
      </c>
      <c r="B98" s="216">
        <v>8.7778999999999999E-3</v>
      </c>
      <c r="C98" s="209">
        <f t="shared" si="11"/>
        <v>1.0578650169387486E-4</v>
      </c>
      <c r="D98" s="216">
        <v>7.1783600000000003E-2</v>
      </c>
      <c r="E98" s="209">
        <f t="shared" si="12"/>
        <v>9.2443783940135047E-4</v>
      </c>
      <c r="F98" s="216">
        <v>0.38847266999999996</v>
      </c>
      <c r="G98" s="216">
        <v>1.2954000000000001</v>
      </c>
      <c r="H98" s="216">
        <v>1.68387267</v>
      </c>
      <c r="I98" s="209">
        <f t="shared" si="13"/>
        <v>5.6895153433337425E-3</v>
      </c>
      <c r="J98" s="209">
        <f t="shared" si="13"/>
        <v>1.8972243725033557E-2</v>
      </c>
      <c r="K98" s="209">
        <f t="shared" si="14"/>
        <v>2245.7623607620681</v>
      </c>
      <c r="L98" s="210">
        <f t="shared" si="15"/>
        <v>19083.092425295341</v>
      </c>
      <c r="N98" s="8"/>
    </row>
    <row r="99" spans="1:14" x14ac:dyDescent="0.25">
      <c r="A99" s="15" t="s">
        <v>243</v>
      </c>
      <c r="B99" s="216">
        <v>2.1295000000000001E-2</v>
      </c>
      <c r="C99" s="209">
        <f t="shared" si="11"/>
        <v>2.5663581876884738E-4</v>
      </c>
      <c r="D99" s="216">
        <v>5.4439000000000001E-2</v>
      </c>
      <c r="E99" s="209">
        <f t="shared" si="12"/>
        <v>7.0107199331281963E-4</v>
      </c>
      <c r="F99" s="216">
        <v>0</v>
      </c>
      <c r="G99" s="216">
        <v>1.556721</v>
      </c>
      <c r="H99" s="216">
        <v>1.556721</v>
      </c>
      <c r="I99" s="209">
        <f t="shared" si="13"/>
        <v>0</v>
      </c>
      <c r="J99" s="209">
        <f t="shared" si="13"/>
        <v>2.2799513836558559E-2</v>
      </c>
      <c r="K99" s="209">
        <f t="shared" si="14"/>
        <v>2759.5694263303881</v>
      </c>
      <c r="L99" s="210">
        <f t="shared" si="15"/>
        <v>7210.2653204977687</v>
      </c>
      <c r="N99" s="8"/>
    </row>
    <row r="100" spans="1:14" x14ac:dyDescent="0.25">
      <c r="A100" s="15" t="s">
        <v>132</v>
      </c>
      <c r="B100" s="216">
        <v>1.06068465</v>
      </c>
      <c r="C100" s="209">
        <f t="shared" si="11"/>
        <v>1.2782797539718163E-2</v>
      </c>
      <c r="D100" s="216">
        <v>2.8645423599999997</v>
      </c>
      <c r="E100" s="209">
        <f t="shared" si="12"/>
        <v>3.6889921237609216E-2</v>
      </c>
      <c r="F100" s="216">
        <v>1.1978016499999999</v>
      </c>
      <c r="G100" s="216">
        <v>0.33902459000000001</v>
      </c>
      <c r="H100" s="216">
        <v>1.5368262399999999</v>
      </c>
      <c r="I100" s="209">
        <f t="shared" si="13"/>
        <v>1.7542832204760953E-2</v>
      </c>
      <c r="J100" s="209">
        <f t="shared" si="13"/>
        <v>4.9653058130767124E-3</v>
      </c>
      <c r="K100" s="209">
        <f t="shared" si="14"/>
        <v>-46.350025698345753</v>
      </c>
      <c r="L100" s="210">
        <f t="shared" si="15"/>
        <v>44.890023627663503</v>
      </c>
      <c r="N100" s="8"/>
    </row>
    <row r="101" spans="1:14" x14ac:dyDescent="0.25">
      <c r="A101" s="15" t="s">
        <v>3</v>
      </c>
      <c r="B101" s="216">
        <v>0.68024399999999996</v>
      </c>
      <c r="C101" s="209">
        <f t="shared" si="11"/>
        <v>8.1979326556748441E-3</v>
      </c>
      <c r="D101" s="216">
        <v>1.29759683</v>
      </c>
      <c r="E101" s="209">
        <f t="shared" si="12"/>
        <v>1.6710608132487665E-2</v>
      </c>
      <c r="F101" s="216">
        <v>1.480464</v>
      </c>
      <c r="G101" s="216">
        <v>0</v>
      </c>
      <c r="H101" s="216">
        <v>1.480464</v>
      </c>
      <c r="I101" s="209">
        <f t="shared" si="13"/>
        <v>2.168266468591792E-2</v>
      </c>
      <c r="J101" s="209">
        <f t="shared" si="13"/>
        <v>0</v>
      </c>
      <c r="K101" s="209">
        <f t="shared" si="14"/>
        <v>14.092757147071634</v>
      </c>
      <c r="L101" s="210">
        <f t="shared" si="15"/>
        <v>117.6372007691358</v>
      </c>
      <c r="N101" s="8"/>
    </row>
    <row r="102" spans="1:14" x14ac:dyDescent="0.25">
      <c r="A102" s="15" t="s">
        <v>103</v>
      </c>
      <c r="B102" s="216">
        <v>0.93817821999999995</v>
      </c>
      <c r="C102" s="209">
        <f t="shared" si="11"/>
        <v>1.1306416324996469E-2</v>
      </c>
      <c r="D102" s="216">
        <v>1.2700114599999999</v>
      </c>
      <c r="E102" s="209">
        <f t="shared" si="12"/>
        <v>1.6355360417941625E-2</v>
      </c>
      <c r="F102" s="216">
        <v>0.49622337999999999</v>
      </c>
      <c r="G102" s="216">
        <v>0.87815653000000005</v>
      </c>
      <c r="H102" s="216">
        <v>1.3743799099999998</v>
      </c>
      <c r="I102" s="209">
        <f t="shared" si="13"/>
        <v>7.2676168808244093E-3</v>
      </c>
      <c r="J102" s="209">
        <f t="shared" si="13"/>
        <v>1.2861355346525971E-2</v>
      </c>
      <c r="K102" s="209">
        <f t="shared" si="14"/>
        <v>8.217914033626128</v>
      </c>
      <c r="L102" s="210">
        <f t="shared" si="15"/>
        <v>46.494544501363499</v>
      </c>
      <c r="N102" s="8"/>
    </row>
    <row r="103" spans="1:14" x14ac:dyDescent="0.25">
      <c r="A103" s="15" t="s">
        <v>204</v>
      </c>
      <c r="B103" s="216">
        <v>1.53816</v>
      </c>
      <c r="C103" s="209">
        <f t="shared" si="11"/>
        <v>1.8537072129490031E-2</v>
      </c>
      <c r="D103" s="216">
        <v>1.21061917</v>
      </c>
      <c r="E103" s="209">
        <f t="shared" si="12"/>
        <v>1.5590499359918646E-2</v>
      </c>
      <c r="F103" s="216">
        <v>0</v>
      </c>
      <c r="G103" s="216">
        <v>1.31238327</v>
      </c>
      <c r="H103" s="216">
        <v>1.31238327</v>
      </c>
      <c r="I103" s="209">
        <f t="shared" si="13"/>
        <v>0</v>
      </c>
      <c r="J103" s="209">
        <f t="shared" si="13"/>
        <v>1.9220978276282628E-2</v>
      </c>
      <c r="K103" s="209" t="s">
        <v>314</v>
      </c>
      <c r="L103" s="210" t="s">
        <v>314</v>
      </c>
      <c r="N103" s="8"/>
    </row>
    <row r="104" spans="1:14" x14ac:dyDescent="0.25">
      <c r="A104" s="15" t="s">
        <v>240</v>
      </c>
      <c r="B104" s="216">
        <v>4.4199585399999997</v>
      </c>
      <c r="C104" s="209">
        <f t="shared" si="11"/>
        <v>5.3266948994470951E-2</v>
      </c>
      <c r="D104" s="216">
        <v>2.99461588</v>
      </c>
      <c r="E104" s="209">
        <f t="shared" si="12"/>
        <v>3.8565023681511851E-2</v>
      </c>
      <c r="F104" s="216">
        <v>0</v>
      </c>
      <c r="G104" s="216">
        <v>1.2878651200000002</v>
      </c>
      <c r="H104" s="216">
        <v>1.2878651200000002</v>
      </c>
      <c r="I104" s="209">
        <f t="shared" si="13"/>
        <v>0</v>
      </c>
      <c r="J104" s="209">
        <f t="shared" si="13"/>
        <v>1.8861888946742001E-2</v>
      </c>
      <c r="K104" s="209" t="s">
        <v>314</v>
      </c>
      <c r="L104" s="210" t="s">
        <v>314</v>
      </c>
      <c r="N104" s="8"/>
    </row>
    <row r="105" spans="1:14" x14ac:dyDescent="0.25">
      <c r="A105" s="15" t="s">
        <v>67</v>
      </c>
      <c r="B105" s="216">
        <v>466.24167292999999</v>
      </c>
      <c r="C105" s="209">
        <f t="shared" si="11"/>
        <v>5.6188923914791111</v>
      </c>
      <c r="D105" s="216">
        <v>17.654188730000001</v>
      </c>
      <c r="E105" s="209">
        <f t="shared" si="12"/>
        <v>0.22735276701008131</v>
      </c>
      <c r="F105" s="216">
        <v>1.1864863000000001</v>
      </c>
      <c r="G105" s="216">
        <v>3.6999999999999999E-4</v>
      </c>
      <c r="H105" s="216">
        <v>1.1868563000000001</v>
      </c>
      <c r="I105" s="209">
        <f t="shared" si="13"/>
        <v>1.7377109201801206E-2</v>
      </c>
      <c r="J105" s="209">
        <f t="shared" si="13"/>
        <v>5.418967252016686E-6</v>
      </c>
      <c r="K105" s="209">
        <f>((H105/D105)-1)*100</f>
        <v>-93.277197167473574</v>
      </c>
      <c r="L105" s="210">
        <f>((H105/B105)-1)*100</f>
        <v>-99.74544182364879</v>
      </c>
      <c r="N105" s="8"/>
    </row>
    <row r="106" spans="1:14" x14ac:dyDescent="0.25">
      <c r="A106" s="15" t="s">
        <v>32</v>
      </c>
      <c r="B106" s="216">
        <v>0.30288903</v>
      </c>
      <c r="C106" s="209">
        <f t="shared" si="11"/>
        <v>3.6502547175464644E-3</v>
      </c>
      <c r="D106" s="216">
        <v>0.6664050600000001</v>
      </c>
      <c r="E106" s="209">
        <f t="shared" si="12"/>
        <v>8.5820445593774546E-3</v>
      </c>
      <c r="F106" s="216">
        <v>1.222E-3</v>
      </c>
      <c r="G106" s="216">
        <v>1.1681398799999998</v>
      </c>
      <c r="H106" s="216">
        <v>1.1693618799999999</v>
      </c>
      <c r="I106" s="209">
        <f t="shared" si="13"/>
        <v>1.7897237789092946E-5</v>
      </c>
      <c r="J106" s="209">
        <f t="shared" si="13"/>
        <v>1.7108410149985674E-2</v>
      </c>
      <c r="K106" s="209">
        <f>((H106/D106)-1)*100</f>
        <v>75.473139414637643</v>
      </c>
      <c r="L106" s="210" t="s">
        <v>314</v>
      </c>
      <c r="N106" s="8"/>
    </row>
    <row r="107" spans="1:14" x14ac:dyDescent="0.25">
      <c r="A107" s="15" t="s">
        <v>130</v>
      </c>
      <c r="B107" s="216">
        <v>0.31685339000000001</v>
      </c>
      <c r="C107" s="209">
        <f t="shared" si="11"/>
        <v>3.8185456291305428E-3</v>
      </c>
      <c r="D107" s="216">
        <v>2.8003709100000003</v>
      </c>
      <c r="E107" s="209">
        <f t="shared" si="12"/>
        <v>3.6063513581971282E-2</v>
      </c>
      <c r="F107" s="216">
        <v>8.4005730000000001E-2</v>
      </c>
      <c r="G107" s="216">
        <v>1.07995744</v>
      </c>
      <c r="H107" s="216">
        <v>1.1639631699999999</v>
      </c>
      <c r="I107" s="209">
        <f t="shared" si="13"/>
        <v>1.2303359455452857E-3</v>
      </c>
      <c r="J107" s="209">
        <f t="shared" si="13"/>
        <v>1.5816902705221014E-2</v>
      </c>
      <c r="K107" s="209">
        <f>((H107/D107)-1)*100</f>
        <v>-58.435392760168334</v>
      </c>
      <c r="L107" s="210">
        <f>((H107/B107)-1)*100</f>
        <v>267.35070753069738</v>
      </c>
      <c r="N107" s="8"/>
    </row>
    <row r="108" spans="1:14" x14ac:dyDescent="0.25">
      <c r="A108" s="15" t="s">
        <v>216</v>
      </c>
      <c r="B108" s="216">
        <v>4.5469410899999998</v>
      </c>
      <c r="C108" s="209">
        <f t="shared" si="11"/>
        <v>5.4797273985718015E-2</v>
      </c>
      <c r="D108" s="216">
        <v>2.0762904299999998</v>
      </c>
      <c r="E108" s="209">
        <f t="shared" si="12"/>
        <v>2.6738718023042878E-2</v>
      </c>
      <c r="F108" s="216">
        <v>0</v>
      </c>
      <c r="G108" s="216">
        <v>1.1597852900000001</v>
      </c>
      <c r="H108" s="216">
        <v>1.1597852900000001</v>
      </c>
      <c r="I108" s="209">
        <f t="shared" si="13"/>
        <v>0</v>
      </c>
      <c r="J108" s="209">
        <f t="shared" si="13"/>
        <v>1.6986050015893719E-2</v>
      </c>
      <c r="K108" s="209">
        <f>((H108/D108)-1)*100</f>
        <v>-44.141471094677243</v>
      </c>
      <c r="L108" s="210">
        <f>((H108/B108)-1)*100</f>
        <v>-74.493065402789284</v>
      </c>
      <c r="N108" s="8"/>
    </row>
    <row r="109" spans="1:14" x14ac:dyDescent="0.25">
      <c r="A109" s="15" t="s">
        <v>219</v>
      </c>
      <c r="B109" s="216">
        <v>0.86405661999999994</v>
      </c>
      <c r="C109" s="209">
        <f t="shared" si="11"/>
        <v>1.0413142903796328E-2</v>
      </c>
      <c r="D109" s="216">
        <v>9.7178810000000004E-2</v>
      </c>
      <c r="E109" s="209">
        <f t="shared" si="12"/>
        <v>1.2514804098985612E-3</v>
      </c>
      <c r="F109" s="216">
        <v>0</v>
      </c>
      <c r="G109" s="216">
        <v>1.1414241299999999</v>
      </c>
      <c r="H109" s="216">
        <v>1.1414241299999999</v>
      </c>
      <c r="I109" s="209">
        <f t="shared" si="13"/>
        <v>0</v>
      </c>
      <c r="J109" s="209">
        <f t="shared" si="13"/>
        <v>1.6717135084139557E-2</v>
      </c>
      <c r="K109" s="209" t="s">
        <v>314</v>
      </c>
      <c r="L109" s="210" t="s">
        <v>314</v>
      </c>
      <c r="N109" s="8"/>
    </row>
    <row r="110" spans="1:14" x14ac:dyDescent="0.25">
      <c r="A110" s="15" t="s">
        <v>169</v>
      </c>
      <c r="B110" s="216">
        <v>2.5962908100000002</v>
      </c>
      <c r="C110" s="209">
        <f t="shared" si="11"/>
        <v>3.1289092171231929E-2</v>
      </c>
      <c r="D110" s="216">
        <v>2.2289788800000001</v>
      </c>
      <c r="E110" s="209">
        <f t="shared" si="12"/>
        <v>2.870505825701751E-2</v>
      </c>
      <c r="F110" s="216">
        <v>0.43257989000000002</v>
      </c>
      <c r="G110" s="216">
        <v>0.70636588</v>
      </c>
      <c r="H110" s="216">
        <v>1.1389457700000001</v>
      </c>
      <c r="I110" s="209">
        <f t="shared" si="13"/>
        <v>6.3355033994350824E-3</v>
      </c>
      <c r="J110" s="209">
        <f t="shared" si="13"/>
        <v>1.0345333977464725E-2</v>
      </c>
      <c r="K110" s="209" t="s">
        <v>314</v>
      </c>
      <c r="L110" s="210">
        <f t="shared" ref="L110:L115" si="16">((H110/B110)-1)*100</f>
        <v>-56.13181059636382</v>
      </c>
      <c r="N110" s="8"/>
    </row>
    <row r="111" spans="1:14" x14ac:dyDescent="0.25">
      <c r="A111" s="15" t="s">
        <v>60</v>
      </c>
      <c r="B111" s="216">
        <v>0.711202</v>
      </c>
      <c r="C111" s="209">
        <f t="shared" si="11"/>
        <v>8.5710217224720248E-3</v>
      </c>
      <c r="D111" s="216">
        <v>2.46570811</v>
      </c>
      <c r="E111" s="209">
        <f t="shared" si="12"/>
        <v>3.175368576949035E-2</v>
      </c>
      <c r="F111" s="216">
        <v>1.1187218400000001</v>
      </c>
      <c r="G111" s="216">
        <v>0</v>
      </c>
      <c r="H111" s="216">
        <v>1.1187218400000001</v>
      </c>
      <c r="I111" s="209">
        <f t="shared" si="13"/>
        <v>1.6384640581286084E-2</v>
      </c>
      <c r="J111" s="209">
        <f t="shared" si="13"/>
        <v>0</v>
      </c>
      <c r="K111" s="209">
        <f t="shared" ref="K111:K117" si="17">((H111/D111)-1)*100</f>
        <v>-54.628780452038171</v>
      </c>
      <c r="L111" s="210">
        <f t="shared" si="16"/>
        <v>57.300153824089371</v>
      </c>
      <c r="N111" s="8"/>
    </row>
    <row r="112" spans="1:14" x14ac:dyDescent="0.25">
      <c r="A112" s="15" t="s">
        <v>89</v>
      </c>
      <c r="B112" s="216">
        <v>0.26690077000000001</v>
      </c>
      <c r="C112" s="209">
        <f t="shared" si="11"/>
        <v>3.2165436787502145E-3</v>
      </c>
      <c r="D112" s="216">
        <v>0.15606683999999998</v>
      </c>
      <c r="E112" s="209">
        <f t="shared" si="12"/>
        <v>2.0098475469577486E-3</v>
      </c>
      <c r="F112" s="216">
        <v>7.6551170000000002E-2</v>
      </c>
      <c r="G112" s="216">
        <v>1.0273515200000001</v>
      </c>
      <c r="H112" s="216">
        <v>1.10390269</v>
      </c>
      <c r="I112" s="209">
        <f t="shared" si="13"/>
        <v>1.1211575225231411E-3</v>
      </c>
      <c r="J112" s="209">
        <f t="shared" si="13"/>
        <v>1.5046443900512341E-2</v>
      </c>
      <c r="K112" s="209">
        <f t="shared" si="17"/>
        <v>607.32686712949408</v>
      </c>
      <c r="L112" s="210">
        <f t="shared" si="16"/>
        <v>313.60041411645233</v>
      </c>
      <c r="N112" s="8"/>
    </row>
    <row r="113" spans="1:14" x14ac:dyDescent="0.25">
      <c r="A113" s="15" t="s">
        <v>160</v>
      </c>
      <c r="B113" s="216">
        <v>5.0221755199999993</v>
      </c>
      <c r="C113" s="209">
        <f t="shared" si="11"/>
        <v>6.0524542220054538E-2</v>
      </c>
      <c r="D113" s="216">
        <v>0.37481407</v>
      </c>
      <c r="E113" s="209">
        <f t="shared" si="12"/>
        <v>4.8269006994358949E-3</v>
      </c>
      <c r="F113" s="216">
        <v>0.38255914000000002</v>
      </c>
      <c r="G113" s="216">
        <v>0.68279612000000001</v>
      </c>
      <c r="H113" s="216">
        <v>1.06535526</v>
      </c>
      <c r="I113" s="209">
        <f t="shared" si="13"/>
        <v>5.6029066259990993E-3</v>
      </c>
      <c r="J113" s="209">
        <f t="shared" si="13"/>
        <v>1.000013463265961E-2</v>
      </c>
      <c r="K113" s="209">
        <f t="shared" si="17"/>
        <v>184.23566383193673</v>
      </c>
      <c r="L113" s="210">
        <f t="shared" si="16"/>
        <v>-78.786976764205164</v>
      </c>
      <c r="N113" s="8"/>
    </row>
    <row r="114" spans="1:14" x14ac:dyDescent="0.25">
      <c r="A114" s="15" t="s">
        <v>221</v>
      </c>
      <c r="B114" s="216">
        <v>0.39587346000000001</v>
      </c>
      <c r="C114" s="209">
        <f t="shared" si="11"/>
        <v>4.7708527605520804E-3</v>
      </c>
      <c r="D114" s="216">
        <v>0.1429532</v>
      </c>
      <c r="E114" s="209">
        <f t="shared" si="12"/>
        <v>1.8409685129125474E-3</v>
      </c>
      <c r="F114" s="216">
        <v>0</v>
      </c>
      <c r="G114" s="216">
        <v>1.0446840900000001</v>
      </c>
      <c r="H114" s="216">
        <v>1.0446840900000001</v>
      </c>
      <c r="I114" s="209">
        <f t="shared" si="13"/>
        <v>0</v>
      </c>
      <c r="J114" s="209">
        <f t="shared" si="13"/>
        <v>1.5300294249764467E-2</v>
      </c>
      <c r="K114" s="209">
        <f t="shared" si="17"/>
        <v>630.78748149744115</v>
      </c>
      <c r="L114" s="210">
        <f t="shared" si="16"/>
        <v>163.89343958546755</v>
      </c>
      <c r="N114" s="8"/>
    </row>
    <row r="115" spans="1:14" x14ac:dyDescent="0.25">
      <c r="A115" s="15" t="s">
        <v>127</v>
      </c>
      <c r="B115" s="216">
        <v>9.3542380000000008E-2</v>
      </c>
      <c r="C115" s="209">
        <f t="shared" si="11"/>
        <v>1.1273221545379972E-3</v>
      </c>
      <c r="D115" s="216">
        <v>0.64357291999999999</v>
      </c>
      <c r="E115" s="209">
        <f t="shared" si="12"/>
        <v>8.288009512785903E-3</v>
      </c>
      <c r="F115" s="216">
        <v>0.99732543000000007</v>
      </c>
      <c r="G115" s="216">
        <v>0</v>
      </c>
      <c r="H115" s="216">
        <v>0.99732543000000007</v>
      </c>
      <c r="I115" s="209">
        <f t="shared" si="13"/>
        <v>1.4606686066955296E-2</v>
      </c>
      <c r="J115" s="209">
        <f t="shared" si="13"/>
        <v>0</v>
      </c>
      <c r="K115" s="209">
        <f t="shared" si="17"/>
        <v>54.966966291869483</v>
      </c>
      <c r="L115" s="210">
        <f t="shared" si="16"/>
        <v>966.17495727604955</v>
      </c>
      <c r="N115" s="8"/>
    </row>
    <row r="116" spans="1:14" x14ac:dyDescent="0.25">
      <c r="A116" s="15" t="s">
        <v>83</v>
      </c>
      <c r="B116" s="216">
        <v>0</v>
      </c>
      <c r="C116" s="209">
        <f t="shared" si="11"/>
        <v>0</v>
      </c>
      <c r="D116" s="216">
        <v>0</v>
      </c>
      <c r="E116" s="209">
        <f t="shared" si="12"/>
        <v>0</v>
      </c>
      <c r="F116" s="216">
        <v>0.92</v>
      </c>
      <c r="G116" s="216">
        <v>0</v>
      </c>
      <c r="H116" s="216">
        <v>0.92</v>
      </c>
      <c r="I116" s="209">
        <f t="shared" si="13"/>
        <v>1.3474188842852302E-2</v>
      </c>
      <c r="J116" s="209">
        <f t="shared" si="13"/>
        <v>0</v>
      </c>
      <c r="K116" s="209" t="s">
        <v>314</v>
      </c>
      <c r="L116" s="210" t="s">
        <v>314</v>
      </c>
      <c r="N116" s="8"/>
    </row>
    <row r="117" spans="1:14" x14ac:dyDescent="0.25">
      <c r="A117" s="15" t="s">
        <v>170</v>
      </c>
      <c r="B117" s="216">
        <v>2.50567933</v>
      </c>
      <c r="C117" s="209">
        <f t="shared" si="11"/>
        <v>3.0197091637789473E-2</v>
      </c>
      <c r="D117" s="216">
        <v>0.52457506999999992</v>
      </c>
      <c r="E117" s="209">
        <f t="shared" si="12"/>
        <v>6.7555408800145456E-3</v>
      </c>
      <c r="F117" s="216">
        <v>0.78943807999999993</v>
      </c>
      <c r="G117" s="216">
        <v>0.1111616</v>
      </c>
      <c r="H117" s="216">
        <v>0.90059968000000001</v>
      </c>
      <c r="I117" s="209">
        <f t="shared" si="13"/>
        <v>1.1561997575716023E-2</v>
      </c>
      <c r="J117" s="209">
        <f t="shared" si="13"/>
        <v>1.6280569461669676E-3</v>
      </c>
      <c r="K117" s="209">
        <f t="shared" si="17"/>
        <v>71.681753766910845</v>
      </c>
      <c r="L117" s="210" t="s">
        <v>314</v>
      </c>
      <c r="N117" s="8"/>
    </row>
    <row r="118" spans="1:14" x14ac:dyDescent="0.25">
      <c r="A118" s="15" t="s">
        <v>25</v>
      </c>
      <c r="B118" s="216">
        <v>0.20199357999999998</v>
      </c>
      <c r="C118" s="209">
        <f t="shared" si="11"/>
        <v>2.4343173415989979E-3</v>
      </c>
      <c r="D118" s="216">
        <v>0.48519628999999997</v>
      </c>
      <c r="E118" s="209">
        <f t="shared" si="12"/>
        <v>6.2484162122427838E-3</v>
      </c>
      <c r="F118" s="216">
        <v>0.89067708000000001</v>
      </c>
      <c r="G118" s="216">
        <v>3.9001599999999997E-3</v>
      </c>
      <c r="H118" s="216">
        <v>0.89457723999999994</v>
      </c>
      <c r="I118" s="209">
        <f t="shared" si="13"/>
        <v>1.3044729536869856E-2</v>
      </c>
      <c r="J118" s="209">
        <f t="shared" si="13"/>
        <v>5.7121187344933503E-5</v>
      </c>
      <c r="K118" s="209" t="s">
        <v>314</v>
      </c>
      <c r="L118" s="210" t="s">
        <v>314</v>
      </c>
      <c r="N118" s="8"/>
    </row>
    <row r="119" spans="1:14" x14ac:dyDescent="0.25">
      <c r="A119" s="15" t="s">
        <v>194</v>
      </c>
      <c r="B119" s="216">
        <v>0.93553423000000002</v>
      </c>
      <c r="C119" s="209">
        <f t="shared" si="11"/>
        <v>1.1274552387994043E-2</v>
      </c>
      <c r="D119" s="216">
        <v>0.52513975999999996</v>
      </c>
      <c r="E119" s="209">
        <f t="shared" si="12"/>
        <v>6.7628130257906226E-3</v>
      </c>
      <c r="F119" s="216">
        <v>0</v>
      </c>
      <c r="G119" s="216">
        <v>0.87729005000000004</v>
      </c>
      <c r="H119" s="216">
        <v>0.87729005000000004</v>
      </c>
      <c r="I119" s="209">
        <f t="shared" si="13"/>
        <v>0</v>
      </c>
      <c r="J119" s="209">
        <f t="shared" si="13"/>
        <v>1.2848665003973192E-2</v>
      </c>
      <c r="K119" s="209" t="s">
        <v>314</v>
      </c>
      <c r="L119" s="210">
        <f>((H119/B119)-1)*100</f>
        <v>-6.2257668540893434</v>
      </c>
      <c r="N119" s="8"/>
    </row>
    <row r="120" spans="1:14" x14ac:dyDescent="0.25">
      <c r="A120" s="15" t="s">
        <v>198</v>
      </c>
      <c r="B120" s="216">
        <v>29.714989360000001</v>
      </c>
      <c r="C120" s="209">
        <f t="shared" si="11"/>
        <v>0.35810897506979045</v>
      </c>
      <c r="D120" s="216">
        <v>0.75147232999999991</v>
      </c>
      <c r="E120" s="209">
        <f t="shared" si="12"/>
        <v>9.6775510996258002E-3</v>
      </c>
      <c r="F120" s="216">
        <v>0</v>
      </c>
      <c r="G120" s="216">
        <v>0.81583218999999996</v>
      </c>
      <c r="H120" s="216">
        <v>0.81583218999999996</v>
      </c>
      <c r="I120" s="209">
        <f t="shared" si="13"/>
        <v>0</v>
      </c>
      <c r="J120" s="209">
        <f t="shared" si="13"/>
        <v>1.1948561947975823E-2</v>
      </c>
      <c r="K120" s="209">
        <f>((H120/D120)-1)*100</f>
        <v>8.564501636407563</v>
      </c>
      <c r="L120" s="210">
        <f>((H120/B120)-1)*100</f>
        <v>-97.254475914104788</v>
      </c>
      <c r="N120" s="8"/>
    </row>
    <row r="121" spans="1:14" x14ac:dyDescent="0.25">
      <c r="A121" s="15" t="s">
        <v>206</v>
      </c>
      <c r="B121" s="216">
        <v>1.0606812400000001</v>
      </c>
      <c r="C121" s="209">
        <f t="shared" si="11"/>
        <v>1.2782756444243076E-2</v>
      </c>
      <c r="D121" s="216">
        <v>0.67951393000000004</v>
      </c>
      <c r="E121" s="209">
        <f t="shared" si="12"/>
        <v>8.7508621647886219E-3</v>
      </c>
      <c r="F121" s="216">
        <v>0</v>
      </c>
      <c r="G121" s="216">
        <v>0.78377215</v>
      </c>
      <c r="H121" s="216">
        <v>0.78377215</v>
      </c>
      <c r="I121" s="209">
        <f t="shared" si="13"/>
        <v>0</v>
      </c>
      <c r="J121" s="209">
        <f t="shared" si="13"/>
        <v>1.1479015172683E-2</v>
      </c>
      <c r="K121" s="209">
        <f>((H121/D121)-1)*100</f>
        <v>15.343058530087816</v>
      </c>
      <c r="L121" s="210">
        <f>((H121/B121)-1)*100</f>
        <v>-26.106720808977446</v>
      </c>
      <c r="N121" s="8"/>
    </row>
    <row r="122" spans="1:14" x14ac:dyDescent="0.25">
      <c r="A122" s="15" t="s">
        <v>40</v>
      </c>
      <c r="B122" s="216">
        <v>1.8780000000000002E-2</v>
      </c>
      <c r="C122" s="209">
        <f t="shared" si="11"/>
        <v>2.2632639945897878E-4</v>
      </c>
      <c r="D122" s="216">
        <v>1.00035645</v>
      </c>
      <c r="E122" s="209">
        <f t="shared" si="12"/>
        <v>1.2882710748265693E-2</v>
      </c>
      <c r="F122" s="216">
        <v>0.74904024000000002</v>
      </c>
      <c r="G122" s="216">
        <v>0</v>
      </c>
      <c r="H122" s="216">
        <v>0.74904024000000002</v>
      </c>
      <c r="I122" s="209">
        <f t="shared" si="13"/>
        <v>1.0970336570277619E-2</v>
      </c>
      <c r="J122" s="209">
        <f t="shared" si="13"/>
        <v>0</v>
      </c>
      <c r="K122" s="209" t="s">
        <v>314</v>
      </c>
      <c r="L122" s="210" t="s">
        <v>314</v>
      </c>
      <c r="N122" s="8"/>
    </row>
    <row r="123" spans="1:14" x14ac:dyDescent="0.25">
      <c r="A123" s="15" t="s">
        <v>110</v>
      </c>
      <c r="B123" s="216">
        <v>0.18864112</v>
      </c>
      <c r="C123" s="209">
        <f t="shared" si="11"/>
        <v>2.2734007177587405E-3</v>
      </c>
      <c r="D123" s="216">
        <v>0</v>
      </c>
      <c r="E123" s="209">
        <f t="shared" si="12"/>
        <v>0</v>
      </c>
      <c r="F123" s="216">
        <v>0.73825469999999993</v>
      </c>
      <c r="G123" s="216">
        <v>8.1419999999999999E-3</v>
      </c>
      <c r="H123" s="216">
        <v>0.74639669999999991</v>
      </c>
      <c r="I123" s="209">
        <f t="shared" si="13"/>
        <v>1.0812373089047035E-2</v>
      </c>
      <c r="J123" s="209">
        <f t="shared" si="13"/>
        <v>1.1924657125924286E-4</v>
      </c>
      <c r="K123" s="209" t="s">
        <v>314</v>
      </c>
      <c r="L123" s="210">
        <f>((H123/B123)-1)*100</f>
        <v>295.67020170363702</v>
      </c>
      <c r="N123" s="8"/>
    </row>
    <row r="124" spans="1:14" x14ac:dyDescent="0.25">
      <c r="A124" s="15" t="s">
        <v>99</v>
      </c>
      <c r="B124" s="216">
        <v>0.31352927000000003</v>
      </c>
      <c r="C124" s="209">
        <f t="shared" si="11"/>
        <v>3.7784851333387652E-3</v>
      </c>
      <c r="D124" s="216">
        <v>0.38343438000000002</v>
      </c>
      <c r="E124" s="209">
        <f t="shared" si="12"/>
        <v>4.9379140890035665E-3</v>
      </c>
      <c r="F124" s="216">
        <v>0.31295089000000004</v>
      </c>
      <c r="G124" s="216">
        <v>0.33661879</v>
      </c>
      <c r="H124" s="216">
        <v>0.64956968000000004</v>
      </c>
      <c r="I124" s="209">
        <f t="shared" si="13"/>
        <v>4.5834341199985848E-3</v>
      </c>
      <c r="J124" s="209">
        <f t="shared" si="13"/>
        <v>4.9300708092526544E-3</v>
      </c>
      <c r="K124" s="209" t="s">
        <v>314</v>
      </c>
      <c r="L124" s="210" t="s">
        <v>314</v>
      </c>
      <c r="N124" s="8"/>
    </row>
    <row r="125" spans="1:14" x14ac:dyDescent="0.25">
      <c r="A125" s="15" t="s">
        <v>235</v>
      </c>
      <c r="B125" s="216">
        <v>1.29700777</v>
      </c>
      <c r="C125" s="209">
        <f t="shared" si="11"/>
        <v>1.5630835924090484E-2</v>
      </c>
      <c r="D125" s="216">
        <v>0.16396582999999998</v>
      </c>
      <c r="E125" s="209">
        <f t="shared" si="12"/>
        <v>2.1115716907601336E-3</v>
      </c>
      <c r="F125" s="216">
        <v>5.080088E-2</v>
      </c>
      <c r="G125" s="216">
        <v>0.59267974000000001</v>
      </c>
      <c r="H125" s="216">
        <v>0.64348061999999995</v>
      </c>
      <c r="I125" s="209">
        <f t="shared" si="13"/>
        <v>7.4402244619899843E-4</v>
      </c>
      <c r="J125" s="209">
        <f t="shared" si="13"/>
        <v>8.6803029783615246E-3</v>
      </c>
      <c r="K125" s="209" t="s">
        <v>314</v>
      </c>
      <c r="L125" s="210" t="s">
        <v>314</v>
      </c>
      <c r="N125" s="8"/>
    </row>
    <row r="126" spans="1:14" x14ac:dyDescent="0.25">
      <c r="A126" s="15" t="s">
        <v>105</v>
      </c>
      <c r="B126" s="216">
        <v>1.8089222300000001</v>
      </c>
      <c r="C126" s="209">
        <f t="shared" si="11"/>
        <v>2.1800152034995034E-2</v>
      </c>
      <c r="D126" s="216">
        <v>2.0942489800000001</v>
      </c>
      <c r="E126" s="209">
        <f t="shared" si="12"/>
        <v>2.6969990391115549E-2</v>
      </c>
      <c r="F126" s="216">
        <v>0.61343572999999996</v>
      </c>
      <c r="G126" s="216">
        <v>2.2128709999999999E-2</v>
      </c>
      <c r="H126" s="216">
        <v>0.6355644399999999</v>
      </c>
      <c r="I126" s="209">
        <f t="shared" si="13"/>
        <v>8.9842922488836477E-3</v>
      </c>
      <c r="J126" s="209">
        <f t="shared" si="13"/>
        <v>3.2409393194425448E-4</v>
      </c>
      <c r="K126" s="209">
        <f>((H126/D126)-1)*100</f>
        <v>-69.65191598183327</v>
      </c>
      <c r="L126" s="210">
        <f>((H126/B126)-1)*100</f>
        <v>-64.865021311612722</v>
      </c>
      <c r="N126" s="8"/>
    </row>
    <row r="127" spans="1:14" x14ac:dyDescent="0.25">
      <c r="A127" s="15" t="s">
        <v>98</v>
      </c>
      <c r="B127" s="216">
        <v>28.118358609999998</v>
      </c>
      <c r="C127" s="209">
        <f t="shared" si="11"/>
        <v>0.3388672450957228</v>
      </c>
      <c r="D127" s="216">
        <v>0.50905100000000003</v>
      </c>
      <c r="E127" s="209">
        <f t="shared" si="12"/>
        <v>6.555620038352728E-3</v>
      </c>
      <c r="F127" s="216">
        <v>3.9520100000000006E-3</v>
      </c>
      <c r="G127" s="216">
        <v>0.54962973999999998</v>
      </c>
      <c r="H127" s="216">
        <v>0.55358174999999998</v>
      </c>
      <c r="I127" s="209">
        <f t="shared" si="13"/>
        <v>5.7880575053087744E-5</v>
      </c>
      <c r="J127" s="209">
        <f t="shared" si="13"/>
        <v>8.0497988156606644E-3</v>
      </c>
      <c r="K127" s="209">
        <f>((H127/D127)-1)*100</f>
        <v>8.7477973719725313</v>
      </c>
      <c r="L127" s="210">
        <f>((H127/B127)-1)*100</f>
        <v>-98.031244434719156</v>
      </c>
      <c r="N127" s="8"/>
    </row>
    <row r="128" spans="1:14" x14ac:dyDescent="0.25">
      <c r="A128" s="15" t="s">
        <v>8</v>
      </c>
      <c r="B128" s="216">
        <v>0.74393289000000007</v>
      </c>
      <c r="C128" s="209">
        <f t="shared" si="11"/>
        <v>8.9654767003627539E-3</v>
      </c>
      <c r="D128" s="216">
        <v>1.54515</v>
      </c>
      <c r="E128" s="209">
        <f t="shared" si="12"/>
        <v>1.989862764685801E-2</v>
      </c>
      <c r="F128" s="216">
        <v>0.51910546000000002</v>
      </c>
      <c r="G128" s="216">
        <v>0</v>
      </c>
      <c r="H128" s="216">
        <v>0.51910546000000002</v>
      </c>
      <c r="I128" s="209">
        <f t="shared" si="13"/>
        <v>7.6027445623866432E-3</v>
      </c>
      <c r="J128" s="209">
        <f t="shared" si="13"/>
        <v>0</v>
      </c>
      <c r="K128" s="209" t="s">
        <v>314</v>
      </c>
      <c r="L128" s="210" t="s">
        <v>314</v>
      </c>
      <c r="N128" s="8"/>
    </row>
    <row r="129" spans="1:14" x14ac:dyDescent="0.25">
      <c r="A129" s="15" t="s">
        <v>112</v>
      </c>
      <c r="B129" s="216">
        <v>0.71657652000000005</v>
      </c>
      <c r="C129" s="209">
        <f t="shared" si="11"/>
        <v>8.6357925297361506E-3</v>
      </c>
      <c r="D129" s="216">
        <v>0</v>
      </c>
      <c r="E129" s="209">
        <f t="shared" si="12"/>
        <v>0</v>
      </c>
      <c r="F129" s="216">
        <v>0</v>
      </c>
      <c r="G129" s="216">
        <v>0.49341284999999996</v>
      </c>
      <c r="H129" s="216">
        <v>0.49341284999999996</v>
      </c>
      <c r="I129" s="209">
        <f t="shared" si="13"/>
        <v>0</v>
      </c>
      <c r="J129" s="209">
        <f t="shared" si="13"/>
        <v>7.2264542591195169E-3</v>
      </c>
      <c r="K129" s="209" t="s">
        <v>314</v>
      </c>
      <c r="L129" s="210">
        <f t="shared" ref="L129:L141" si="18">((H129/B129)-1)*100</f>
        <v>-31.143034103322286</v>
      </c>
      <c r="N129" s="8"/>
    </row>
    <row r="130" spans="1:14" x14ac:dyDescent="0.25">
      <c r="A130" s="15" t="s">
        <v>211</v>
      </c>
      <c r="B130" s="216">
        <v>0.88591719999999996</v>
      </c>
      <c r="C130" s="209">
        <f t="shared" si="11"/>
        <v>1.0676594786729499E-2</v>
      </c>
      <c r="D130" s="216">
        <v>2.0054702</v>
      </c>
      <c r="E130" s="209">
        <f t="shared" si="12"/>
        <v>2.5826686578435665E-2</v>
      </c>
      <c r="F130" s="216">
        <v>0</v>
      </c>
      <c r="G130" s="216">
        <v>0.48878784999999997</v>
      </c>
      <c r="H130" s="216">
        <v>0.48878784999999997</v>
      </c>
      <c r="I130" s="209">
        <f t="shared" si="13"/>
        <v>0</v>
      </c>
      <c r="J130" s="209">
        <f t="shared" si="13"/>
        <v>7.1587171684693082E-3</v>
      </c>
      <c r="K130" s="209">
        <f>((H130/D130)-1)*100</f>
        <v>-75.62726935558554</v>
      </c>
      <c r="L130" s="210">
        <f t="shared" si="18"/>
        <v>-44.826914975801344</v>
      </c>
      <c r="N130" s="8"/>
    </row>
    <row r="131" spans="1:14" x14ac:dyDescent="0.25">
      <c r="A131" s="15" t="s">
        <v>214</v>
      </c>
      <c r="B131" s="216">
        <v>3.0235836699999998</v>
      </c>
      <c r="C131" s="209">
        <f t="shared" si="11"/>
        <v>3.6438594541750004E-2</v>
      </c>
      <c r="D131" s="216">
        <v>0.79658032999999995</v>
      </c>
      <c r="E131" s="209">
        <f t="shared" si="12"/>
        <v>1.0258457352024901E-2</v>
      </c>
      <c r="F131" s="216">
        <v>0</v>
      </c>
      <c r="G131" s="216">
        <v>0.48536733000000004</v>
      </c>
      <c r="H131" s="216">
        <v>0.48536733000000004</v>
      </c>
      <c r="I131" s="209">
        <f t="shared" si="13"/>
        <v>0</v>
      </c>
      <c r="J131" s="209">
        <f t="shared" si="13"/>
        <v>7.1086207201858827E-3</v>
      </c>
      <c r="K131" s="209" t="s">
        <v>314</v>
      </c>
      <c r="L131" s="210">
        <f t="shared" si="18"/>
        <v>-83.947282993494937</v>
      </c>
      <c r="N131" s="8"/>
    </row>
    <row r="132" spans="1:14" x14ac:dyDescent="0.25">
      <c r="A132" s="15" t="s">
        <v>128</v>
      </c>
      <c r="B132" s="216">
        <v>0.36021015000000001</v>
      </c>
      <c r="C132" s="209">
        <f t="shared" ref="C132:C195" si="19">(B132/$B$268)*100</f>
        <v>4.3410578433481714E-3</v>
      </c>
      <c r="D132" s="216">
        <v>0.49377780999999998</v>
      </c>
      <c r="E132" s="209">
        <f t="shared" ref="E132:E195" si="20">(D132/$D$268)*100</f>
        <v>6.358930059522378E-3</v>
      </c>
      <c r="F132" s="216">
        <v>7.2277519999999998E-2</v>
      </c>
      <c r="G132" s="216">
        <v>0.39970306</v>
      </c>
      <c r="H132" s="216">
        <v>0.47198058000000004</v>
      </c>
      <c r="I132" s="209">
        <f t="shared" si="13"/>
        <v>1.0585662538837325E-3</v>
      </c>
      <c r="J132" s="209">
        <f t="shared" si="13"/>
        <v>5.8539940342455694E-3</v>
      </c>
      <c r="K132" s="209">
        <f t="shared" ref="K132:K140" si="21">((H132/D132)-1)*100</f>
        <v>-4.4143802249841819</v>
      </c>
      <c r="L132" s="210">
        <f t="shared" si="18"/>
        <v>31.029228354614681</v>
      </c>
      <c r="N132" s="8"/>
    </row>
    <row r="133" spans="1:14" x14ac:dyDescent="0.25">
      <c r="A133" s="15" t="s">
        <v>90</v>
      </c>
      <c r="B133" s="216">
        <v>2.8637199999999997E-3</v>
      </c>
      <c r="C133" s="209">
        <f t="shared" si="19"/>
        <v>3.4512004081931127E-5</v>
      </c>
      <c r="D133" s="216">
        <v>0</v>
      </c>
      <c r="E133" s="209">
        <f t="shared" si="20"/>
        <v>0</v>
      </c>
      <c r="F133" s="216">
        <v>0.45635900000000001</v>
      </c>
      <c r="G133" s="216">
        <v>0</v>
      </c>
      <c r="H133" s="216">
        <v>0.45635900000000001</v>
      </c>
      <c r="I133" s="209">
        <f t="shared" si="13"/>
        <v>6.6837688544948183E-3</v>
      </c>
      <c r="J133" s="209">
        <f t="shared" si="13"/>
        <v>0</v>
      </c>
      <c r="K133" s="209" t="s">
        <v>314</v>
      </c>
      <c r="L133" s="210">
        <f t="shared" si="18"/>
        <v>15835.880602852236</v>
      </c>
      <c r="N133" s="8"/>
    </row>
    <row r="134" spans="1:14" x14ac:dyDescent="0.25">
      <c r="A134" s="15" t="s">
        <v>174</v>
      </c>
      <c r="B134" s="216">
        <v>2.4951678399999997</v>
      </c>
      <c r="C134" s="209">
        <f t="shared" si="19"/>
        <v>3.0070412847339571E-2</v>
      </c>
      <c r="D134" s="216">
        <v>0.48546365000000002</v>
      </c>
      <c r="E134" s="209">
        <f t="shared" si="20"/>
        <v>6.2518593064974926E-3</v>
      </c>
      <c r="F134" s="216">
        <v>4.0577500000000002E-2</v>
      </c>
      <c r="G134" s="216">
        <v>0.41520444000000001</v>
      </c>
      <c r="H134" s="216">
        <v>0.45578194</v>
      </c>
      <c r="I134" s="209">
        <f t="shared" ref="I134:J197" si="22">(F134/$H$268)*100</f>
        <v>5.9429228018569491E-4</v>
      </c>
      <c r="J134" s="209">
        <f t="shared" si="22"/>
        <v>6.0810250358160189E-3</v>
      </c>
      <c r="K134" s="209">
        <f t="shared" si="21"/>
        <v>-6.1140952571835268</v>
      </c>
      <c r="L134" s="210">
        <f t="shared" si="18"/>
        <v>-81.73341557656498</v>
      </c>
      <c r="N134" s="8"/>
    </row>
    <row r="135" spans="1:14" x14ac:dyDescent="0.25">
      <c r="A135" s="15" t="s">
        <v>16</v>
      </c>
      <c r="B135" s="216">
        <v>8.8695599999999999E-2</v>
      </c>
      <c r="C135" s="209">
        <f t="shared" si="19"/>
        <v>1.0689113842307666E-3</v>
      </c>
      <c r="D135" s="216">
        <v>2.01076E-2</v>
      </c>
      <c r="E135" s="209">
        <f t="shared" si="20"/>
        <v>2.58948092594222E-4</v>
      </c>
      <c r="F135" s="216">
        <v>1.6867500000000001E-2</v>
      </c>
      <c r="G135" s="216">
        <v>0.43609999999999999</v>
      </c>
      <c r="H135" s="216">
        <v>0.45296750000000002</v>
      </c>
      <c r="I135" s="209">
        <f t="shared" si="22"/>
        <v>2.470390003334904E-4</v>
      </c>
      <c r="J135" s="209">
        <f t="shared" si="22"/>
        <v>6.3870584286607485E-3</v>
      </c>
      <c r="K135" s="209">
        <f t="shared" si="21"/>
        <v>2152.7178778173429</v>
      </c>
      <c r="L135" s="210">
        <f t="shared" si="18"/>
        <v>410.69895237193282</v>
      </c>
      <c r="N135" s="8"/>
    </row>
    <row r="136" spans="1:14" x14ac:dyDescent="0.25">
      <c r="A136" s="15" t="s">
        <v>210</v>
      </c>
      <c r="B136" s="216">
        <v>1.8759490400000001</v>
      </c>
      <c r="C136" s="209">
        <f t="shared" si="19"/>
        <v>2.2607922885608509E-2</v>
      </c>
      <c r="D136" s="216">
        <v>29.425700120000002</v>
      </c>
      <c r="E136" s="209">
        <f t="shared" si="20"/>
        <v>0.37894770730089966</v>
      </c>
      <c r="F136" s="216">
        <v>0</v>
      </c>
      <c r="G136" s="216">
        <v>0.44911837999999998</v>
      </c>
      <c r="H136" s="216">
        <v>0.44911837999999998</v>
      </c>
      <c r="I136" s="209">
        <f t="shared" si="22"/>
        <v>0</v>
      </c>
      <c r="J136" s="209">
        <f t="shared" si="22"/>
        <v>6.5777237662129348E-3</v>
      </c>
      <c r="K136" s="209">
        <f t="shared" si="21"/>
        <v>-98.473720665375964</v>
      </c>
      <c r="L136" s="210">
        <f t="shared" si="18"/>
        <v>-76.059137512605361</v>
      </c>
      <c r="N136" s="8"/>
    </row>
    <row r="137" spans="1:14" x14ac:dyDescent="0.25">
      <c r="A137" s="15" t="s">
        <v>79</v>
      </c>
      <c r="B137" s="216">
        <v>3.7929999999999999E-3</v>
      </c>
      <c r="C137" s="209">
        <f t="shared" si="19"/>
        <v>4.571118387369044E-5</v>
      </c>
      <c r="D137" s="216">
        <v>0</v>
      </c>
      <c r="E137" s="209">
        <f t="shared" si="20"/>
        <v>0</v>
      </c>
      <c r="F137" s="216">
        <v>0.44784415999999999</v>
      </c>
      <c r="G137" s="216">
        <v>0</v>
      </c>
      <c r="H137" s="216">
        <v>0.44784415999999999</v>
      </c>
      <c r="I137" s="209">
        <f t="shared" si="22"/>
        <v>6.5590617217484359E-3</v>
      </c>
      <c r="J137" s="209">
        <f t="shared" si="22"/>
        <v>0</v>
      </c>
      <c r="K137" s="209" t="s">
        <v>314</v>
      </c>
      <c r="L137" s="210">
        <f t="shared" si="18"/>
        <v>11707.122594252571</v>
      </c>
      <c r="N137" s="8"/>
    </row>
    <row r="138" spans="1:14" x14ac:dyDescent="0.25">
      <c r="A138" s="15" t="s">
        <v>148</v>
      </c>
      <c r="B138" s="216">
        <v>0.57345768000000008</v>
      </c>
      <c r="C138" s="209">
        <f t="shared" si="19"/>
        <v>6.9110017016240271E-3</v>
      </c>
      <c r="D138" s="216">
        <v>0.55314077000000006</v>
      </c>
      <c r="E138" s="209">
        <f t="shared" si="20"/>
        <v>7.1234134022757209E-3</v>
      </c>
      <c r="F138" s="216">
        <v>0.38181599999999999</v>
      </c>
      <c r="G138" s="216">
        <v>5.9111910000000004E-2</v>
      </c>
      <c r="H138" s="216">
        <v>0.44092790999999998</v>
      </c>
      <c r="I138" s="209">
        <f t="shared" si="22"/>
        <v>5.5920227035027104E-3</v>
      </c>
      <c r="J138" s="209">
        <f t="shared" si="22"/>
        <v>8.6574460674096671E-4</v>
      </c>
      <c r="K138" s="209">
        <f t="shared" si="21"/>
        <v>-20.286492351666663</v>
      </c>
      <c r="L138" s="210">
        <f t="shared" si="18"/>
        <v>-23.110645235407802</v>
      </c>
      <c r="N138" s="8"/>
    </row>
    <row r="139" spans="1:14" x14ac:dyDescent="0.25">
      <c r="A139" s="15" t="s">
        <v>122</v>
      </c>
      <c r="B139" s="216">
        <v>0.60656209999999999</v>
      </c>
      <c r="C139" s="209">
        <f t="shared" si="19"/>
        <v>7.3099582609838665E-3</v>
      </c>
      <c r="D139" s="216">
        <v>1.74583424</v>
      </c>
      <c r="E139" s="209">
        <f t="shared" si="20"/>
        <v>2.2483063440374942E-2</v>
      </c>
      <c r="F139" s="216">
        <v>0.38288622999999999</v>
      </c>
      <c r="G139" s="216">
        <v>3.6639529999999997E-2</v>
      </c>
      <c r="H139" s="216">
        <v>0.41952576000000003</v>
      </c>
      <c r="I139" s="209">
        <f t="shared" si="22"/>
        <v>5.6076971395084569E-3</v>
      </c>
      <c r="J139" s="209">
        <f t="shared" si="22"/>
        <v>5.3661733297103483E-4</v>
      </c>
      <c r="K139" s="209">
        <f t="shared" si="21"/>
        <v>-75.969897348330164</v>
      </c>
      <c r="L139" s="210">
        <f t="shared" si="18"/>
        <v>-30.835480818864212</v>
      </c>
      <c r="N139" s="8"/>
    </row>
    <row r="140" spans="1:14" x14ac:dyDescent="0.25">
      <c r="A140" s="15" t="s">
        <v>147</v>
      </c>
      <c r="B140" s="216">
        <v>0.8531185</v>
      </c>
      <c r="C140" s="209">
        <f t="shared" si="19"/>
        <v>1.0281322599406006E-2</v>
      </c>
      <c r="D140" s="216">
        <v>0.78695464000000004</v>
      </c>
      <c r="E140" s="209">
        <f t="shared" si="20"/>
        <v>1.0134496557827522E-2</v>
      </c>
      <c r="F140" s="216">
        <v>0.22694016</v>
      </c>
      <c r="G140" s="216">
        <v>0.17271096</v>
      </c>
      <c r="H140" s="216">
        <v>0.39965111999999997</v>
      </c>
      <c r="I140" s="209">
        <f t="shared" si="22"/>
        <v>3.3237332302903438E-3</v>
      </c>
      <c r="J140" s="209">
        <f t="shared" si="22"/>
        <v>2.529500098119902E-3</v>
      </c>
      <c r="K140" s="209">
        <f t="shared" si="21"/>
        <v>-49.215482101992571</v>
      </c>
      <c r="L140" s="210">
        <f t="shared" si="18"/>
        <v>-53.154090551312628</v>
      </c>
      <c r="N140" s="8"/>
    </row>
    <row r="141" spans="1:14" x14ac:dyDescent="0.25">
      <c r="A141" s="15" t="s">
        <v>97</v>
      </c>
      <c r="B141" s="216">
        <v>12.841809960000001</v>
      </c>
      <c r="C141" s="209">
        <f t="shared" si="19"/>
        <v>0.15476254583510396</v>
      </c>
      <c r="D141" s="216">
        <v>81.724184980000004</v>
      </c>
      <c r="E141" s="209">
        <f t="shared" si="20"/>
        <v>1.0524538890463491</v>
      </c>
      <c r="F141" s="216">
        <v>0.36570469999999999</v>
      </c>
      <c r="G141" s="216">
        <v>1.3879889999999999E-2</v>
      </c>
      <c r="H141" s="216">
        <v>0.37958459</v>
      </c>
      <c r="I141" s="209">
        <f t="shared" si="22"/>
        <v>5.3560589005637472E-3</v>
      </c>
      <c r="J141" s="209">
        <f t="shared" si="22"/>
        <v>2.0328289019349698E-4</v>
      </c>
      <c r="K141" s="209" t="s">
        <v>314</v>
      </c>
      <c r="L141" s="210">
        <f t="shared" si="18"/>
        <v>-97.044150387037803</v>
      </c>
      <c r="N141" s="8"/>
    </row>
    <row r="142" spans="1:14" x14ac:dyDescent="0.25">
      <c r="A142" s="15" t="s">
        <v>142</v>
      </c>
      <c r="B142" s="216">
        <v>1.3975413300000001</v>
      </c>
      <c r="C142" s="209">
        <f t="shared" si="19"/>
        <v>1.6842411997551252E-2</v>
      </c>
      <c r="D142" s="216">
        <v>0.52473038000000005</v>
      </c>
      <c r="E142" s="209">
        <f t="shared" si="20"/>
        <v>6.7575409808849048E-3</v>
      </c>
      <c r="F142" s="216">
        <v>0.11109445</v>
      </c>
      <c r="G142" s="216">
        <v>0.24686142999999999</v>
      </c>
      <c r="H142" s="216">
        <v>0.35795588</v>
      </c>
      <c r="I142" s="209">
        <f t="shared" si="22"/>
        <v>1.6270734768400138E-3</v>
      </c>
      <c r="J142" s="209">
        <f t="shared" si="22"/>
        <v>3.6154973106919176E-3</v>
      </c>
      <c r="K142" s="209" t="s">
        <v>314</v>
      </c>
      <c r="L142" s="210" t="s">
        <v>314</v>
      </c>
      <c r="N142" s="8"/>
    </row>
    <row r="143" spans="1:14" x14ac:dyDescent="0.25">
      <c r="A143" s="15" t="s">
        <v>107</v>
      </c>
      <c r="B143" s="216">
        <v>1.0069108</v>
      </c>
      <c r="C143" s="209">
        <f t="shared" si="19"/>
        <v>1.2134744192777417E-2</v>
      </c>
      <c r="D143" s="216">
        <v>1.53494211</v>
      </c>
      <c r="E143" s="209">
        <f t="shared" si="20"/>
        <v>1.976716921099736E-2</v>
      </c>
      <c r="F143" s="216">
        <v>7.686082000000001E-2</v>
      </c>
      <c r="G143" s="216">
        <v>0.27536015000000003</v>
      </c>
      <c r="H143" s="216">
        <v>0.35222096999999997</v>
      </c>
      <c r="I143" s="209">
        <f t="shared" si="22"/>
        <v>1.1256926122787815E-3</v>
      </c>
      <c r="J143" s="209">
        <f t="shared" si="22"/>
        <v>4.0328855009740608E-3</v>
      </c>
      <c r="K143" s="209">
        <f>((H143/D143)-1)*100</f>
        <v>-77.053143066092559</v>
      </c>
      <c r="L143" s="210">
        <f>((H143/B143)-1)*100</f>
        <v>-65.019645235705099</v>
      </c>
      <c r="N143" s="8"/>
    </row>
    <row r="144" spans="1:14" x14ac:dyDescent="0.25">
      <c r="A144" s="15" t="s">
        <v>252</v>
      </c>
      <c r="B144" s="216">
        <v>0.37497464000000003</v>
      </c>
      <c r="C144" s="209">
        <f t="shared" si="19"/>
        <v>4.5189914887980177E-3</v>
      </c>
      <c r="D144" s="216">
        <v>4.8508010000000004E-2</v>
      </c>
      <c r="E144" s="209">
        <f t="shared" si="20"/>
        <v>6.2469199034402155E-4</v>
      </c>
      <c r="F144" s="216">
        <v>0.25877862000000001</v>
      </c>
      <c r="G144" s="216">
        <v>7.8388399999999997E-2</v>
      </c>
      <c r="H144" s="216">
        <v>0.33716702000000004</v>
      </c>
      <c r="I144" s="209">
        <f t="shared" si="22"/>
        <v>3.7900347764920819E-3</v>
      </c>
      <c r="J144" s="209">
        <f t="shared" si="22"/>
        <v>1.1480653311837425E-3</v>
      </c>
      <c r="K144" s="209">
        <f>((H144/D144)-1)*100</f>
        <v>595.074937108325</v>
      </c>
      <c r="L144" s="210" t="s">
        <v>314</v>
      </c>
      <c r="N144" s="8"/>
    </row>
    <row r="145" spans="1:14" x14ac:dyDescent="0.25">
      <c r="A145" s="15" t="s">
        <v>199</v>
      </c>
      <c r="B145" s="216">
        <v>0.11027857000000001</v>
      </c>
      <c r="C145" s="209">
        <f t="shared" si="19"/>
        <v>1.3290176616392415E-3</v>
      </c>
      <c r="D145" s="216">
        <v>0.32815690999999997</v>
      </c>
      <c r="E145" s="209">
        <f t="shared" si="20"/>
        <v>4.2260441781273627E-3</v>
      </c>
      <c r="F145" s="216">
        <v>0</v>
      </c>
      <c r="G145" s="216">
        <v>0.32723487000000001</v>
      </c>
      <c r="H145" s="216">
        <v>0.32723487000000001</v>
      </c>
      <c r="I145" s="209">
        <f t="shared" si="22"/>
        <v>0</v>
      </c>
      <c r="J145" s="209">
        <f t="shared" si="22"/>
        <v>4.7926352547241558E-3</v>
      </c>
      <c r="K145" s="209" t="s">
        <v>314</v>
      </c>
      <c r="L145" s="210" t="s">
        <v>314</v>
      </c>
      <c r="N145" s="8"/>
    </row>
    <row r="146" spans="1:14" x14ac:dyDescent="0.25">
      <c r="A146" s="15" t="s">
        <v>87</v>
      </c>
      <c r="B146" s="216">
        <v>0</v>
      </c>
      <c r="C146" s="209">
        <f t="shared" si="19"/>
        <v>0</v>
      </c>
      <c r="D146" s="216">
        <v>0.35221228999999998</v>
      </c>
      <c r="E146" s="209">
        <f t="shared" si="20"/>
        <v>4.5358322566463908E-3</v>
      </c>
      <c r="F146" s="216">
        <v>0.29857099999999998</v>
      </c>
      <c r="G146" s="216">
        <v>1.094352E-2</v>
      </c>
      <c r="H146" s="216">
        <v>0.30951452000000002</v>
      </c>
      <c r="I146" s="209">
        <f t="shared" si="22"/>
        <v>4.3728283010861452E-3</v>
      </c>
      <c r="J146" s="209">
        <f t="shared" si="22"/>
        <v>1.6027723378862066E-4</v>
      </c>
      <c r="K146" s="209" t="s">
        <v>314</v>
      </c>
      <c r="L146" s="210" t="s">
        <v>314</v>
      </c>
      <c r="N146" s="8"/>
    </row>
    <row r="147" spans="1:14" x14ac:dyDescent="0.25">
      <c r="A147" s="15" t="s">
        <v>144</v>
      </c>
      <c r="B147" s="216">
        <v>0.12125236</v>
      </c>
      <c r="C147" s="209">
        <f t="shared" si="19"/>
        <v>1.4612678415710277E-3</v>
      </c>
      <c r="D147" s="216">
        <v>0.16309042999999998</v>
      </c>
      <c r="E147" s="209">
        <f t="shared" si="20"/>
        <v>2.1002981842125107E-3</v>
      </c>
      <c r="F147" s="216">
        <v>0.21169099999999999</v>
      </c>
      <c r="G147" s="216">
        <v>7.221089E-2</v>
      </c>
      <c r="H147" s="216">
        <v>0.28390188999999999</v>
      </c>
      <c r="I147" s="209">
        <f t="shared" si="22"/>
        <v>3.1003962068828763E-3</v>
      </c>
      <c r="J147" s="209">
        <f t="shared" si="22"/>
        <v>1.0575904004026465E-3</v>
      </c>
      <c r="K147" s="209">
        <f>((H147/D147)-1)*100</f>
        <v>74.076363646843049</v>
      </c>
      <c r="L147" s="210">
        <f t="shared" ref="L147:L152" si="23">((H147/B147)-1)*100</f>
        <v>134.14133135223096</v>
      </c>
      <c r="N147" s="8"/>
    </row>
    <row r="148" spans="1:14" x14ac:dyDescent="0.25">
      <c r="A148" s="15" t="s">
        <v>238</v>
      </c>
      <c r="B148" s="216">
        <v>0.42069078999999998</v>
      </c>
      <c r="C148" s="209">
        <f t="shared" si="19"/>
        <v>5.0699377947951724E-3</v>
      </c>
      <c r="D148" s="216">
        <v>0.29642279999999999</v>
      </c>
      <c r="E148" s="209">
        <f t="shared" si="20"/>
        <v>3.8173684905925395E-3</v>
      </c>
      <c r="F148" s="216">
        <v>6.2108010000000005E-2</v>
      </c>
      <c r="G148" s="216">
        <v>0.19432038000000001</v>
      </c>
      <c r="H148" s="216">
        <v>0.25642839000000001</v>
      </c>
      <c r="I148" s="209">
        <f t="shared" si="22"/>
        <v>9.0962506021060783E-4</v>
      </c>
      <c r="J148" s="209">
        <f t="shared" si="22"/>
        <v>2.8459885827552384E-3</v>
      </c>
      <c r="K148" s="209">
        <f>((H148/D148)-1)*100</f>
        <v>-13.492352814965647</v>
      </c>
      <c r="L148" s="210">
        <f t="shared" si="23"/>
        <v>-39.045875000020793</v>
      </c>
      <c r="N148" s="8"/>
    </row>
    <row r="149" spans="1:14" x14ac:dyDescent="0.25">
      <c r="A149" s="15" t="s">
        <v>185</v>
      </c>
      <c r="B149" s="216">
        <v>0.23083029999999999</v>
      </c>
      <c r="C149" s="209">
        <f t="shared" si="19"/>
        <v>2.7818418895120293E-3</v>
      </c>
      <c r="D149" s="216">
        <v>0.17042893000000001</v>
      </c>
      <c r="E149" s="209">
        <f t="shared" si="20"/>
        <v>2.1948042703442568E-3</v>
      </c>
      <c r="F149" s="216">
        <v>0</v>
      </c>
      <c r="G149" s="216">
        <v>0.25100130999999998</v>
      </c>
      <c r="H149" s="216">
        <v>0.25100130999999998</v>
      </c>
      <c r="I149" s="209">
        <f t="shared" si="22"/>
        <v>0</v>
      </c>
      <c r="J149" s="209">
        <f t="shared" si="22"/>
        <v>3.6761294029818603E-3</v>
      </c>
      <c r="K149" s="209">
        <f>((H149/D149)-1)*100</f>
        <v>47.276234146397542</v>
      </c>
      <c r="L149" s="210">
        <f t="shared" si="23"/>
        <v>8.7384585125956029</v>
      </c>
      <c r="N149" s="8"/>
    </row>
    <row r="150" spans="1:14" x14ac:dyDescent="0.25">
      <c r="A150" s="15" t="s">
        <v>65</v>
      </c>
      <c r="B150" s="216">
        <v>6.7970000000000003E-2</v>
      </c>
      <c r="C150" s="209">
        <f t="shared" si="19"/>
        <v>8.1913766619950957E-4</v>
      </c>
      <c r="D150" s="216">
        <v>0.17957799999999999</v>
      </c>
      <c r="E150" s="209">
        <f t="shared" si="20"/>
        <v>2.3126270948241063E-3</v>
      </c>
      <c r="F150" s="216">
        <v>0.24699199999999999</v>
      </c>
      <c r="G150" s="216">
        <v>0</v>
      </c>
      <c r="H150" s="216">
        <v>0.24699199999999999</v>
      </c>
      <c r="I150" s="209">
        <f t="shared" si="22"/>
        <v>3.6174096202975818E-3</v>
      </c>
      <c r="J150" s="209">
        <f t="shared" si="22"/>
        <v>0</v>
      </c>
      <c r="K150" s="209" t="s">
        <v>314</v>
      </c>
      <c r="L150" s="210">
        <f t="shared" si="23"/>
        <v>263.38384581432985</v>
      </c>
      <c r="N150" s="8"/>
    </row>
    <row r="151" spans="1:14" x14ac:dyDescent="0.25">
      <c r="A151" s="15" t="s">
        <v>251</v>
      </c>
      <c r="B151" s="216">
        <v>0.37143607000000001</v>
      </c>
      <c r="C151" s="209">
        <f t="shared" si="19"/>
        <v>4.4763465576300957E-3</v>
      </c>
      <c r="D151" s="216">
        <v>0.26454221999999999</v>
      </c>
      <c r="E151" s="209">
        <f t="shared" si="20"/>
        <v>3.4068065447711831E-3</v>
      </c>
      <c r="F151" s="216">
        <v>6.0570829999999999E-2</v>
      </c>
      <c r="G151" s="216">
        <v>0.17030477999999999</v>
      </c>
      <c r="H151" s="216">
        <v>0.23087560999999998</v>
      </c>
      <c r="I151" s="209">
        <f t="shared" si="22"/>
        <v>8.8711174107424277E-4</v>
      </c>
      <c r="J151" s="209">
        <f t="shared" si="22"/>
        <v>2.4942595288700168E-3</v>
      </c>
      <c r="K151" s="209">
        <f>((H151/D151)-1)*100</f>
        <v>-12.726365568414755</v>
      </c>
      <c r="L151" s="210">
        <f t="shared" si="23"/>
        <v>-37.842436788651149</v>
      </c>
      <c r="N151" s="8"/>
    </row>
    <row r="152" spans="1:14" x14ac:dyDescent="0.25">
      <c r="A152" s="15" t="s">
        <v>191</v>
      </c>
      <c r="B152" s="216">
        <v>3.5299190000000001E-2</v>
      </c>
      <c r="C152" s="209">
        <f t="shared" si="19"/>
        <v>4.2540673996370546E-4</v>
      </c>
      <c r="D152" s="216">
        <v>4.4200000000000001E-4</v>
      </c>
      <c r="E152" s="209">
        <f t="shared" si="20"/>
        <v>5.6921291912832027E-6</v>
      </c>
      <c r="F152" s="216">
        <v>0</v>
      </c>
      <c r="G152" s="216">
        <v>0.22085073999999999</v>
      </c>
      <c r="H152" s="216">
        <v>0.22085073999999999</v>
      </c>
      <c r="I152" s="209">
        <f t="shared" si="22"/>
        <v>0</v>
      </c>
      <c r="J152" s="209">
        <f t="shared" si="22"/>
        <v>3.2345484530909505E-3</v>
      </c>
      <c r="K152" s="209">
        <f>((H152/D152)-1)*100</f>
        <v>49866.230769230766</v>
      </c>
      <c r="L152" s="210">
        <f t="shared" si="23"/>
        <v>525.65384644803453</v>
      </c>
      <c r="N152" s="8"/>
    </row>
    <row r="153" spans="1:14" x14ac:dyDescent="0.25">
      <c r="A153" s="15" t="s">
        <v>165</v>
      </c>
      <c r="B153" s="216">
        <v>3.5448730000000005E-2</v>
      </c>
      <c r="C153" s="209">
        <f t="shared" si="19"/>
        <v>4.2720891513809832E-4</v>
      </c>
      <c r="D153" s="216">
        <v>4.1520000000000003E-3</v>
      </c>
      <c r="E153" s="209">
        <f t="shared" si="20"/>
        <v>5.3469955661103752E-5</v>
      </c>
      <c r="F153" s="216">
        <v>0.19632258</v>
      </c>
      <c r="G153" s="216">
        <v>2.1027000000000001E-2</v>
      </c>
      <c r="H153" s="216">
        <v>0.21734957999999999</v>
      </c>
      <c r="I153" s="209">
        <f t="shared" si="22"/>
        <v>2.8753125185173676E-3</v>
      </c>
      <c r="J153" s="209">
        <f t="shared" si="22"/>
        <v>3.0795844434636449E-4</v>
      </c>
      <c r="K153" s="209" t="s">
        <v>314</v>
      </c>
      <c r="L153" s="210" t="s">
        <v>314</v>
      </c>
      <c r="N153" s="8"/>
    </row>
    <row r="154" spans="1:14" x14ac:dyDescent="0.25">
      <c r="A154" s="15" t="s">
        <v>58</v>
      </c>
      <c r="B154" s="216">
        <v>0.10009999999999999</v>
      </c>
      <c r="C154" s="209">
        <f t="shared" si="19"/>
        <v>1.2063510429096791E-3</v>
      </c>
      <c r="D154" s="216">
        <v>5.0000000000000002E-5</v>
      </c>
      <c r="E154" s="209">
        <f t="shared" si="20"/>
        <v>6.4390601711348453E-7</v>
      </c>
      <c r="F154" s="216">
        <v>0.21510000000000001</v>
      </c>
      <c r="G154" s="216">
        <v>0</v>
      </c>
      <c r="H154" s="216">
        <v>0.21510000000000001</v>
      </c>
      <c r="I154" s="209">
        <f t="shared" si="22"/>
        <v>3.1503239348886197E-3</v>
      </c>
      <c r="J154" s="209">
        <f t="shared" si="22"/>
        <v>0</v>
      </c>
      <c r="K154" s="209" t="s">
        <v>314</v>
      </c>
      <c r="L154" s="210" t="s">
        <v>314</v>
      </c>
      <c r="N154" s="8"/>
    </row>
    <row r="155" spans="1:14" x14ac:dyDescent="0.25">
      <c r="A155" s="15" t="s">
        <v>255</v>
      </c>
      <c r="B155" s="216">
        <v>2.3375720000000003E-2</v>
      </c>
      <c r="C155" s="209">
        <f t="shared" si="19"/>
        <v>2.8171153047716933E-4</v>
      </c>
      <c r="D155" s="216">
        <v>9.6264139999999998E-2</v>
      </c>
      <c r="E155" s="209">
        <f t="shared" si="20"/>
        <v>1.2397011795650973E-3</v>
      </c>
      <c r="F155" s="216">
        <v>0</v>
      </c>
      <c r="G155" s="216">
        <v>0.20900326999999999</v>
      </c>
      <c r="H155" s="216">
        <v>0.20900326999999999</v>
      </c>
      <c r="I155" s="209">
        <f t="shared" si="22"/>
        <v>0</v>
      </c>
      <c r="J155" s="209">
        <f t="shared" si="22"/>
        <v>3.0610320964713552E-3</v>
      </c>
      <c r="K155" s="209" t="s">
        <v>314</v>
      </c>
      <c r="L155" s="210" t="s">
        <v>314</v>
      </c>
      <c r="N155" s="8"/>
    </row>
    <row r="156" spans="1:14" x14ac:dyDescent="0.25">
      <c r="A156" s="15" t="s">
        <v>205</v>
      </c>
      <c r="B156" s="216">
        <v>1.6902495399999999</v>
      </c>
      <c r="C156" s="209">
        <f t="shared" si="19"/>
        <v>2.0369972980585471E-2</v>
      </c>
      <c r="D156" s="216">
        <v>0.28460746999999997</v>
      </c>
      <c r="E156" s="209">
        <f t="shared" si="20"/>
        <v>3.6652092489689097E-3</v>
      </c>
      <c r="F156" s="216">
        <v>0</v>
      </c>
      <c r="G156" s="216">
        <v>0.20871776</v>
      </c>
      <c r="H156" s="216">
        <v>0.20871776</v>
      </c>
      <c r="I156" s="209">
        <f t="shared" si="22"/>
        <v>0</v>
      </c>
      <c r="J156" s="209">
        <f t="shared" si="22"/>
        <v>3.0568505577142652E-3</v>
      </c>
      <c r="K156" s="209">
        <f>((H156/D156)-1)*100</f>
        <v>-26.66469365684604</v>
      </c>
      <c r="L156" s="210">
        <f>((H156/B156)-1)*100</f>
        <v>-87.651660002818275</v>
      </c>
      <c r="N156" s="8"/>
    </row>
    <row r="157" spans="1:14" x14ac:dyDescent="0.25">
      <c r="A157" s="15" t="s">
        <v>232</v>
      </c>
      <c r="B157" s="216">
        <v>0.49250168</v>
      </c>
      <c r="C157" s="209">
        <f t="shared" si="19"/>
        <v>5.9353637892384523E-3</v>
      </c>
      <c r="D157" s="216">
        <v>0.43192934000000005</v>
      </c>
      <c r="E157" s="209">
        <f t="shared" si="20"/>
        <v>5.5624380198771219E-3</v>
      </c>
      <c r="F157" s="216">
        <v>3.9750899999999999E-2</v>
      </c>
      <c r="G157" s="216">
        <v>0.14939668</v>
      </c>
      <c r="H157" s="216">
        <v>0.18914757999999998</v>
      </c>
      <c r="I157" s="209">
        <f t="shared" si="22"/>
        <v>5.821860144275407E-4</v>
      </c>
      <c r="J157" s="209">
        <f t="shared" si="22"/>
        <v>2.1880424769730169E-3</v>
      </c>
      <c r="K157" s="209">
        <f>((H157/D157)-1)*100</f>
        <v>-56.208675243038606</v>
      </c>
      <c r="L157" s="210">
        <f>((H157/B157)-1)*100</f>
        <v>-61.594531007488143</v>
      </c>
      <c r="N157" s="8"/>
    </row>
    <row r="158" spans="1:14" x14ac:dyDescent="0.25">
      <c r="A158" s="15" t="s">
        <v>136</v>
      </c>
      <c r="B158" s="216">
        <v>2.9431470000000001E-2</v>
      </c>
      <c r="C158" s="209">
        <f t="shared" si="19"/>
        <v>3.5469215313551386E-4</v>
      </c>
      <c r="D158" s="216">
        <v>0.10600038000000001</v>
      </c>
      <c r="E158" s="209">
        <f t="shared" si="20"/>
        <v>1.3650856499663171E-3</v>
      </c>
      <c r="F158" s="216">
        <v>9.1951500000000005E-2</v>
      </c>
      <c r="G158" s="216">
        <v>8.9079939999999996E-2</v>
      </c>
      <c r="H158" s="216">
        <v>0.18103144000000002</v>
      </c>
      <c r="I158" s="209">
        <f t="shared" si="22"/>
        <v>1.3467085601994928E-3</v>
      </c>
      <c r="J158" s="209">
        <f t="shared" si="22"/>
        <v>1.3046521018151656E-3</v>
      </c>
      <c r="K158" s="209" t="s">
        <v>314</v>
      </c>
      <c r="L158" s="210" t="s">
        <v>314</v>
      </c>
      <c r="N158" s="8"/>
    </row>
    <row r="159" spans="1:14" x14ac:dyDescent="0.25">
      <c r="A159" s="15" t="s">
        <v>237</v>
      </c>
      <c r="B159" s="216">
        <v>0.22385009</v>
      </c>
      <c r="C159" s="209">
        <f t="shared" si="19"/>
        <v>2.6977201750941612E-3</v>
      </c>
      <c r="D159" s="216">
        <v>1.7664229499999999</v>
      </c>
      <c r="E159" s="209">
        <f t="shared" si="20"/>
        <v>2.2748207325447033E-2</v>
      </c>
      <c r="F159" s="216">
        <v>4.6960809999999999E-2</v>
      </c>
      <c r="G159" s="216">
        <v>0.12202602</v>
      </c>
      <c r="H159" s="216">
        <v>0.16898682999999998</v>
      </c>
      <c r="I159" s="209">
        <f t="shared" si="22"/>
        <v>6.8778132842750735E-4</v>
      </c>
      <c r="J159" s="209">
        <f t="shared" si="22"/>
        <v>1.7871756926322519E-3</v>
      </c>
      <c r="K159" s="209">
        <f>((H159/D159)-1)*100</f>
        <v>-90.433387994647603</v>
      </c>
      <c r="L159" s="210">
        <f t="shared" ref="L159:L170" si="24">((H159/B159)-1)*100</f>
        <v>-24.508929167730077</v>
      </c>
      <c r="N159" s="8"/>
    </row>
    <row r="160" spans="1:14" x14ac:dyDescent="0.25">
      <c r="A160" s="15" t="s">
        <v>113</v>
      </c>
      <c r="B160" s="216">
        <v>0.12778655999999999</v>
      </c>
      <c r="C160" s="209">
        <f t="shared" si="19"/>
        <v>1.5400144847736291E-3</v>
      </c>
      <c r="D160" s="216">
        <v>0.41025493000000002</v>
      </c>
      <c r="E160" s="209">
        <f t="shared" si="20"/>
        <v>5.2833123595494276E-3</v>
      </c>
      <c r="F160" s="216">
        <v>1.3772600000000001E-2</v>
      </c>
      <c r="G160" s="216">
        <v>0.15030364000000002</v>
      </c>
      <c r="H160" s="216">
        <v>0.16407623999999998</v>
      </c>
      <c r="I160" s="209">
        <f t="shared" si="22"/>
        <v>2.0171153614898652E-4</v>
      </c>
      <c r="J160" s="209">
        <f t="shared" si="22"/>
        <v>2.2013256838348794E-3</v>
      </c>
      <c r="K160" s="209">
        <f>((H160/D160)-1)*100</f>
        <v>-60.006272197630885</v>
      </c>
      <c r="L160" s="210">
        <f t="shared" si="24"/>
        <v>28.39866727768554</v>
      </c>
      <c r="N160" s="8"/>
    </row>
    <row r="161" spans="1:14" x14ac:dyDescent="0.25">
      <c r="A161" s="15" t="s">
        <v>163</v>
      </c>
      <c r="B161" s="216">
        <v>2.4605450000000001E-2</v>
      </c>
      <c r="C161" s="209">
        <f t="shared" si="19"/>
        <v>2.9653157111650321E-4</v>
      </c>
      <c r="D161" s="216">
        <v>0.13340170000000001</v>
      </c>
      <c r="E161" s="209">
        <f t="shared" si="20"/>
        <v>1.7179631464633587E-3</v>
      </c>
      <c r="F161" s="216">
        <v>4.0866239999999998E-2</v>
      </c>
      <c r="G161" s="216">
        <v>0.1212</v>
      </c>
      <c r="H161" s="216">
        <v>0.16206624</v>
      </c>
      <c r="I161" s="209">
        <f t="shared" si="22"/>
        <v>5.9852112506230911E-4</v>
      </c>
      <c r="J161" s="209">
        <f t="shared" si="22"/>
        <v>1.7750779214714117E-3</v>
      </c>
      <c r="K161" s="209">
        <f>((H161/D161)-1)*100</f>
        <v>21.487387342140309</v>
      </c>
      <c r="L161" s="210">
        <f t="shared" si="24"/>
        <v>558.65993103153971</v>
      </c>
      <c r="N161" s="8"/>
    </row>
    <row r="162" spans="1:14" x14ac:dyDescent="0.25">
      <c r="A162" s="15" t="s">
        <v>48</v>
      </c>
      <c r="B162" s="216">
        <v>0.42357451000000002</v>
      </c>
      <c r="C162" s="209">
        <f t="shared" si="19"/>
        <v>5.1046908280565073E-3</v>
      </c>
      <c r="D162" s="216">
        <v>0.34287000000000001</v>
      </c>
      <c r="E162" s="209">
        <f t="shared" si="20"/>
        <v>4.4155211217540092E-3</v>
      </c>
      <c r="F162" s="216">
        <v>0.159</v>
      </c>
      <c r="G162" s="216">
        <v>0</v>
      </c>
      <c r="H162" s="216">
        <v>0.159</v>
      </c>
      <c r="I162" s="209">
        <f t="shared" si="22"/>
        <v>2.3286913326233867E-3</v>
      </c>
      <c r="J162" s="209">
        <f t="shared" si="22"/>
        <v>0</v>
      </c>
      <c r="K162" s="209">
        <f>((H162/D162)-1)*100</f>
        <v>-53.626738997287603</v>
      </c>
      <c r="L162" s="210">
        <f t="shared" si="24"/>
        <v>-62.462330417380407</v>
      </c>
      <c r="N162" s="8"/>
    </row>
    <row r="163" spans="1:14" x14ac:dyDescent="0.25">
      <c r="A163" s="15" t="s">
        <v>139</v>
      </c>
      <c r="B163" s="216">
        <v>2.22743E-2</v>
      </c>
      <c r="C163" s="209">
        <f t="shared" si="19"/>
        <v>2.6843781253829241E-4</v>
      </c>
      <c r="D163" s="216">
        <v>0.11359</v>
      </c>
      <c r="E163" s="209">
        <f t="shared" si="20"/>
        <v>1.4628256896784141E-3</v>
      </c>
      <c r="F163" s="216">
        <v>0.15001999999999999</v>
      </c>
      <c r="G163" s="216">
        <v>3.846E-3</v>
      </c>
      <c r="H163" s="216">
        <v>0.153866</v>
      </c>
      <c r="I163" s="209">
        <f t="shared" si="22"/>
        <v>2.1971715328311979E-3</v>
      </c>
      <c r="J163" s="209">
        <f t="shared" si="22"/>
        <v>5.6327967706097774E-5</v>
      </c>
      <c r="K163" s="209" t="s">
        <v>314</v>
      </c>
      <c r="L163" s="210">
        <f t="shared" si="24"/>
        <v>590.77816137880882</v>
      </c>
      <c r="N163" s="8"/>
    </row>
    <row r="164" spans="1:14" x14ac:dyDescent="0.25">
      <c r="A164" s="15" t="s">
        <v>120</v>
      </c>
      <c r="B164" s="216">
        <v>2.5196609400000001</v>
      </c>
      <c r="C164" s="209">
        <f t="shared" si="19"/>
        <v>3.036559043704079E-2</v>
      </c>
      <c r="D164" s="216">
        <v>9.8902550000000006E-2</v>
      </c>
      <c r="E164" s="209">
        <f t="shared" si="20"/>
        <v>1.273678941057345E-3</v>
      </c>
      <c r="F164" s="216">
        <v>7.5295929999999997E-2</v>
      </c>
      <c r="G164" s="216">
        <v>6.620949000000001E-2</v>
      </c>
      <c r="H164" s="216">
        <v>0.14150542000000002</v>
      </c>
      <c r="I164" s="209">
        <f t="shared" si="22"/>
        <v>1.1027734564328128E-3</v>
      </c>
      <c r="J164" s="209">
        <f t="shared" si="22"/>
        <v>9.6969475157493597E-4</v>
      </c>
      <c r="K164" s="209">
        <f>((H164/D164)-1)*100</f>
        <v>43.075603207399624</v>
      </c>
      <c r="L164" s="210">
        <f t="shared" si="24"/>
        <v>-94.383949929390099</v>
      </c>
      <c r="N164" s="8"/>
    </row>
    <row r="165" spans="1:14" x14ac:dyDescent="0.25">
      <c r="A165" s="15" t="s">
        <v>134</v>
      </c>
      <c r="B165" s="216">
        <v>0.77656981000000003</v>
      </c>
      <c r="C165" s="209">
        <f t="shared" si="19"/>
        <v>9.3587992026540612E-3</v>
      </c>
      <c r="D165" s="216">
        <v>0.24750084999999999</v>
      </c>
      <c r="E165" s="209">
        <f t="shared" si="20"/>
        <v>3.1873457311140389E-3</v>
      </c>
      <c r="F165" s="216">
        <v>1.424595E-2</v>
      </c>
      <c r="G165" s="216">
        <v>0.12700474</v>
      </c>
      <c r="H165" s="216">
        <v>0.14125069000000001</v>
      </c>
      <c r="I165" s="209">
        <f t="shared" si="22"/>
        <v>2.0864415276720843E-4</v>
      </c>
      <c r="J165" s="209">
        <f t="shared" si="22"/>
        <v>1.8600933159753884E-3</v>
      </c>
      <c r="K165" s="209" t="s">
        <v>314</v>
      </c>
      <c r="L165" s="210">
        <f t="shared" si="24"/>
        <v>-81.810947556665894</v>
      </c>
      <c r="N165" s="8"/>
    </row>
    <row r="166" spans="1:14" x14ac:dyDescent="0.25">
      <c r="A166" s="15" t="s">
        <v>173</v>
      </c>
      <c r="B166" s="216">
        <v>0.10160896000000001</v>
      </c>
      <c r="C166" s="209">
        <f t="shared" si="19"/>
        <v>1.2245362124372417E-3</v>
      </c>
      <c r="D166" s="216">
        <v>6.0616120000000002E-2</v>
      </c>
      <c r="E166" s="209">
        <f t="shared" si="20"/>
        <v>7.8062168804146062E-4</v>
      </c>
      <c r="F166" s="216">
        <v>7.5134700000000004E-3</v>
      </c>
      <c r="G166" s="216">
        <v>0.11991</v>
      </c>
      <c r="H166" s="216">
        <v>0.12742347000000001</v>
      </c>
      <c r="I166" s="209">
        <f t="shared" si="22"/>
        <v>1.100412104838103E-4</v>
      </c>
      <c r="J166" s="209">
        <f t="shared" si="22"/>
        <v>1.7561847653765426E-3</v>
      </c>
      <c r="K166" s="209" t="s">
        <v>314</v>
      </c>
      <c r="L166" s="210">
        <f t="shared" si="24"/>
        <v>25.40574177710311</v>
      </c>
      <c r="N166" s="8"/>
    </row>
    <row r="167" spans="1:14" x14ac:dyDescent="0.25">
      <c r="A167" s="15" t="s">
        <v>150</v>
      </c>
      <c r="B167" s="216">
        <v>0.19752578000000001</v>
      </c>
      <c r="C167" s="209">
        <f t="shared" si="19"/>
        <v>2.3804738332122667E-3</v>
      </c>
      <c r="D167" s="216">
        <v>0.10619208000000001</v>
      </c>
      <c r="E167" s="209">
        <f t="shared" si="20"/>
        <v>1.3675543856359305E-3</v>
      </c>
      <c r="F167" s="216">
        <v>1.6111E-2</v>
      </c>
      <c r="G167" s="216">
        <v>0.10120238000000001</v>
      </c>
      <c r="H167" s="216">
        <v>0.11731338000000001</v>
      </c>
      <c r="I167" s="209">
        <f t="shared" si="22"/>
        <v>2.3595940918173195E-4</v>
      </c>
      <c r="J167" s="209">
        <f t="shared" si="22"/>
        <v>1.4821956298544552E-3</v>
      </c>
      <c r="K167" s="209">
        <f>((H167/D167)-1)*100</f>
        <v>10.472814921790775</v>
      </c>
      <c r="L167" s="210">
        <f t="shared" si="24"/>
        <v>-40.608572713900934</v>
      </c>
      <c r="N167" s="8"/>
    </row>
    <row r="168" spans="1:14" x14ac:dyDescent="0.25">
      <c r="A168" s="15" t="s">
        <v>213</v>
      </c>
      <c r="B168" s="216">
        <v>8.5013399999999996E-3</v>
      </c>
      <c r="C168" s="209">
        <f t="shared" si="19"/>
        <v>1.0245355020109663E-4</v>
      </c>
      <c r="D168" s="216">
        <v>1.5842129999999999E-2</v>
      </c>
      <c r="E168" s="209">
        <f t="shared" si="20"/>
        <v>2.0401685661788091E-4</v>
      </c>
      <c r="F168" s="216">
        <v>0</v>
      </c>
      <c r="G168" s="216">
        <v>0.115076</v>
      </c>
      <c r="H168" s="216">
        <v>0.115076</v>
      </c>
      <c r="I168" s="209">
        <f t="shared" si="22"/>
        <v>0</v>
      </c>
      <c r="J168" s="209">
        <f t="shared" si="22"/>
        <v>1.6853866905218167E-3</v>
      </c>
      <c r="K168" s="209">
        <f>((H168/D168)-1)*100</f>
        <v>626.39222124802666</v>
      </c>
      <c r="L168" s="210">
        <f t="shared" si="24"/>
        <v>1253.6218996064149</v>
      </c>
      <c r="N168" s="8"/>
    </row>
    <row r="169" spans="1:14" x14ac:dyDescent="0.25">
      <c r="A169" s="15" t="s">
        <v>246</v>
      </c>
      <c r="B169" s="216">
        <v>1.8077633400000002</v>
      </c>
      <c r="C169" s="209">
        <f t="shared" si="19"/>
        <v>2.1786185719709143E-2</v>
      </c>
      <c r="D169" s="216">
        <v>0.15795682</v>
      </c>
      <c r="E169" s="209">
        <f t="shared" si="20"/>
        <v>2.0341869368422317E-3</v>
      </c>
      <c r="F169" s="216">
        <v>0</v>
      </c>
      <c r="G169" s="216">
        <v>0.11398325999999999</v>
      </c>
      <c r="H169" s="216">
        <v>0.11398325999999999</v>
      </c>
      <c r="I169" s="209">
        <f t="shared" si="22"/>
        <v>0</v>
      </c>
      <c r="J169" s="209">
        <f t="shared" si="22"/>
        <v>1.6693825762651442E-3</v>
      </c>
      <c r="K169" s="209">
        <f>((H169/D169)-1)*100</f>
        <v>-27.838975233864549</v>
      </c>
      <c r="L169" s="210">
        <f t="shared" si="24"/>
        <v>-93.69479082367053</v>
      </c>
      <c r="N169" s="8"/>
    </row>
    <row r="170" spans="1:14" x14ac:dyDescent="0.25">
      <c r="A170" s="15" t="s">
        <v>102</v>
      </c>
      <c r="B170" s="216">
        <v>4.1650000000000003E-3</v>
      </c>
      <c r="C170" s="209">
        <f t="shared" si="19"/>
        <v>5.019432661057756E-5</v>
      </c>
      <c r="D170" s="216">
        <v>0.265926</v>
      </c>
      <c r="E170" s="209">
        <f t="shared" si="20"/>
        <v>3.4246270301384095E-3</v>
      </c>
      <c r="F170" s="216">
        <v>9.2050000000000007E-2</v>
      </c>
      <c r="G170" s="216">
        <v>0</v>
      </c>
      <c r="H170" s="216">
        <v>9.2050000000000007E-2</v>
      </c>
      <c r="I170" s="209">
        <f t="shared" si="22"/>
        <v>1.3481511771571242E-3</v>
      </c>
      <c r="J170" s="209">
        <f t="shared" si="22"/>
        <v>0</v>
      </c>
      <c r="K170" s="209">
        <f>((H170/D170)-1)*100</f>
        <v>-65.385107135067642</v>
      </c>
      <c r="L170" s="210">
        <f t="shared" si="24"/>
        <v>2110.0840336134452</v>
      </c>
      <c r="N170" s="8"/>
    </row>
    <row r="171" spans="1:14" x14ac:dyDescent="0.25">
      <c r="A171" s="15" t="s">
        <v>188</v>
      </c>
      <c r="B171" s="216">
        <v>12.635776760000001</v>
      </c>
      <c r="C171" s="209">
        <f t="shared" si="19"/>
        <v>0.15227954517882006</v>
      </c>
      <c r="D171" s="216">
        <v>0.12446211</v>
      </c>
      <c r="E171" s="209">
        <f t="shared" si="20"/>
        <v>1.6028380306328078E-3</v>
      </c>
      <c r="F171" s="216">
        <v>0</v>
      </c>
      <c r="G171" s="216">
        <v>9.0034649999999994E-2</v>
      </c>
      <c r="H171" s="216">
        <v>9.0034649999999994E-2</v>
      </c>
      <c r="I171" s="209">
        <f t="shared" si="22"/>
        <v>0</v>
      </c>
      <c r="J171" s="209">
        <f t="shared" si="22"/>
        <v>1.3186346483696867E-3</v>
      </c>
      <c r="K171" s="209" t="s">
        <v>314</v>
      </c>
      <c r="L171" s="210" t="s">
        <v>314</v>
      </c>
      <c r="N171" s="8"/>
    </row>
    <row r="172" spans="1:14" x14ac:dyDescent="0.25">
      <c r="A172" s="15" t="s">
        <v>30</v>
      </c>
      <c r="B172" s="216">
        <v>0.43241953999999999</v>
      </c>
      <c r="C172" s="209">
        <f t="shared" si="19"/>
        <v>5.2112863441910462E-3</v>
      </c>
      <c r="D172" s="216">
        <v>0.51931028000000001</v>
      </c>
      <c r="E172" s="209">
        <f t="shared" si="20"/>
        <v>6.6877402808177685E-3</v>
      </c>
      <c r="F172" s="216">
        <v>1.7100000000000001E-4</v>
      </c>
      <c r="G172" s="216">
        <v>8.820617E-2</v>
      </c>
      <c r="H172" s="216">
        <v>8.8377170000000005E-2</v>
      </c>
      <c r="I172" s="209">
        <f t="shared" si="22"/>
        <v>2.5044416218779821E-6</v>
      </c>
      <c r="J172" s="209">
        <f t="shared" si="22"/>
        <v>1.2918549909616667E-3</v>
      </c>
      <c r="K172" s="209">
        <f>((H172/D172)-1)*100</f>
        <v>-82.981817729469938</v>
      </c>
      <c r="L172" s="210">
        <f>((H172/B172)-1)*100</f>
        <v>-79.562170109149093</v>
      </c>
      <c r="N172" s="8"/>
    </row>
    <row r="173" spans="1:14" x14ac:dyDescent="0.25">
      <c r="A173" s="15" t="s">
        <v>230</v>
      </c>
      <c r="B173" s="216">
        <v>0.12379707000000001</v>
      </c>
      <c r="C173" s="209">
        <f t="shared" si="19"/>
        <v>1.4919353097268986E-3</v>
      </c>
      <c r="D173" s="216">
        <v>0.16687295000000002</v>
      </c>
      <c r="E173" s="209">
        <f t="shared" si="20"/>
        <v>2.1490099319695531E-3</v>
      </c>
      <c r="F173" s="216">
        <v>5.3232000000000002E-2</v>
      </c>
      <c r="G173" s="216">
        <v>3.2437639999999997E-2</v>
      </c>
      <c r="H173" s="216">
        <v>8.5669640000000005E-2</v>
      </c>
      <c r="I173" s="209">
        <f t="shared" si="22"/>
        <v>7.7962828313338445E-4</v>
      </c>
      <c r="J173" s="209">
        <f t="shared" si="22"/>
        <v>4.7507705106136902E-4</v>
      </c>
      <c r="K173" s="209" t="s">
        <v>314</v>
      </c>
      <c r="L173" s="210" t="s">
        <v>314</v>
      </c>
      <c r="N173" s="8"/>
    </row>
    <row r="174" spans="1:14" x14ac:dyDescent="0.25">
      <c r="A174" s="15" t="s">
        <v>203</v>
      </c>
      <c r="B174" s="216">
        <v>0.13013622999999999</v>
      </c>
      <c r="C174" s="209">
        <f t="shared" si="19"/>
        <v>1.5683314363719668E-3</v>
      </c>
      <c r="D174" s="216">
        <v>9.3863769999999999E-2</v>
      </c>
      <c r="E174" s="209">
        <f t="shared" si="20"/>
        <v>1.2087889258391234E-3</v>
      </c>
      <c r="F174" s="216">
        <v>0</v>
      </c>
      <c r="G174" s="216">
        <v>8.5319259999999994E-2</v>
      </c>
      <c r="H174" s="216">
        <v>8.5319259999999994E-2</v>
      </c>
      <c r="I174" s="209">
        <f t="shared" si="22"/>
        <v>0</v>
      </c>
      <c r="J174" s="209">
        <f t="shared" si="22"/>
        <v>1.2495737186656679E-3</v>
      </c>
      <c r="K174" s="209" t="s">
        <v>314</v>
      </c>
      <c r="L174" s="210" t="s">
        <v>314</v>
      </c>
      <c r="N174" s="8"/>
    </row>
    <row r="175" spans="1:14" x14ac:dyDescent="0.25">
      <c r="A175" s="15" t="s">
        <v>228</v>
      </c>
      <c r="B175" s="216">
        <v>3.54060168</v>
      </c>
      <c r="C175" s="209">
        <f t="shared" si="19"/>
        <v>4.2669415876081543E-2</v>
      </c>
      <c r="D175" s="216">
        <v>0.77118445999999996</v>
      </c>
      <c r="E175" s="209">
        <f t="shared" si="20"/>
        <v>9.931406281968265E-3</v>
      </c>
      <c r="F175" s="216">
        <v>4.115738E-2</v>
      </c>
      <c r="G175" s="216">
        <v>3.8266389999999997E-2</v>
      </c>
      <c r="H175" s="216">
        <v>7.9423770000000005E-2</v>
      </c>
      <c r="I175" s="209">
        <f t="shared" si="22"/>
        <v>6.0278511999677434E-4</v>
      </c>
      <c r="J175" s="209">
        <f t="shared" si="22"/>
        <v>5.604440926024292E-4</v>
      </c>
      <c r="K175" s="209">
        <f>((H175/D175)-1)*100</f>
        <v>-89.701067109158288</v>
      </c>
      <c r="L175" s="210">
        <f>((H175/B175)-1)*100</f>
        <v>-97.756771950692851</v>
      </c>
      <c r="N175" s="8"/>
    </row>
    <row r="176" spans="1:14" x14ac:dyDescent="0.25">
      <c r="A176" s="15" t="s">
        <v>95</v>
      </c>
      <c r="B176" s="216">
        <v>0</v>
      </c>
      <c r="C176" s="209">
        <f t="shared" si="19"/>
        <v>0</v>
      </c>
      <c r="D176" s="216">
        <v>0</v>
      </c>
      <c r="E176" s="209">
        <f t="shared" si="20"/>
        <v>0</v>
      </c>
      <c r="F176" s="216">
        <v>4.6000000000000001E-4</v>
      </c>
      <c r="G176" s="216">
        <v>7.5481000000000006E-2</v>
      </c>
      <c r="H176" s="216">
        <v>7.5940999999999995E-2</v>
      </c>
      <c r="I176" s="209">
        <f t="shared" si="22"/>
        <v>6.737094421426151E-6</v>
      </c>
      <c r="J176" s="209">
        <f t="shared" si="22"/>
        <v>1.1054839652688421E-3</v>
      </c>
      <c r="K176" s="209" t="s">
        <v>314</v>
      </c>
      <c r="L176" s="210" t="s">
        <v>314</v>
      </c>
      <c r="N176" s="8"/>
    </row>
    <row r="177" spans="1:14" x14ac:dyDescent="0.25">
      <c r="A177" s="15" t="s">
        <v>119</v>
      </c>
      <c r="B177" s="216">
        <v>0.39739398999999997</v>
      </c>
      <c r="C177" s="209">
        <f t="shared" si="19"/>
        <v>4.7891773654599257E-3</v>
      </c>
      <c r="D177" s="216">
        <v>4.6874999999999998E-3</v>
      </c>
      <c r="E177" s="209">
        <f t="shared" si="20"/>
        <v>6.0366189104389162E-5</v>
      </c>
      <c r="F177" s="216">
        <v>2.1169230000000001E-2</v>
      </c>
      <c r="G177" s="216">
        <v>5.2036190000000003E-2</v>
      </c>
      <c r="H177" s="216">
        <v>7.3205419999999993E-2</v>
      </c>
      <c r="I177" s="209">
        <f t="shared" si="22"/>
        <v>3.1004152464975457E-4</v>
      </c>
      <c r="J177" s="209">
        <f t="shared" si="22"/>
        <v>7.6211462035058973E-4</v>
      </c>
      <c r="K177" s="209" t="s">
        <v>314</v>
      </c>
      <c r="L177" s="210" t="s">
        <v>314</v>
      </c>
      <c r="N177" s="8"/>
    </row>
    <row r="178" spans="1:14" x14ac:dyDescent="0.25">
      <c r="A178" s="15" t="s">
        <v>233</v>
      </c>
      <c r="B178" s="216">
        <v>0.11812667</v>
      </c>
      <c r="C178" s="209">
        <f t="shared" si="19"/>
        <v>1.4235987167826925E-3</v>
      </c>
      <c r="D178" s="216">
        <v>5.284018E-2</v>
      </c>
      <c r="E178" s="209">
        <f t="shared" si="20"/>
        <v>6.80482196947192E-4</v>
      </c>
      <c r="F178" s="216">
        <v>2.5999000000000001E-2</v>
      </c>
      <c r="G178" s="216">
        <v>4.4291999999999998E-2</v>
      </c>
      <c r="H178" s="216">
        <v>7.0291000000000006E-2</v>
      </c>
      <c r="I178" s="209">
        <f t="shared" si="22"/>
        <v>3.8077764752751848E-4</v>
      </c>
      <c r="J178" s="209">
        <f t="shared" si="22"/>
        <v>6.4869431763871102E-4</v>
      </c>
      <c r="K178" s="209">
        <f>((H178/D178)-1)*100</f>
        <v>33.025663425067833</v>
      </c>
      <c r="L178" s="210">
        <f>((H178/B178)-1)*100</f>
        <v>-40.495232786973503</v>
      </c>
      <c r="N178" s="8"/>
    </row>
    <row r="179" spans="1:14" x14ac:dyDescent="0.25">
      <c r="A179" s="15" t="s">
        <v>141</v>
      </c>
      <c r="B179" s="216">
        <v>8.5767399999999994E-3</v>
      </c>
      <c r="C179" s="209">
        <f t="shared" si="19"/>
        <v>1.0336223020744416E-4</v>
      </c>
      <c r="D179" s="216">
        <v>5.8651000000000007E-3</v>
      </c>
      <c r="E179" s="209">
        <f t="shared" si="20"/>
        <v>7.5531463619445967E-5</v>
      </c>
      <c r="F179" s="216">
        <v>5.262E-2</v>
      </c>
      <c r="G179" s="216">
        <v>1.5830810000000001E-2</v>
      </c>
      <c r="H179" s="216">
        <v>6.8450810000000001E-2</v>
      </c>
      <c r="I179" s="209">
        <f t="shared" si="22"/>
        <v>7.7066501838140005E-4</v>
      </c>
      <c r="J179" s="209">
        <f t="shared" si="22"/>
        <v>2.3185578638621154E-4</v>
      </c>
      <c r="K179" s="209" t="s">
        <v>314</v>
      </c>
      <c r="L179" s="210" t="s">
        <v>314</v>
      </c>
      <c r="N179" s="8"/>
    </row>
    <row r="180" spans="1:14" x14ac:dyDescent="0.25">
      <c r="A180" s="15" t="s">
        <v>187</v>
      </c>
      <c r="B180" s="216">
        <v>2.3285E-2</v>
      </c>
      <c r="C180" s="209">
        <f t="shared" si="19"/>
        <v>2.8061822211939937E-4</v>
      </c>
      <c r="D180" s="216">
        <v>1.5912950100000001</v>
      </c>
      <c r="E180" s="209">
        <f t="shared" si="20"/>
        <v>2.0492888638833251E-2</v>
      </c>
      <c r="F180" s="216">
        <v>0</v>
      </c>
      <c r="G180" s="216">
        <v>6.5499849999999998E-2</v>
      </c>
      <c r="H180" s="216">
        <v>6.5499849999999998E-2</v>
      </c>
      <c r="I180" s="209">
        <f t="shared" si="22"/>
        <v>0</v>
      </c>
      <c r="J180" s="209">
        <f t="shared" si="22"/>
        <v>9.5930146530271657E-4</v>
      </c>
      <c r="K180" s="209" t="s">
        <v>314</v>
      </c>
      <c r="L180" s="210" t="s">
        <v>314</v>
      </c>
      <c r="N180" s="8"/>
    </row>
    <row r="181" spans="1:14" x14ac:dyDescent="0.25">
      <c r="A181" s="15" t="s">
        <v>236</v>
      </c>
      <c r="B181" s="216">
        <v>5.500998E-2</v>
      </c>
      <c r="C181" s="209">
        <f t="shared" si="19"/>
        <v>6.6295051691748846E-4</v>
      </c>
      <c r="D181" s="216">
        <v>6.73845E-2</v>
      </c>
      <c r="E181" s="209">
        <f t="shared" si="20"/>
        <v>8.6778570020367189E-4</v>
      </c>
      <c r="F181" s="216">
        <v>2.2074900000000001E-2</v>
      </c>
      <c r="G181" s="216">
        <v>4.2938999999999998E-2</v>
      </c>
      <c r="H181" s="216">
        <v>6.5013899999999999E-2</v>
      </c>
      <c r="I181" s="209">
        <f t="shared" si="22"/>
        <v>3.2330583835552202E-4</v>
      </c>
      <c r="J181" s="209">
        <f t="shared" si="22"/>
        <v>6.2887847252525528E-4</v>
      </c>
      <c r="K181" s="209">
        <f t="shared" ref="K181:K187" si="25">((H181/D181)-1)*100</f>
        <v>-3.5180197226365117</v>
      </c>
      <c r="L181" s="210">
        <f t="shared" ref="L181:L187" si="26">((H181/B181)-1)*100</f>
        <v>18.185645586491759</v>
      </c>
      <c r="N181" s="8"/>
    </row>
    <row r="182" spans="1:14" x14ac:dyDescent="0.25">
      <c r="A182" s="15" t="s">
        <v>31</v>
      </c>
      <c r="B182" s="216">
        <v>5.6576099999999995E-3</v>
      </c>
      <c r="C182" s="209">
        <f t="shared" si="19"/>
        <v>6.8182454783978318E-5</v>
      </c>
      <c r="D182" s="216">
        <v>9.3430000000000006E-3</v>
      </c>
      <c r="E182" s="209">
        <f t="shared" si="20"/>
        <v>1.2032027835782571E-4</v>
      </c>
      <c r="F182" s="216">
        <v>0</v>
      </c>
      <c r="G182" s="216">
        <v>5.6196999999999997E-2</v>
      </c>
      <c r="H182" s="216">
        <v>5.6196999999999997E-2</v>
      </c>
      <c r="I182" s="209">
        <f t="shared" si="22"/>
        <v>0</v>
      </c>
      <c r="J182" s="209">
        <f t="shared" si="22"/>
        <v>8.230532504367072E-4</v>
      </c>
      <c r="K182" s="209">
        <f t="shared" si="25"/>
        <v>501.48774483570583</v>
      </c>
      <c r="L182" s="210">
        <f t="shared" si="26"/>
        <v>893.29929068988497</v>
      </c>
      <c r="N182" s="8"/>
    </row>
    <row r="183" spans="1:14" x14ac:dyDescent="0.25">
      <c r="A183" s="15" t="s">
        <v>146</v>
      </c>
      <c r="B183" s="216">
        <v>0.13571529000000002</v>
      </c>
      <c r="C183" s="209">
        <f t="shared" si="19"/>
        <v>1.6355672490538419E-3</v>
      </c>
      <c r="D183" s="216">
        <v>8.0274579999999998E-2</v>
      </c>
      <c r="E183" s="209">
        <f t="shared" si="20"/>
        <v>1.0337857016651556E-3</v>
      </c>
      <c r="F183" s="216">
        <v>7.3749999999999996E-3</v>
      </c>
      <c r="G183" s="216">
        <v>4.5120449999999999E-2</v>
      </c>
      <c r="H183" s="216">
        <v>5.2495449999999999E-2</v>
      </c>
      <c r="I183" s="209">
        <f t="shared" si="22"/>
        <v>1.0801319860438664E-4</v>
      </c>
      <c r="J183" s="209">
        <f t="shared" si="22"/>
        <v>6.6082767823312505E-4</v>
      </c>
      <c r="K183" s="209">
        <f t="shared" si="25"/>
        <v>-34.605139011627337</v>
      </c>
      <c r="L183" s="210">
        <f t="shared" si="26"/>
        <v>-61.319428341493442</v>
      </c>
      <c r="N183" s="8"/>
    </row>
    <row r="184" spans="1:14" x14ac:dyDescent="0.25">
      <c r="A184" s="15" t="s">
        <v>248</v>
      </c>
      <c r="B184" s="216">
        <v>2.5000000000000001E-4</v>
      </c>
      <c r="C184" s="209">
        <f t="shared" si="19"/>
        <v>3.0128647425316663E-6</v>
      </c>
      <c r="D184" s="216">
        <v>0.143009</v>
      </c>
      <c r="E184" s="209">
        <f t="shared" si="20"/>
        <v>1.8416871120276459E-3</v>
      </c>
      <c r="F184" s="216">
        <v>0</v>
      </c>
      <c r="G184" s="216">
        <v>4.7739999999999998E-2</v>
      </c>
      <c r="H184" s="216">
        <v>4.7739999999999998E-2</v>
      </c>
      <c r="I184" s="209">
        <f t="shared" si="22"/>
        <v>0</v>
      </c>
      <c r="J184" s="209">
        <f t="shared" si="22"/>
        <v>6.9919323408453135E-4</v>
      </c>
      <c r="K184" s="209">
        <f t="shared" si="25"/>
        <v>-66.617485612793601</v>
      </c>
      <c r="L184" s="210">
        <f t="shared" si="26"/>
        <v>18995.999999999996</v>
      </c>
      <c r="N184" s="8"/>
    </row>
    <row r="185" spans="1:14" x14ac:dyDescent="0.25">
      <c r="A185" s="15" t="s">
        <v>121</v>
      </c>
      <c r="B185" s="216">
        <v>2.9887500000000001E-2</v>
      </c>
      <c r="C185" s="209">
        <f t="shared" si="19"/>
        <v>3.6018797996966074E-4</v>
      </c>
      <c r="D185" s="216">
        <v>0.1058665</v>
      </c>
      <c r="E185" s="209">
        <f t="shared" si="20"/>
        <v>1.3633615272148941E-3</v>
      </c>
      <c r="F185" s="216">
        <v>4.3322400000000004E-2</v>
      </c>
      <c r="G185" s="216">
        <v>1.9990400000000001E-3</v>
      </c>
      <c r="H185" s="216">
        <v>4.5321440000000004E-2</v>
      </c>
      <c r="I185" s="209">
        <f t="shared" si="22"/>
        <v>6.344936942669397E-4</v>
      </c>
      <c r="J185" s="209">
        <f t="shared" si="22"/>
        <v>2.9277654852625503E-5</v>
      </c>
      <c r="K185" s="209">
        <f t="shared" si="25"/>
        <v>-57.190008170667774</v>
      </c>
      <c r="L185" s="210" t="s">
        <v>314</v>
      </c>
      <c r="N185" s="8"/>
    </row>
    <row r="186" spans="1:14" x14ac:dyDescent="0.25">
      <c r="A186" s="15" t="s">
        <v>159</v>
      </c>
      <c r="B186" s="216">
        <v>0.10859118</v>
      </c>
      <c r="C186" s="209">
        <f t="shared" si="19"/>
        <v>1.3086821502876394E-3</v>
      </c>
      <c r="D186" s="216">
        <v>7.7311669999999999E-2</v>
      </c>
      <c r="E186" s="209">
        <f t="shared" si="20"/>
        <v>9.9562899012184121E-4</v>
      </c>
      <c r="F186" s="216">
        <v>3.4110730000000006E-2</v>
      </c>
      <c r="G186" s="216">
        <v>9.9791000000000012E-3</v>
      </c>
      <c r="H186" s="216">
        <v>4.4089830000000003E-2</v>
      </c>
      <c r="I186" s="209">
        <f t="shared" si="22"/>
        <v>4.9958088868211673E-4</v>
      </c>
      <c r="J186" s="209">
        <f t="shared" si="22"/>
        <v>1.4615247595837762E-4</v>
      </c>
      <c r="K186" s="209">
        <f t="shared" si="25"/>
        <v>-42.971313386452515</v>
      </c>
      <c r="L186" s="210">
        <f t="shared" si="26"/>
        <v>-59.398332350748916</v>
      </c>
      <c r="N186" s="8"/>
    </row>
    <row r="187" spans="1:14" x14ac:dyDescent="0.25">
      <c r="A187" s="15" t="s">
        <v>239</v>
      </c>
      <c r="B187" s="216">
        <v>0.12559258000000001</v>
      </c>
      <c r="C187" s="209">
        <f t="shared" si="19"/>
        <v>1.5135738248223509E-3</v>
      </c>
      <c r="D187" s="216">
        <v>0.20194253000000001</v>
      </c>
      <c r="E187" s="209">
        <f t="shared" si="20"/>
        <v>2.6006402035624074E-3</v>
      </c>
      <c r="F187" s="216">
        <v>0</v>
      </c>
      <c r="G187" s="216">
        <v>4.3646860000000003E-2</v>
      </c>
      <c r="H187" s="216">
        <v>4.3646860000000003E-2</v>
      </c>
      <c r="I187" s="209">
        <f t="shared" si="22"/>
        <v>0</v>
      </c>
      <c r="J187" s="209">
        <f t="shared" si="22"/>
        <v>6.3924568917123514E-4</v>
      </c>
      <c r="K187" s="209">
        <f t="shared" si="25"/>
        <v>-78.386494415019953</v>
      </c>
      <c r="L187" s="210">
        <f t="shared" si="26"/>
        <v>-65.247262218834905</v>
      </c>
      <c r="N187" s="8"/>
    </row>
    <row r="188" spans="1:14" x14ac:dyDescent="0.25">
      <c r="A188" s="15" t="s">
        <v>118</v>
      </c>
      <c r="B188" s="216">
        <v>0</v>
      </c>
      <c r="C188" s="209">
        <f t="shared" si="19"/>
        <v>0</v>
      </c>
      <c r="D188" s="216">
        <v>1.2318800000000001E-3</v>
      </c>
      <c r="E188" s="209">
        <f t="shared" si="20"/>
        <v>1.5864298887235185E-5</v>
      </c>
      <c r="F188" s="216">
        <v>4.1706859999999998E-2</v>
      </c>
      <c r="G188" s="216">
        <v>0</v>
      </c>
      <c r="H188" s="216">
        <v>4.1706859999999998E-2</v>
      </c>
      <c r="I188" s="209">
        <f t="shared" si="22"/>
        <v>6.1083272574174226E-4</v>
      </c>
      <c r="J188" s="209">
        <f t="shared" si="22"/>
        <v>0</v>
      </c>
      <c r="K188" s="209" t="s">
        <v>314</v>
      </c>
      <c r="L188" s="210" t="s">
        <v>314</v>
      </c>
      <c r="N188" s="8"/>
    </row>
    <row r="189" spans="1:14" x14ac:dyDescent="0.25">
      <c r="A189" s="15" t="s">
        <v>44</v>
      </c>
      <c r="B189" s="216">
        <v>3.0624E-4</v>
      </c>
      <c r="C189" s="209">
        <f t="shared" si="19"/>
        <v>3.6906387950115896E-6</v>
      </c>
      <c r="D189" s="216">
        <v>1.6883160000000001E-2</v>
      </c>
      <c r="E189" s="209">
        <f t="shared" si="20"/>
        <v>2.1742336623779395E-4</v>
      </c>
      <c r="F189" s="216">
        <v>4.0666559999999997E-2</v>
      </c>
      <c r="G189" s="216">
        <v>0</v>
      </c>
      <c r="H189" s="216">
        <v>4.0666559999999997E-2</v>
      </c>
      <c r="I189" s="209">
        <f t="shared" si="22"/>
        <v>5.9559664024911262E-4</v>
      </c>
      <c r="J189" s="209">
        <f t="shared" si="22"/>
        <v>0</v>
      </c>
      <c r="K189" s="209" t="s">
        <v>314</v>
      </c>
      <c r="L189" s="210">
        <f>((H189/B189)-1)*100</f>
        <v>13179.310344827585</v>
      </c>
      <c r="N189" s="8"/>
    </row>
    <row r="190" spans="1:14" x14ac:dyDescent="0.25">
      <c r="A190" s="15" t="s">
        <v>241</v>
      </c>
      <c r="B190" s="216">
        <v>4.1303100000000008E-3</v>
      </c>
      <c r="C190" s="209">
        <f t="shared" si="19"/>
        <v>4.9776261498903883E-5</v>
      </c>
      <c r="D190" s="216">
        <v>0.21174097</v>
      </c>
      <c r="E190" s="209">
        <f t="shared" si="20"/>
        <v>2.726825693048916E-3</v>
      </c>
      <c r="F190" s="216">
        <v>0</v>
      </c>
      <c r="G190" s="216">
        <v>4.0179329999999999E-2</v>
      </c>
      <c r="H190" s="216">
        <v>4.0179329999999999E-2</v>
      </c>
      <c r="I190" s="209">
        <f t="shared" si="22"/>
        <v>0</v>
      </c>
      <c r="J190" s="209">
        <f t="shared" si="22"/>
        <v>5.8846073912965295E-4</v>
      </c>
      <c r="K190" s="209">
        <f>((H190/D190)-1)*100</f>
        <v>-81.024300587647261</v>
      </c>
      <c r="L190" s="210">
        <f>((H190/B190)-1)*100</f>
        <v>872.79211487757561</v>
      </c>
      <c r="N190" s="8"/>
    </row>
    <row r="191" spans="1:14" x14ac:dyDescent="0.25">
      <c r="A191" s="15" t="s">
        <v>226</v>
      </c>
      <c r="B191" s="216">
        <v>4.6029963299999999</v>
      </c>
      <c r="C191" s="209">
        <f t="shared" si="19"/>
        <v>5.5472821410638612E-2</v>
      </c>
      <c r="D191" s="216">
        <v>0</v>
      </c>
      <c r="E191" s="209">
        <f t="shared" si="20"/>
        <v>0</v>
      </c>
      <c r="F191" s="216">
        <v>0.04</v>
      </c>
      <c r="G191" s="216">
        <v>0</v>
      </c>
      <c r="H191" s="216">
        <v>0.04</v>
      </c>
      <c r="I191" s="209">
        <f t="shared" si="22"/>
        <v>5.8583429751531742E-4</v>
      </c>
      <c r="J191" s="209">
        <f t="shared" si="22"/>
        <v>0</v>
      </c>
      <c r="K191" s="209" t="s">
        <v>314</v>
      </c>
      <c r="L191" s="210">
        <f>((H191/B191)-1)*100</f>
        <v>-99.131000827888997</v>
      </c>
      <c r="N191" s="8"/>
    </row>
    <row r="192" spans="1:14" x14ac:dyDescent="0.25">
      <c r="A192" s="15" t="s">
        <v>59</v>
      </c>
      <c r="B192" s="216">
        <v>0.25024892999999998</v>
      </c>
      <c r="C192" s="209">
        <f t="shared" si="19"/>
        <v>3.0158647122130997E-3</v>
      </c>
      <c r="D192" s="216">
        <v>0.12689479000000001</v>
      </c>
      <c r="E192" s="209">
        <f t="shared" si="20"/>
        <v>1.6341663764270404E-3</v>
      </c>
      <c r="F192" s="216">
        <v>3.9645819999999998E-2</v>
      </c>
      <c r="G192" s="216">
        <v>0</v>
      </c>
      <c r="H192" s="216">
        <v>3.9645819999999998E-2</v>
      </c>
      <c r="I192" s="209">
        <f t="shared" si="22"/>
        <v>5.8064702772796803E-4</v>
      </c>
      <c r="J192" s="209">
        <f t="shared" si="22"/>
        <v>0</v>
      </c>
      <c r="K192" s="209" t="s">
        <v>314</v>
      </c>
      <c r="L192" s="210" t="s">
        <v>314</v>
      </c>
      <c r="N192" s="8"/>
    </row>
    <row r="193" spans="1:14" x14ac:dyDescent="0.25">
      <c r="A193" s="15" t="s">
        <v>254</v>
      </c>
      <c r="B193" s="216">
        <v>0.14169711999999998</v>
      </c>
      <c r="C193" s="209">
        <f t="shared" si="19"/>
        <v>1.7076570278651143E-3</v>
      </c>
      <c r="D193" s="216">
        <v>2.3755999999999999E-2</v>
      </c>
      <c r="E193" s="209">
        <f t="shared" si="20"/>
        <v>3.0593262685095875E-4</v>
      </c>
      <c r="F193" s="216">
        <v>3.6144320000000001E-2</v>
      </c>
      <c r="G193" s="216">
        <v>1.9499999999999999E-3</v>
      </c>
      <c r="H193" s="216">
        <v>3.8094320000000001E-2</v>
      </c>
      <c r="I193" s="209">
        <f t="shared" si="22"/>
        <v>5.2936455790922093E-4</v>
      </c>
      <c r="J193" s="209">
        <f t="shared" si="22"/>
        <v>2.855942200387172E-5</v>
      </c>
      <c r="K193" s="209">
        <f>((H193/D193)-1)*100</f>
        <v>60.356625694561373</v>
      </c>
      <c r="L193" s="210">
        <f>((H193/B193)-1)*100</f>
        <v>-73.115670946593681</v>
      </c>
      <c r="N193" s="8"/>
    </row>
    <row r="194" spans="1:14" x14ac:dyDescent="0.25">
      <c r="A194" s="15" t="s">
        <v>234</v>
      </c>
      <c r="B194" s="216">
        <v>0.32211600000000001</v>
      </c>
      <c r="C194" s="209">
        <f t="shared" si="19"/>
        <v>3.8819677576213212E-3</v>
      </c>
      <c r="D194" s="216">
        <v>1.4383999999999999E-2</v>
      </c>
      <c r="E194" s="209">
        <f t="shared" si="20"/>
        <v>1.8523888300320721E-4</v>
      </c>
      <c r="F194" s="216">
        <v>3.5532000000000001E-4</v>
      </c>
      <c r="G194" s="216">
        <v>3.6254000000000002E-2</v>
      </c>
      <c r="H194" s="216">
        <v>3.6609320000000001E-2</v>
      </c>
      <c r="I194" s="209">
        <f t="shared" si="22"/>
        <v>5.2039660648285644E-6</v>
      </c>
      <c r="J194" s="209">
        <f t="shared" si="22"/>
        <v>5.3097091555300794E-4</v>
      </c>
      <c r="K194" s="209" t="s">
        <v>314</v>
      </c>
      <c r="L194" s="210" t="s">
        <v>314</v>
      </c>
      <c r="N194" s="8"/>
    </row>
    <row r="195" spans="1:14" x14ac:dyDescent="0.25">
      <c r="A195" s="15" t="s">
        <v>182</v>
      </c>
      <c r="B195" s="216">
        <v>7.5480300800000002</v>
      </c>
      <c r="C195" s="209">
        <f t="shared" si="19"/>
        <v>9.0964774814401891E-2</v>
      </c>
      <c r="D195" s="216">
        <v>0.56527260000000001</v>
      </c>
      <c r="E195" s="209">
        <f t="shared" si="20"/>
        <v>7.279648568987677E-3</v>
      </c>
      <c r="F195" s="216">
        <v>0</v>
      </c>
      <c r="G195" s="216">
        <v>3.2044380000000004E-2</v>
      </c>
      <c r="H195" s="216">
        <v>3.2044380000000004E-2</v>
      </c>
      <c r="I195" s="209">
        <f t="shared" si="22"/>
        <v>0</v>
      </c>
      <c r="J195" s="209">
        <f t="shared" si="22"/>
        <v>4.6931742116534725E-4</v>
      </c>
      <c r="K195" s="209" t="s">
        <v>314</v>
      </c>
      <c r="L195" s="210">
        <f>((H195/B195)-1)*100</f>
        <v>-99.575460356405998</v>
      </c>
      <c r="N195" s="8"/>
    </row>
    <row r="196" spans="1:14" x14ac:dyDescent="0.25">
      <c r="A196" s="15" t="s">
        <v>91</v>
      </c>
      <c r="B196" s="216">
        <v>4.17294E-3</v>
      </c>
      <c r="C196" s="209">
        <f t="shared" ref="C196:C259" si="27">(B196/$B$268)*100</f>
        <v>5.0290015194800362E-5</v>
      </c>
      <c r="D196" s="216">
        <v>0.30385570000000001</v>
      </c>
      <c r="E196" s="209">
        <f t="shared" ref="E196:E259" si="28">(D196/$D$268)*100</f>
        <v>3.9130902712845965E-3</v>
      </c>
      <c r="F196" s="216">
        <v>1.6306350000000001E-2</v>
      </c>
      <c r="G196" s="216">
        <v>1.2319999999999999E-2</v>
      </c>
      <c r="H196" s="216">
        <v>2.8626349999999998E-2</v>
      </c>
      <c r="I196" s="209">
        <f t="shared" si="22"/>
        <v>2.3882047743222241E-4</v>
      </c>
      <c r="J196" s="209">
        <f t="shared" si="22"/>
        <v>1.8043696363471778E-4</v>
      </c>
      <c r="K196" s="209">
        <f>((H196/D196)-1)*100</f>
        <v>-90.578965607688119</v>
      </c>
      <c r="L196" s="210">
        <f>((H196/B196)-1)*100</f>
        <v>585.99955906387345</v>
      </c>
      <c r="N196" s="8"/>
    </row>
    <row r="197" spans="1:14" x14ac:dyDescent="0.25">
      <c r="A197" s="15" t="s">
        <v>192</v>
      </c>
      <c r="B197" s="216">
        <v>2.1090999999999999E-2</v>
      </c>
      <c r="C197" s="209">
        <f t="shared" si="27"/>
        <v>2.5417732113894146E-4</v>
      </c>
      <c r="D197" s="216">
        <v>9.3310000000000008E-3</v>
      </c>
      <c r="E197" s="209">
        <f t="shared" si="28"/>
        <v>1.2016574091371849E-4</v>
      </c>
      <c r="F197" s="216">
        <v>0</v>
      </c>
      <c r="G197" s="216">
        <v>2.743307E-2</v>
      </c>
      <c r="H197" s="216">
        <v>2.743307E-2</v>
      </c>
      <c r="I197" s="209">
        <f t="shared" si="22"/>
        <v>0</v>
      </c>
      <c r="J197" s="209">
        <f t="shared" si="22"/>
        <v>4.0178083230346326E-4</v>
      </c>
      <c r="K197" s="209">
        <f>((H197/D197)-1)*100</f>
        <v>193.99924981245312</v>
      </c>
      <c r="L197" s="210">
        <f>((H197/B197)-1)*100</f>
        <v>30.070029870560909</v>
      </c>
      <c r="N197" s="8"/>
    </row>
    <row r="198" spans="1:14" x14ac:dyDescent="0.25">
      <c r="A198" s="15" t="s">
        <v>106</v>
      </c>
      <c r="B198" s="216">
        <v>0.16882706</v>
      </c>
      <c r="C198" s="209">
        <f t="shared" si="27"/>
        <v>2.0346123866371128E-3</v>
      </c>
      <c r="D198" s="216">
        <v>0.763988</v>
      </c>
      <c r="E198" s="209">
        <f t="shared" si="28"/>
        <v>9.8387294040499351E-3</v>
      </c>
      <c r="F198" s="216">
        <v>2.485588E-2</v>
      </c>
      <c r="G198" s="216">
        <v>2.1350000000000002E-3</v>
      </c>
      <c r="H198" s="216">
        <v>2.6990880000000002E-2</v>
      </c>
      <c r="I198" s="209">
        <f t="shared" ref="I198:J261" si="29">(F198/$H$268)*100</f>
        <v>3.640356749731257E-4</v>
      </c>
      <c r="J198" s="209">
        <f t="shared" si="29"/>
        <v>3.1268905629880075E-5</v>
      </c>
      <c r="K198" s="209" t="s">
        <v>314</v>
      </c>
      <c r="L198" s="210">
        <f>((H198/B198)-1)*100</f>
        <v>-84.012705072279289</v>
      </c>
      <c r="N198" s="8"/>
    </row>
    <row r="199" spans="1:14" x14ac:dyDescent="0.25">
      <c r="A199" s="15" t="s">
        <v>73</v>
      </c>
      <c r="B199" s="216">
        <v>87.007075159999999</v>
      </c>
      <c r="C199" s="209">
        <f t="shared" si="27"/>
        <v>1.0485621964014669</v>
      </c>
      <c r="D199" s="216">
        <v>6.4708999999999999E-3</v>
      </c>
      <c r="E199" s="209">
        <f t="shared" si="28"/>
        <v>8.3333028922792936E-5</v>
      </c>
      <c r="F199" s="216">
        <v>2.547E-2</v>
      </c>
      <c r="G199" s="216">
        <v>1.5E-5</v>
      </c>
      <c r="H199" s="216">
        <v>2.5485000000000001E-2</v>
      </c>
      <c r="I199" s="209">
        <f t="shared" si="29"/>
        <v>3.7302998894287836E-4</v>
      </c>
      <c r="J199" s="209">
        <f t="shared" si="29"/>
        <v>2.1968786156824402E-7</v>
      </c>
      <c r="K199" s="209" t="s">
        <v>314</v>
      </c>
      <c r="L199" s="210">
        <f>((H199/B199)-1)*100</f>
        <v>-99.970709278580927</v>
      </c>
      <c r="N199" s="8"/>
    </row>
    <row r="200" spans="1:14" x14ac:dyDescent="0.25">
      <c r="A200" s="15" t="s">
        <v>45</v>
      </c>
      <c r="B200" s="216">
        <v>1.5888800000000002E-3</v>
      </c>
      <c r="C200" s="209">
        <f t="shared" si="27"/>
        <v>1.9148322128454858E-5</v>
      </c>
      <c r="D200" s="216">
        <v>5.4145000000000007E-4</v>
      </c>
      <c r="E200" s="209">
        <f t="shared" si="28"/>
        <v>6.9728582593219243E-6</v>
      </c>
      <c r="F200" s="216">
        <v>2.5241970000000002E-2</v>
      </c>
      <c r="G200" s="216">
        <v>0</v>
      </c>
      <c r="H200" s="216">
        <v>2.5241970000000002E-2</v>
      </c>
      <c r="I200" s="209">
        <f t="shared" si="29"/>
        <v>3.6969029407131796E-4</v>
      </c>
      <c r="J200" s="209">
        <f t="shared" si="29"/>
        <v>0</v>
      </c>
      <c r="K200" s="209" t="s">
        <v>314</v>
      </c>
      <c r="L200" s="210" t="s">
        <v>314</v>
      </c>
      <c r="N200" s="8"/>
    </row>
    <row r="201" spans="1:14" x14ac:dyDescent="0.25">
      <c r="A201" s="15" t="s">
        <v>190</v>
      </c>
      <c r="B201" s="216">
        <v>0.30528440000000001</v>
      </c>
      <c r="C201" s="209">
        <f t="shared" si="27"/>
        <v>3.6791224208197371E-3</v>
      </c>
      <c r="D201" s="216">
        <v>4.4999999999999998E-2</v>
      </c>
      <c r="E201" s="209">
        <f t="shared" si="28"/>
        <v>5.7951541540213604E-4</v>
      </c>
      <c r="F201" s="216">
        <v>0</v>
      </c>
      <c r="G201" s="216">
        <v>2.4626310000000002E-2</v>
      </c>
      <c r="H201" s="216">
        <v>2.4626310000000002E-2</v>
      </c>
      <c r="I201" s="209">
        <f t="shared" si="29"/>
        <v>0</v>
      </c>
      <c r="J201" s="209">
        <f t="shared" si="29"/>
        <v>3.6067342548111095E-4</v>
      </c>
      <c r="K201" s="209" t="s">
        <v>314</v>
      </c>
      <c r="L201" s="210" t="s">
        <v>314</v>
      </c>
      <c r="N201" s="8"/>
    </row>
    <row r="202" spans="1:14" x14ac:dyDescent="0.25">
      <c r="A202" s="15" t="s">
        <v>207</v>
      </c>
      <c r="B202" s="216">
        <v>7.4060000000000001E-2</v>
      </c>
      <c r="C202" s="209">
        <f t="shared" si="27"/>
        <v>8.9253105132758076E-4</v>
      </c>
      <c r="D202" s="216">
        <v>3.1034330000000002E-2</v>
      </c>
      <c r="E202" s="209">
        <f t="shared" si="28"/>
        <v>3.9966383648171053E-4</v>
      </c>
      <c r="F202" s="216">
        <v>0</v>
      </c>
      <c r="G202" s="216">
        <v>2.4489500000000001E-2</v>
      </c>
      <c r="H202" s="216">
        <v>2.4489500000000001E-2</v>
      </c>
      <c r="I202" s="209">
        <f t="shared" si="29"/>
        <v>0</v>
      </c>
      <c r="J202" s="209">
        <f t="shared" si="29"/>
        <v>3.5866972572503415E-4</v>
      </c>
      <c r="K202" s="209">
        <f>((H202/D202)-1)*100</f>
        <v>-21.089000471413431</v>
      </c>
      <c r="L202" s="210">
        <f>((H202/B202)-1)*100</f>
        <v>-66.932892249527413</v>
      </c>
      <c r="N202" s="8"/>
    </row>
    <row r="203" spans="1:14" x14ac:dyDescent="0.25">
      <c r="A203" s="15" t="s">
        <v>231</v>
      </c>
      <c r="B203" s="216">
        <v>9.7993200000000003E-3</v>
      </c>
      <c r="C203" s="209">
        <f t="shared" si="27"/>
        <v>1.1809610291514165E-4</v>
      </c>
      <c r="D203" s="216">
        <v>3.7113660000000007E-2</v>
      </c>
      <c r="E203" s="209">
        <f t="shared" si="28"/>
        <v>4.7795417982208094E-4</v>
      </c>
      <c r="F203" s="216">
        <v>1.28649E-2</v>
      </c>
      <c r="G203" s="216">
        <v>1.1409280000000001E-2</v>
      </c>
      <c r="H203" s="216">
        <v>2.4274179999999999E-2</v>
      </c>
      <c r="I203" s="209">
        <f t="shared" si="29"/>
        <v>1.8841749135262018E-4</v>
      </c>
      <c r="J203" s="209">
        <f t="shared" si="29"/>
        <v>1.6709868834888903E-4</v>
      </c>
      <c r="K203" s="209">
        <f>((H203/D203)-1)*100</f>
        <v>-34.595025120130984</v>
      </c>
      <c r="L203" s="210" t="s">
        <v>314</v>
      </c>
      <c r="N203" s="8"/>
    </row>
    <row r="204" spans="1:14" x14ac:dyDescent="0.25">
      <c r="A204" s="15" t="s">
        <v>227</v>
      </c>
      <c r="B204" s="216">
        <v>0.59172462999999997</v>
      </c>
      <c r="C204" s="209">
        <f t="shared" si="27"/>
        <v>7.1311451000583828E-3</v>
      </c>
      <c r="D204" s="216">
        <v>0.18259987999999999</v>
      </c>
      <c r="E204" s="209">
        <f t="shared" si="28"/>
        <v>2.3515432291240038E-3</v>
      </c>
      <c r="F204" s="216">
        <v>5.0000000000000001E-4</v>
      </c>
      <c r="G204" s="216">
        <v>2.3555050000000001E-2</v>
      </c>
      <c r="H204" s="216">
        <v>2.4055049999999998E-2</v>
      </c>
      <c r="I204" s="209">
        <f t="shared" si="29"/>
        <v>7.3229287189414678E-6</v>
      </c>
      <c r="J204" s="209">
        <f t="shared" si="29"/>
        <v>3.4498390424220448E-4</v>
      </c>
      <c r="K204" s="209">
        <f>((H204/D204)-1)*100</f>
        <v>-86.826360455439513</v>
      </c>
      <c r="L204" s="210">
        <f>((H204/B204)-1)*100</f>
        <v>-95.934756002973884</v>
      </c>
      <c r="N204" s="8"/>
    </row>
    <row r="205" spans="1:14" x14ac:dyDescent="0.25">
      <c r="A205" s="15" t="s">
        <v>193</v>
      </c>
      <c r="B205" s="216">
        <v>3.5843750000000001E-2</v>
      </c>
      <c r="C205" s="209">
        <f t="shared" si="27"/>
        <v>4.3196948246047764E-4</v>
      </c>
      <c r="D205" s="216">
        <v>4.2367740000000001E-2</v>
      </c>
      <c r="E205" s="209">
        <f t="shared" si="28"/>
        <v>5.4561685434999316E-4</v>
      </c>
      <c r="F205" s="216">
        <v>0</v>
      </c>
      <c r="G205" s="216">
        <v>2.0285890000000001E-2</v>
      </c>
      <c r="H205" s="216">
        <v>2.0285890000000001E-2</v>
      </c>
      <c r="I205" s="209">
        <f t="shared" si="29"/>
        <v>0</v>
      </c>
      <c r="J205" s="209">
        <f t="shared" si="29"/>
        <v>2.9710425294057508E-4</v>
      </c>
      <c r="K205" s="209" t="s">
        <v>314</v>
      </c>
      <c r="L205" s="210" t="s">
        <v>314</v>
      </c>
      <c r="N205" s="8"/>
    </row>
    <row r="206" spans="1:14" x14ac:dyDescent="0.25">
      <c r="A206" s="15" t="s">
        <v>94</v>
      </c>
      <c r="B206" s="216">
        <v>4.3714040000000001</v>
      </c>
      <c r="C206" s="209">
        <f t="shared" si="27"/>
        <v>5.2681795947847589E-2</v>
      </c>
      <c r="D206" s="216">
        <v>5.6300000000000002E-4</v>
      </c>
      <c r="E206" s="209">
        <f t="shared" si="28"/>
        <v>7.2503817526978357E-6</v>
      </c>
      <c r="F206" s="216">
        <v>3.8600000000000001E-3</v>
      </c>
      <c r="G206" s="216">
        <v>1.367928E-2</v>
      </c>
      <c r="H206" s="216">
        <v>1.7539279999999997E-2</v>
      </c>
      <c r="I206" s="209">
        <f t="shared" si="29"/>
        <v>5.6533009710228134E-5</v>
      </c>
      <c r="J206" s="209">
        <f t="shared" si="29"/>
        <v>2.0034478473288328E-4</v>
      </c>
      <c r="K206" s="209">
        <f>((H206/D206)-1)*100</f>
        <v>3015.3250444049727</v>
      </c>
      <c r="L206" s="210" t="s">
        <v>314</v>
      </c>
      <c r="N206" s="8"/>
    </row>
    <row r="207" spans="1:14" x14ac:dyDescent="0.25">
      <c r="A207" s="15" t="s">
        <v>7</v>
      </c>
      <c r="B207" s="216">
        <v>0.13853950000000001</v>
      </c>
      <c r="C207" s="209">
        <f t="shared" si="27"/>
        <v>1.6696030999918633E-3</v>
      </c>
      <c r="D207" s="216">
        <v>0.1052973</v>
      </c>
      <c r="E207" s="209">
        <f t="shared" si="28"/>
        <v>1.3560313011160741E-3</v>
      </c>
      <c r="F207" s="216">
        <v>1.151334E-2</v>
      </c>
      <c r="G207" s="216">
        <v>0</v>
      </c>
      <c r="H207" s="216">
        <v>1.151334E-2</v>
      </c>
      <c r="I207" s="209">
        <f t="shared" si="29"/>
        <v>1.6862273627387512E-4</v>
      </c>
      <c r="J207" s="209">
        <f t="shared" si="29"/>
        <v>0</v>
      </c>
      <c r="K207" s="209">
        <f>((H207/D207)-1)*100</f>
        <v>-89.065873483935491</v>
      </c>
      <c r="L207" s="210">
        <f>((H207/B207)-1)*100</f>
        <v>-91.689489279230827</v>
      </c>
      <c r="N207" s="8"/>
    </row>
    <row r="208" spans="1:14" x14ac:dyDescent="0.25">
      <c r="A208" s="15" t="s">
        <v>92</v>
      </c>
      <c r="B208" s="216">
        <v>8.4001229999999996E-2</v>
      </c>
      <c r="C208" s="209">
        <f t="shared" si="27"/>
        <v>1.012337376785173E-3</v>
      </c>
      <c r="D208" s="216">
        <v>0.81102200000000002</v>
      </c>
      <c r="E208" s="209">
        <f t="shared" si="28"/>
        <v>1.0444438916228248E-2</v>
      </c>
      <c r="F208" s="216">
        <v>2.7324000000000003E-3</v>
      </c>
      <c r="G208" s="216">
        <v>8.5869999999999991E-3</v>
      </c>
      <c r="H208" s="216">
        <v>1.13194E-2</v>
      </c>
      <c r="I208" s="209">
        <f t="shared" si="29"/>
        <v>4.001834086327134E-5</v>
      </c>
      <c r="J208" s="209">
        <f t="shared" si="29"/>
        <v>1.2576397781910076E-4</v>
      </c>
      <c r="K208" s="209" t="s">
        <v>314</v>
      </c>
      <c r="L208" s="210" t="s">
        <v>314</v>
      </c>
      <c r="N208" s="8"/>
    </row>
    <row r="209" spans="1:14" x14ac:dyDescent="0.25">
      <c r="A209" s="15" t="s">
        <v>244</v>
      </c>
      <c r="B209" s="216">
        <v>8.3598199999999998E-2</v>
      </c>
      <c r="C209" s="209">
        <f t="shared" si="27"/>
        <v>1.007480277276443E-3</v>
      </c>
      <c r="D209" s="216">
        <v>0</v>
      </c>
      <c r="E209" s="209">
        <f t="shared" si="28"/>
        <v>0</v>
      </c>
      <c r="F209" s="216">
        <v>0</v>
      </c>
      <c r="G209" s="216">
        <v>6.5779999999999996E-3</v>
      </c>
      <c r="H209" s="216">
        <v>6.5779999999999996E-3</v>
      </c>
      <c r="I209" s="209">
        <f t="shared" si="29"/>
        <v>0</v>
      </c>
      <c r="J209" s="209">
        <f t="shared" si="29"/>
        <v>9.6340450226393943E-5</v>
      </c>
      <c r="K209" s="209" t="s">
        <v>314</v>
      </c>
      <c r="L209" s="210" t="s">
        <v>314</v>
      </c>
      <c r="N209" s="8"/>
    </row>
    <row r="210" spans="1:14" x14ac:dyDescent="0.25">
      <c r="A210" s="15" t="s">
        <v>84</v>
      </c>
      <c r="B210" s="216">
        <v>9.2586000000000003E-4</v>
      </c>
      <c r="C210" s="209">
        <f t="shared" si="27"/>
        <v>1.1157963802081474E-5</v>
      </c>
      <c r="D210" s="216">
        <v>0</v>
      </c>
      <c r="E210" s="209">
        <f t="shared" si="28"/>
        <v>0</v>
      </c>
      <c r="F210" s="216">
        <v>5.3333299999999998E-3</v>
      </c>
      <c r="G210" s="216">
        <v>0</v>
      </c>
      <c r="H210" s="216">
        <v>5.3333299999999998E-3</v>
      </c>
      <c r="I210" s="209">
        <f t="shared" si="29"/>
        <v>7.8111190849184192E-5</v>
      </c>
      <c r="J210" s="209">
        <f t="shared" si="29"/>
        <v>0</v>
      </c>
      <c r="K210" s="209" t="s">
        <v>314</v>
      </c>
      <c r="L210" s="210" t="s">
        <v>314</v>
      </c>
      <c r="N210" s="8"/>
    </row>
    <row r="211" spans="1:14" x14ac:dyDescent="0.25">
      <c r="A211" s="15" t="s">
        <v>179</v>
      </c>
      <c r="B211" s="216">
        <v>42.850650000000002</v>
      </c>
      <c r="C211" s="209">
        <f t="shared" si="27"/>
        <v>0.51641285031825823</v>
      </c>
      <c r="D211" s="216">
        <v>1.86156633</v>
      </c>
      <c r="E211" s="209">
        <f t="shared" si="28"/>
        <v>2.3973475222857331E-2</v>
      </c>
      <c r="F211" s="216">
        <v>0</v>
      </c>
      <c r="G211" s="216">
        <v>4.1739099999999994E-3</v>
      </c>
      <c r="H211" s="216">
        <v>4.1739099999999994E-3</v>
      </c>
      <c r="I211" s="209">
        <f t="shared" si="29"/>
        <v>0</v>
      </c>
      <c r="J211" s="209">
        <f t="shared" si="29"/>
        <v>6.1130490818553951E-5</v>
      </c>
      <c r="K211" s="209">
        <f>((H211/D211)-1)*100</f>
        <v>-99.775785050860904</v>
      </c>
      <c r="L211" s="210" t="s">
        <v>314</v>
      </c>
      <c r="N211" s="8"/>
    </row>
    <row r="212" spans="1:14" x14ac:dyDescent="0.25">
      <c r="A212" s="15" t="s">
        <v>186</v>
      </c>
      <c r="B212" s="216">
        <v>4.0787800000000006E-3</v>
      </c>
      <c r="C212" s="209">
        <f t="shared" si="27"/>
        <v>4.9155249818173241E-5</v>
      </c>
      <c r="D212" s="216">
        <v>0</v>
      </c>
      <c r="E212" s="209">
        <f t="shared" si="28"/>
        <v>0</v>
      </c>
      <c r="F212" s="216">
        <v>0</v>
      </c>
      <c r="G212" s="216">
        <v>3.6958000000000004E-3</v>
      </c>
      <c r="H212" s="216">
        <v>3.6958000000000004E-3</v>
      </c>
      <c r="I212" s="209">
        <f t="shared" si="29"/>
        <v>0</v>
      </c>
      <c r="J212" s="209">
        <f t="shared" si="29"/>
        <v>5.4128159918927765E-5</v>
      </c>
      <c r="K212" s="209" t="s">
        <v>314</v>
      </c>
      <c r="L212" s="210" t="s">
        <v>314</v>
      </c>
      <c r="N212" s="8"/>
    </row>
    <row r="213" spans="1:14" x14ac:dyDescent="0.25">
      <c r="A213" s="15" t="s">
        <v>27</v>
      </c>
      <c r="B213" s="216">
        <v>0.95994454000000007</v>
      </c>
      <c r="C213" s="209">
        <f t="shared" si="27"/>
        <v>1.1568732237407117E-2</v>
      </c>
      <c r="D213" s="216">
        <v>0.32273540000000001</v>
      </c>
      <c r="E213" s="209">
        <f t="shared" si="28"/>
        <v>4.1562253199105455E-3</v>
      </c>
      <c r="F213" s="216">
        <v>2.5083000000000002E-3</v>
      </c>
      <c r="G213" s="216">
        <v>6.1700000000000004E-4</v>
      </c>
      <c r="H213" s="216">
        <v>3.1253000000000001E-3</v>
      </c>
      <c r="I213" s="209">
        <f t="shared" si="29"/>
        <v>3.6736204211441772E-5</v>
      </c>
      <c r="J213" s="209">
        <f t="shared" si="29"/>
        <v>9.0364940391737721E-6</v>
      </c>
      <c r="K213" s="209">
        <f>((H213/D213)-1)*100</f>
        <v>-99.031621569868065</v>
      </c>
      <c r="L213" s="210">
        <f>((H213/B213)-1)*100</f>
        <v>-99.674429108164944</v>
      </c>
      <c r="N213" s="8"/>
    </row>
    <row r="214" spans="1:14" x14ac:dyDescent="0.25">
      <c r="A214" s="15" t="s">
        <v>137</v>
      </c>
      <c r="B214" s="216">
        <v>1.1066099999999998E-3</v>
      </c>
      <c r="C214" s="209">
        <f t="shared" si="27"/>
        <v>1.3336265010931869E-5</v>
      </c>
      <c r="D214" s="216">
        <v>5.0000000000000004E-6</v>
      </c>
      <c r="E214" s="209">
        <f t="shared" si="28"/>
        <v>6.4390601711348453E-8</v>
      </c>
      <c r="F214" s="216">
        <v>3.0499999999999999E-4</v>
      </c>
      <c r="G214" s="216">
        <v>2.3600000000000001E-3</v>
      </c>
      <c r="H214" s="216">
        <v>2.6649999999999998E-3</v>
      </c>
      <c r="I214" s="209">
        <f t="shared" si="29"/>
        <v>4.4669865185542952E-6</v>
      </c>
      <c r="J214" s="209">
        <f t="shared" si="29"/>
        <v>3.4564223553403731E-5</v>
      </c>
      <c r="K214" s="209">
        <f>((H214/D214)-1)*100</f>
        <v>53199.999999999985</v>
      </c>
      <c r="L214" s="210" t="s">
        <v>314</v>
      </c>
      <c r="N214" s="8"/>
    </row>
    <row r="215" spans="1:14" x14ac:dyDescent="0.25">
      <c r="A215" s="15" t="s">
        <v>138</v>
      </c>
      <c r="B215" s="216">
        <v>3.211464E-2</v>
      </c>
      <c r="C215" s="209">
        <f t="shared" si="27"/>
        <v>3.8702826630038868E-4</v>
      </c>
      <c r="D215" s="216">
        <v>1.3755659099999999</v>
      </c>
      <c r="E215" s="209">
        <f t="shared" si="28"/>
        <v>1.7714703327703717E-2</v>
      </c>
      <c r="F215" s="216">
        <v>5.0000000000000002E-5</v>
      </c>
      <c r="G215" s="216">
        <v>2.57836E-3</v>
      </c>
      <c r="H215" s="216">
        <v>2.6283600000000002E-3</v>
      </c>
      <c r="I215" s="209">
        <f t="shared" si="29"/>
        <v>7.3229287189414687E-7</v>
      </c>
      <c r="J215" s="209">
        <f t="shared" si="29"/>
        <v>3.7762292983539849E-5</v>
      </c>
      <c r="K215" s="209">
        <f>((H215/D215)-1)*100</f>
        <v>-99.808925186289329</v>
      </c>
      <c r="L215" s="210">
        <f>((H215/B215)-1)*100</f>
        <v>-91.815695271689165</v>
      </c>
      <c r="N215" s="8"/>
    </row>
    <row r="216" spans="1:14" x14ac:dyDescent="0.25">
      <c r="A216" s="15" t="s">
        <v>131</v>
      </c>
      <c r="B216" s="216">
        <v>3.042E-3</v>
      </c>
      <c r="C216" s="209">
        <f t="shared" si="27"/>
        <v>3.6660538187125316E-5</v>
      </c>
      <c r="D216" s="216">
        <v>0</v>
      </c>
      <c r="E216" s="209">
        <f t="shared" si="28"/>
        <v>0</v>
      </c>
      <c r="F216" s="216">
        <v>2.3295999999999998E-3</v>
      </c>
      <c r="G216" s="216">
        <v>0</v>
      </c>
      <c r="H216" s="216">
        <v>2.3295999999999998E-3</v>
      </c>
      <c r="I216" s="209">
        <f t="shared" si="29"/>
        <v>3.4118989487292084E-5</v>
      </c>
      <c r="J216" s="209">
        <f t="shared" si="29"/>
        <v>0</v>
      </c>
      <c r="K216" s="209" t="s">
        <v>314</v>
      </c>
      <c r="L216" s="210" t="s">
        <v>314</v>
      </c>
      <c r="N216" s="8"/>
    </row>
    <row r="217" spans="1:14" x14ac:dyDescent="0.25">
      <c r="A217" s="15" t="s">
        <v>34</v>
      </c>
      <c r="B217" s="216">
        <v>6.8808509999999989E-2</v>
      </c>
      <c r="C217" s="209">
        <f t="shared" si="27"/>
        <v>8.2924293506055015E-4</v>
      </c>
      <c r="D217" s="216">
        <v>0.1065097</v>
      </c>
      <c r="E217" s="209">
        <f t="shared" si="28"/>
        <v>1.3716447342190419E-3</v>
      </c>
      <c r="F217" s="216">
        <v>1.99321E-3</v>
      </c>
      <c r="G217" s="216">
        <v>0</v>
      </c>
      <c r="H217" s="216">
        <v>1.99321E-3</v>
      </c>
      <c r="I217" s="209">
        <f t="shared" si="29"/>
        <v>2.9192269503762644E-5</v>
      </c>
      <c r="J217" s="209">
        <f t="shared" si="29"/>
        <v>0</v>
      </c>
      <c r="K217" s="209" t="s">
        <v>314</v>
      </c>
      <c r="L217" s="210" t="s">
        <v>314</v>
      </c>
      <c r="N217" s="8"/>
    </row>
    <row r="218" spans="1:14" x14ac:dyDescent="0.25">
      <c r="A218" s="15" t="s">
        <v>24</v>
      </c>
      <c r="B218" s="216">
        <v>3.08618E-3</v>
      </c>
      <c r="C218" s="209">
        <f t="shared" si="27"/>
        <v>3.7192971644425514E-5</v>
      </c>
      <c r="D218" s="216">
        <v>8.3767960000000002E-2</v>
      </c>
      <c r="E218" s="209">
        <f t="shared" si="28"/>
        <v>1.0787738697064337E-3</v>
      </c>
      <c r="F218" s="216">
        <v>0</v>
      </c>
      <c r="G218" s="216">
        <v>1.9675399999999998E-3</v>
      </c>
      <c r="H218" s="216">
        <v>1.9675399999999998E-3</v>
      </c>
      <c r="I218" s="209">
        <f t="shared" si="29"/>
        <v>0</v>
      </c>
      <c r="J218" s="209">
        <f t="shared" si="29"/>
        <v>2.8816310343332186E-5</v>
      </c>
      <c r="K218" s="209" t="s">
        <v>314</v>
      </c>
      <c r="L218" s="210" t="s">
        <v>314</v>
      </c>
      <c r="N218" s="8"/>
    </row>
    <row r="219" spans="1:14" x14ac:dyDescent="0.25">
      <c r="A219" s="15" t="s">
        <v>167</v>
      </c>
      <c r="B219" s="216">
        <v>1.635E-2</v>
      </c>
      <c r="C219" s="209">
        <f t="shared" si="27"/>
        <v>1.9704135416157096E-4</v>
      </c>
      <c r="D219" s="216">
        <v>0</v>
      </c>
      <c r="E219" s="209">
        <f t="shared" si="28"/>
        <v>0</v>
      </c>
      <c r="F219" s="216">
        <v>1.5E-3</v>
      </c>
      <c r="G219" s="216">
        <v>0</v>
      </c>
      <c r="H219" s="216">
        <v>1.5E-3</v>
      </c>
      <c r="I219" s="209">
        <f t="shared" si="29"/>
        <v>2.1968786156824403E-5</v>
      </c>
      <c r="J219" s="209">
        <f t="shared" si="29"/>
        <v>0</v>
      </c>
      <c r="K219" s="209" t="s">
        <v>314</v>
      </c>
      <c r="L219" s="210">
        <f>((H219/B219)-1)*100</f>
        <v>-90.825688073394488</v>
      </c>
      <c r="N219" s="8"/>
    </row>
    <row r="220" spans="1:14" x14ac:dyDescent="0.25">
      <c r="A220" s="15" t="s">
        <v>208</v>
      </c>
      <c r="B220" s="216">
        <v>7.3131789999999988E-2</v>
      </c>
      <c r="C220" s="209">
        <f t="shared" si="27"/>
        <v>8.8134476659691935E-4</v>
      </c>
      <c r="D220" s="216">
        <v>2.7342000000000002E-2</v>
      </c>
      <c r="E220" s="209">
        <f t="shared" si="28"/>
        <v>3.5211356639833783E-4</v>
      </c>
      <c r="F220" s="216">
        <v>0</v>
      </c>
      <c r="G220" s="216">
        <v>1.201E-3</v>
      </c>
      <c r="H220" s="216">
        <v>1.201E-3</v>
      </c>
      <c r="I220" s="209">
        <f t="shared" si="29"/>
        <v>0</v>
      </c>
      <c r="J220" s="209">
        <f t="shared" si="29"/>
        <v>1.7589674782897406E-5</v>
      </c>
      <c r="K220" s="209" t="s">
        <v>314</v>
      </c>
      <c r="L220" s="210" t="s">
        <v>314</v>
      </c>
      <c r="N220" s="8"/>
    </row>
    <row r="221" spans="1:14" x14ac:dyDescent="0.25">
      <c r="A221" s="15" t="s">
        <v>101</v>
      </c>
      <c r="B221" s="216">
        <v>2.3663650000000001E-2</v>
      </c>
      <c r="C221" s="209">
        <f t="shared" si="27"/>
        <v>2.851815070584379E-4</v>
      </c>
      <c r="D221" s="216">
        <v>0</v>
      </c>
      <c r="E221" s="209">
        <f t="shared" si="28"/>
        <v>0</v>
      </c>
      <c r="F221" s="216">
        <v>7.8600000000000002E-4</v>
      </c>
      <c r="G221" s="216">
        <v>1.4E-5</v>
      </c>
      <c r="H221" s="216">
        <v>8.0000000000000004E-4</v>
      </c>
      <c r="I221" s="209">
        <f t="shared" si="29"/>
        <v>1.1511643946175988E-5</v>
      </c>
      <c r="J221" s="209">
        <f t="shared" si="29"/>
        <v>2.0504200413036108E-7</v>
      </c>
      <c r="K221" s="209" t="s">
        <v>314</v>
      </c>
      <c r="L221" s="210" t="s">
        <v>314</v>
      </c>
      <c r="N221" s="8"/>
    </row>
    <row r="222" spans="1:14" x14ac:dyDescent="0.25">
      <c r="A222" s="15" t="s">
        <v>63</v>
      </c>
      <c r="B222" s="216">
        <v>5.3940000000000004E-3</v>
      </c>
      <c r="C222" s="209">
        <f t="shared" si="27"/>
        <v>6.500556968486324E-5</v>
      </c>
      <c r="D222" s="216">
        <v>4.0370100000000006E-3</v>
      </c>
      <c r="E222" s="209">
        <f t="shared" si="28"/>
        <v>5.1989100602946167E-5</v>
      </c>
      <c r="F222" s="216">
        <v>5.9500000000000004E-4</v>
      </c>
      <c r="G222" s="216">
        <v>0</v>
      </c>
      <c r="H222" s="216">
        <v>5.9500000000000004E-4</v>
      </c>
      <c r="I222" s="209">
        <f t="shared" si="29"/>
        <v>8.7142851755403476E-6</v>
      </c>
      <c r="J222" s="209">
        <f t="shared" si="29"/>
        <v>0</v>
      </c>
      <c r="K222" s="209">
        <f>((H222/D222)-1)*100</f>
        <v>-85.261369181646813</v>
      </c>
      <c r="L222" s="210" t="s">
        <v>314</v>
      </c>
      <c r="N222" s="8"/>
    </row>
    <row r="223" spans="1:14" x14ac:dyDescent="0.25">
      <c r="A223" s="15" t="s">
        <v>247</v>
      </c>
      <c r="B223" s="216">
        <v>7.77E-3</v>
      </c>
      <c r="C223" s="209">
        <f t="shared" si="27"/>
        <v>9.3639836197884185E-5</v>
      </c>
      <c r="D223" s="216">
        <v>0.18783900000000001</v>
      </c>
      <c r="E223" s="209">
        <f t="shared" si="28"/>
        <v>2.4190132469715962E-3</v>
      </c>
      <c r="F223" s="216">
        <v>0</v>
      </c>
      <c r="G223" s="216">
        <v>5.4000000000000001E-4</v>
      </c>
      <c r="H223" s="216">
        <v>5.4000000000000001E-4</v>
      </c>
      <c r="I223" s="209">
        <f t="shared" si="29"/>
        <v>0</v>
      </c>
      <c r="J223" s="209">
        <f t="shared" si="29"/>
        <v>7.9087630164567863E-6</v>
      </c>
      <c r="K223" s="209" t="s">
        <v>314</v>
      </c>
      <c r="L223" s="210" t="s">
        <v>314</v>
      </c>
      <c r="N223" s="8"/>
    </row>
    <row r="224" spans="1:14" x14ac:dyDescent="0.25">
      <c r="A224" s="15" t="s">
        <v>156</v>
      </c>
      <c r="B224" s="216">
        <v>8.9187455500000006</v>
      </c>
      <c r="C224" s="209">
        <f t="shared" si="27"/>
        <v>0.1074838960608248</v>
      </c>
      <c r="D224" s="216">
        <v>3.6000000000000002E-4</v>
      </c>
      <c r="E224" s="209">
        <f t="shared" si="28"/>
        <v>4.6361233232170882E-6</v>
      </c>
      <c r="F224" s="216">
        <v>5.2520000000000008E-4</v>
      </c>
      <c r="G224" s="216">
        <v>0</v>
      </c>
      <c r="H224" s="216">
        <v>5.2520000000000008E-4</v>
      </c>
      <c r="I224" s="209">
        <f t="shared" si="29"/>
        <v>7.6920043263761191E-6</v>
      </c>
      <c r="J224" s="209">
        <f t="shared" si="29"/>
        <v>0</v>
      </c>
      <c r="K224" s="209" t="s">
        <v>314</v>
      </c>
      <c r="L224" s="210" t="s">
        <v>314</v>
      </c>
      <c r="N224" s="8"/>
    </row>
    <row r="225" spans="1:14" x14ac:dyDescent="0.25">
      <c r="A225" s="15" t="s">
        <v>43</v>
      </c>
      <c r="B225" s="216">
        <v>0</v>
      </c>
      <c r="C225" s="209">
        <f t="shared" si="27"/>
        <v>0</v>
      </c>
      <c r="D225" s="216">
        <v>0</v>
      </c>
      <c r="E225" s="209">
        <f t="shared" si="28"/>
        <v>0</v>
      </c>
      <c r="F225" s="216">
        <v>3.4000000000000002E-4</v>
      </c>
      <c r="G225" s="216">
        <v>0</v>
      </c>
      <c r="H225" s="216">
        <v>3.4000000000000002E-4</v>
      </c>
      <c r="I225" s="209">
        <f t="shared" si="29"/>
        <v>4.9795915288801989E-6</v>
      </c>
      <c r="J225" s="209">
        <f t="shared" si="29"/>
        <v>0</v>
      </c>
      <c r="K225" s="209" t="s">
        <v>314</v>
      </c>
      <c r="L225" s="210" t="s">
        <v>314</v>
      </c>
      <c r="N225" s="8"/>
    </row>
    <row r="226" spans="1:14" x14ac:dyDescent="0.25">
      <c r="A226" s="15" t="s">
        <v>93</v>
      </c>
      <c r="B226" s="216">
        <v>0</v>
      </c>
      <c r="C226" s="209">
        <f t="shared" si="27"/>
        <v>0</v>
      </c>
      <c r="D226" s="216">
        <v>5.7643670000000001E-2</v>
      </c>
      <c r="E226" s="209">
        <f t="shared" si="28"/>
        <v>7.4234211923008111E-4</v>
      </c>
      <c r="F226" s="216">
        <v>1E-4</v>
      </c>
      <c r="G226" s="216">
        <v>0</v>
      </c>
      <c r="H226" s="216">
        <v>1E-4</v>
      </c>
      <c r="I226" s="209">
        <f t="shared" si="29"/>
        <v>1.4645857437882937E-6</v>
      </c>
      <c r="J226" s="209">
        <f t="shared" si="29"/>
        <v>0</v>
      </c>
      <c r="K226" s="209" t="s">
        <v>314</v>
      </c>
      <c r="L226" s="210" t="s">
        <v>314</v>
      </c>
      <c r="N226" s="8"/>
    </row>
    <row r="227" spans="1:14" x14ac:dyDescent="0.25">
      <c r="A227" s="15" t="s">
        <v>126</v>
      </c>
      <c r="B227" s="216">
        <v>8.9999999999999998E-4</v>
      </c>
      <c r="C227" s="209">
        <f t="shared" si="27"/>
        <v>1.0846313073113999E-5</v>
      </c>
      <c r="D227" s="216">
        <v>9.8139690000000002E-2</v>
      </c>
      <c r="E227" s="209">
        <f t="shared" si="28"/>
        <v>1.2638547381730412E-3</v>
      </c>
      <c r="F227" s="216">
        <v>8.0000000000000007E-5</v>
      </c>
      <c r="G227" s="216">
        <v>0</v>
      </c>
      <c r="H227" s="216">
        <v>8.0000000000000007E-5</v>
      </c>
      <c r="I227" s="209">
        <f t="shared" si="29"/>
        <v>1.1716685950306349E-6</v>
      </c>
      <c r="J227" s="209">
        <f t="shared" si="29"/>
        <v>0</v>
      </c>
      <c r="K227" s="209">
        <f>((H227/D227)-1)*100</f>
        <v>-99.918483541164633</v>
      </c>
      <c r="L227" s="210" t="s">
        <v>314</v>
      </c>
      <c r="N227" s="8"/>
    </row>
    <row r="228" spans="1:14" x14ac:dyDescent="0.25">
      <c r="A228" s="15" t="s">
        <v>140</v>
      </c>
      <c r="B228" s="216">
        <v>1.393583E-2</v>
      </c>
      <c r="C228" s="209">
        <f t="shared" si="27"/>
        <v>1.6794708345966029E-4</v>
      </c>
      <c r="D228" s="216">
        <v>0.14984407</v>
      </c>
      <c r="E228" s="209">
        <f t="shared" si="28"/>
        <v>1.9297099660354833E-3</v>
      </c>
      <c r="F228" s="216">
        <v>2.0000000000000002E-5</v>
      </c>
      <c r="G228" s="216">
        <v>0</v>
      </c>
      <c r="H228" s="216">
        <v>2.0000000000000002E-5</v>
      </c>
      <c r="I228" s="209">
        <f t="shared" si="29"/>
        <v>2.9291714875765872E-7</v>
      </c>
      <c r="J228" s="209">
        <f t="shared" si="29"/>
        <v>0</v>
      </c>
      <c r="K228" s="209" t="s">
        <v>314</v>
      </c>
      <c r="L228" s="210" t="s">
        <v>314</v>
      </c>
      <c r="N228" s="8"/>
    </row>
    <row r="229" spans="1:14" x14ac:dyDescent="0.25">
      <c r="A229" s="15" t="s">
        <v>42</v>
      </c>
      <c r="B229" s="216">
        <v>2.7605000000000001E-4</v>
      </c>
      <c r="C229" s="209">
        <f t="shared" si="27"/>
        <v>3.326805248703466E-6</v>
      </c>
      <c r="D229" s="216">
        <v>0.68516250000000001</v>
      </c>
      <c r="E229" s="209">
        <f t="shared" si="28"/>
        <v>8.8236051290103562E-3</v>
      </c>
      <c r="F229" s="216">
        <v>7.9999999999999996E-6</v>
      </c>
      <c r="G229" s="216">
        <v>0</v>
      </c>
      <c r="H229" s="216">
        <v>7.9999999999999996E-6</v>
      </c>
      <c r="I229" s="209">
        <f t="shared" si="29"/>
        <v>1.1716685950306348E-7</v>
      </c>
      <c r="J229" s="209">
        <f t="shared" si="29"/>
        <v>0</v>
      </c>
      <c r="K229" s="209">
        <f>((H229/D229)-1)*100</f>
        <v>-99.998832393775189</v>
      </c>
      <c r="L229" s="210" t="s">
        <v>314</v>
      </c>
      <c r="N229" s="8"/>
    </row>
    <row r="230" spans="1:14" x14ac:dyDescent="0.25">
      <c r="A230" s="15" t="s">
        <v>13</v>
      </c>
      <c r="B230" s="216">
        <v>8.17061E-3</v>
      </c>
      <c r="C230" s="209">
        <f t="shared" si="27"/>
        <v>9.8467771175906625E-5</v>
      </c>
      <c r="D230" s="216">
        <v>0</v>
      </c>
      <c r="E230" s="209">
        <f t="shared" si="28"/>
        <v>0</v>
      </c>
      <c r="F230" s="216">
        <v>0</v>
      </c>
      <c r="G230" s="216">
        <v>0</v>
      </c>
      <c r="H230" s="216">
        <v>0</v>
      </c>
      <c r="I230" s="209">
        <f t="shared" si="29"/>
        <v>0</v>
      </c>
      <c r="J230" s="209">
        <f t="shared" si="29"/>
        <v>0</v>
      </c>
      <c r="K230" s="209" t="s">
        <v>314</v>
      </c>
      <c r="L230" s="210" t="s">
        <v>314</v>
      </c>
      <c r="N230" s="8"/>
    </row>
    <row r="231" spans="1:14" x14ac:dyDescent="0.25">
      <c r="A231" s="15" t="s">
        <v>14</v>
      </c>
      <c r="B231" s="216">
        <v>9.1096000000000007E-3</v>
      </c>
      <c r="C231" s="209">
        <f t="shared" si="27"/>
        <v>1.0978397063426589E-4</v>
      </c>
      <c r="D231" s="216">
        <v>2.8214389999999998</v>
      </c>
      <c r="E231" s="209">
        <f t="shared" si="28"/>
        <v>3.6334830980373045E-2</v>
      </c>
      <c r="F231" s="216">
        <v>0</v>
      </c>
      <c r="G231" s="216">
        <v>0</v>
      </c>
      <c r="H231" s="216">
        <v>0</v>
      </c>
      <c r="I231" s="209">
        <f t="shared" si="29"/>
        <v>0</v>
      </c>
      <c r="J231" s="209">
        <f t="shared" si="29"/>
        <v>0</v>
      </c>
      <c r="K231" s="209" t="s">
        <v>314</v>
      </c>
      <c r="L231" s="210" t="s">
        <v>314</v>
      </c>
      <c r="N231" s="8"/>
    </row>
    <row r="232" spans="1:14" x14ac:dyDescent="0.25">
      <c r="A232" s="15" t="s">
        <v>15</v>
      </c>
      <c r="B232" s="216">
        <v>0</v>
      </c>
      <c r="C232" s="209">
        <f t="shared" si="27"/>
        <v>0</v>
      </c>
      <c r="D232" s="216">
        <v>0</v>
      </c>
      <c r="E232" s="209">
        <f t="shared" si="28"/>
        <v>0</v>
      </c>
      <c r="F232" s="216">
        <v>0</v>
      </c>
      <c r="G232" s="216">
        <v>0</v>
      </c>
      <c r="H232" s="216">
        <v>0</v>
      </c>
      <c r="I232" s="209">
        <f t="shared" si="29"/>
        <v>0</v>
      </c>
      <c r="J232" s="209">
        <f t="shared" si="29"/>
        <v>0</v>
      </c>
      <c r="K232" s="209" t="s">
        <v>314</v>
      </c>
      <c r="L232" s="210" t="s">
        <v>314</v>
      </c>
      <c r="N232" s="8"/>
    </row>
    <row r="233" spans="1:14" x14ac:dyDescent="0.25">
      <c r="A233" s="15" t="s">
        <v>17</v>
      </c>
      <c r="B233" s="216">
        <v>0</v>
      </c>
      <c r="C233" s="209">
        <f t="shared" si="27"/>
        <v>0</v>
      </c>
      <c r="D233" s="216">
        <v>0</v>
      </c>
      <c r="E233" s="209">
        <f t="shared" si="28"/>
        <v>0</v>
      </c>
      <c r="F233" s="216">
        <v>0</v>
      </c>
      <c r="G233" s="216">
        <v>0</v>
      </c>
      <c r="H233" s="216">
        <v>0</v>
      </c>
      <c r="I233" s="209">
        <f t="shared" si="29"/>
        <v>0</v>
      </c>
      <c r="J233" s="209">
        <f t="shared" si="29"/>
        <v>0</v>
      </c>
      <c r="K233" s="209" t="s">
        <v>314</v>
      </c>
      <c r="L233" s="210" t="s">
        <v>314</v>
      </c>
      <c r="N233" s="8"/>
    </row>
    <row r="234" spans="1:14" x14ac:dyDescent="0.25">
      <c r="A234" s="15" t="s">
        <v>18</v>
      </c>
      <c r="B234" s="216">
        <v>1.8396000000000002E-4</v>
      </c>
      <c r="C234" s="209">
        <f t="shared" si="27"/>
        <v>2.2169863921445016E-6</v>
      </c>
      <c r="D234" s="216">
        <v>0</v>
      </c>
      <c r="E234" s="209">
        <f t="shared" si="28"/>
        <v>0</v>
      </c>
      <c r="F234" s="216">
        <v>0</v>
      </c>
      <c r="G234" s="216">
        <v>0</v>
      </c>
      <c r="H234" s="216">
        <v>0</v>
      </c>
      <c r="I234" s="209">
        <f t="shared" si="29"/>
        <v>0</v>
      </c>
      <c r="J234" s="209">
        <f t="shared" si="29"/>
        <v>0</v>
      </c>
      <c r="K234" s="209" t="s">
        <v>314</v>
      </c>
      <c r="L234" s="210" t="s">
        <v>314</v>
      </c>
      <c r="N234" s="8"/>
    </row>
    <row r="235" spans="1:14" x14ac:dyDescent="0.25">
      <c r="A235" s="15" t="s">
        <v>29</v>
      </c>
      <c r="B235" s="216">
        <v>0</v>
      </c>
      <c r="C235" s="209">
        <f t="shared" si="27"/>
        <v>0</v>
      </c>
      <c r="D235" s="216">
        <v>0</v>
      </c>
      <c r="E235" s="209">
        <f t="shared" si="28"/>
        <v>0</v>
      </c>
      <c r="F235" s="216">
        <v>0</v>
      </c>
      <c r="G235" s="216">
        <v>0</v>
      </c>
      <c r="H235" s="216">
        <v>0</v>
      </c>
      <c r="I235" s="209">
        <f t="shared" si="29"/>
        <v>0</v>
      </c>
      <c r="J235" s="209">
        <f t="shared" si="29"/>
        <v>0</v>
      </c>
      <c r="K235" s="209" t="s">
        <v>314</v>
      </c>
      <c r="L235" s="210" t="s">
        <v>314</v>
      </c>
      <c r="N235" s="8"/>
    </row>
    <row r="236" spans="1:14" x14ac:dyDescent="0.25">
      <c r="A236" s="15" t="s">
        <v>38</v>
      </c>
      <c r="B236" s="216">
        <v>0</v>
      </c>
      <c r="C236" s="209">
        <f t="shared" si="27"/>
        <v>0</v>
      </c>
      <c r="D236" s="216">
        <v>0</v>
      </c>
      <c r="E236" s="209">
        <f t="shared" si="28"/>
        <v>0</v>
      </c>
      <c r="F236" s="216">
        <v>0</v>
      </c>
      <c r="G236" s="216">
        <v>0</v>
      </c>
      <c r="H236" s="216">
        <v>0</v>
      </c>
      <c r="I236" s="209">
        <f t="shared" si="29"/>
        <v>0</v>
      </c>
      <c r="J236" s="209">
        <f t="shared" si="29"/>
        <v>0</v>
      </c>
      <c r="K236" s="209" t="s">
        <v>314</v>
      </c>
      <c r="L236" s="210" t="s">
        <v>314</v>
      </c>
      <c r="N236" s="8"/>
    </row>
    <row r="237" spans="1:14" x14ac:dyDescent="0.25">
      <c r="A237" s="15" t="s">
        <v>41</v>
      </c>
      <c r="B237" s="216">
        <v>5.0000000000000002E-5</v>
      </c>
      <c r="C237" s="209">
        <f t="shared" si="27"/>
        <v>6.025729485063333E-7</v>
      </c>
      <c r="D237" s="216">
        <v>0</v>
      </c>
      <c r="E237" s="209">
        <f t="shared" si="28"/>
        <v>0</v>
      </c>
      <c r="F237" s="216">
        <v>0</v>
      </c>
      <c r="G237" s="216">
        <v>0</v>
      </c>
      <c r="H237" s="216">
        <v>0</v>
      </c>
      <c r="I237" s="209">
        <f t="shared" si="29"/>
        <v>0</v>
      </c>
      <c r="J237" s="209">
        <f t="shared" si="29"/>
        <v>0</v>
      </c>
      <c r="K237" s="209" t="s">
        <v>314</v>
      </c>
      <c r="L237" s="210" t="s">
        <v>314</v>
      </c>
      <c r="N237" s="8"/>
    </row>
    <row r="238" spans="1:14" x14ac:dyDescent="0.25">
      <c r="A238" s="15" t="s">
        <v>46</v>
      </c>
      <c r="B238" s="216">
        <v>0</v>
      </c>
      <c r="C238" s="209">
        <f t="shared" si="27"/>
        <v>0</v>
      </c>
      <c r="D238" s="216">
        <v>0</v>
      </c>
      <c r="E238" s="209">
        <f t="shared" si="28"/>
        <v>0</v>
      </c>
      <c r="F238" s="216">
        <v>0</v>
      </c>
      <c r="G238" s="216">
        <v>0</v>
      </c>
      <c r="H238" s="216">
        <v>0</v>
      </c>
      <c r="I238" s="209">
        <f t="shared" si="29"/>
        <v>0</v>
      </c>
      <c r="J238" s="209">
        <f t="shared" si="29"/>
        <v>0</v>
      </c>
      <c r="K238" s="209" t="s">
        <v>314</v>
      </c>
      <c r="L238" s="210" t="s">
        <v>314</v>
      </c>
      <c r="N238" s="8"/>
    </row>
    <row r="239" spans="1:14" x14ac:dyDescent="0.25">
      <c r="A239" s="15" t="s">
        <v>52</v>
      </c>
      <c r="B239" s="216">
        <v>0</v>
      </c>
      <c r="C239" s="209">
        <f t="shared" si="27"/>
        <v>0</v>
      </c>
      <c r="D239" s="216">
        <v>0</v>
      </c>
      <c r="E239" s="209">
        <f t="shared" si="28"/>
        <v>0</v>
      </c>
      <c r="F239" s="216">
        <v>0</v>
      </c>
      <c r="G239" s="216">
        <v>0</v>
      </c>
      <c r="H239" s="216">
        <v>0</v>
      </c>
      <c r="I239" s="209">
        <f t="shared" si="29"/>
        <v>0</v>
      </c>
      <c r="J239" s="209">
        <f t="shared" si="29"/>
        <v>0</v>
      </c>
      <c r="K239" s="209" t="s">
        <v>314</v>
      </c>
      <c r="L239" s="210" t="s">
        <v>314</v>
      </c>
      <c r="N239" s="8"/>
    </row>
    <row r="240" spans="1:14" x14ac:dyDescent="0.25">
      <c r="A240" s="15" t="s">
        <v>53</v>
      </c>
      <c r="B240" s="216">
        <v>3.3600000000000001E-3</v>
      </c>
      <c r="C240" s="209">
        <f t="shared" si="27"/>
        <v>4.0492902139625601E-5</v>
      </c>
      <c r="D240" s="216">
        <v>1.2E-4</v>
      </c>
      <c r="E240" s="209">
        <f t="shared" si="28"/>
        <v>1.5453744410723629E-6</v>
      </c>
      <c r="F240" s="216">
        <v>0</v>
      </c>
      <c r="G240" s="216">
        <v>0</v>
      </c>
      <c r="H240" s="216">
        <v>0</v>
      </c>
      <c r="I240" s="209">
        <f t="shared" si="29"/>
        <v>0</v>
      </c>
      <c r="J240" s="209">
        <f t="shared" si="29"/>
        <v>0</v>
      </c>
      <c r="K240" s="209" t="s">
        <v>314</v>
      </c>
      <c r="L240" s="210" t="s">
        <v>314</v>
      </c>
      <c r="N240" s="8"/>
    </row>
    <row r="241" spans="1:14" x14ac:dyDescent="0.25">
      <c r="A241" s="15" t="s">
        <v>54</v>
      </c>
      <c r="B241" s="216">
        <v>0</v>
      </c>
      <c r="C241" s="209">
        <f t="shared" si="27"/>
        <v>0</v>
      </c>
      <c r="D241" s="216">
        <v>0</v>
      </c>
      <c r="E241" s="209">
        <f t="shared" si="28"/>
        <v>0</v>
      </c>
      <c r="F241" s="216">
        <v>0</v>
      </c>
      <c r="G241" s="216">
        <v>0</v>
      </c>
      <c r="H241" s="216">
        <v>0</v>
      </c>
      <c r="I241" s="209">
        <f t="shared" si="29"/>
        <v>0</v>
      </c>
      <c r="J241" s="209">
        <f t="shared" si="29"/>
        <v>0</v>
      </c>
      <c r="K241" s="209" t="s">
        <v>314</v>
      </c>
      <c r="L241" s="210" t="s">
        <v>314</v>
      </c>
      <c r="N241" s="8"/>
    </row>
    <row r="242" spans="1:14" x14ac:dyDescent="0.25">
      <c r="A242" s="15" t="s">
        <v>55</v>
      </c>
      <c r="B242" s="216">
        <v>0</v>
      </c>
      <c r="C242" s="209">
        <f t="shared" si="27"/>
        <v>0</v>
      </c>
      <c r="D242" s="216">
        <v>0</v>
      </c>
      <c r="E242" s="209">
        <f t="shared" si="28"/>
        <v>0</v>
      </c>
      <c r="F242" s="216">
        <v>0</v>
      </c>
      <c r="G242" s="216">
        <v>0</v>
      </c>
      <c r="H242" s="216">
        <v>0</v>
      </c>
      <c r="I242" s="209">
        <f t="shared" si="29"/>
        <v>0</v>
      </c>
      <c r="J242" s="209">
        <f t="shared" si="29"/>
        <v>0</v>
      </c>
      <c r="K242" s="209" t="s">
        <v>314</v>
      </c>
      <c r="L242" s="210" t="s">
        <v>314</v>
      </c>
      <c r="N242" s="8"/>
    </row>
    <row r="243" spans="1:14" x14ac:dyDescent="0.25">
      <c r="A243" s="15" t="s">
        <v>56</v>
      </c>
      <c r="B243" s="216">
        <v>0</v>
      </c>
      <c r="C243" s="209">
        <f t="shared" si="27"/>
        <v>0</v>
      </c>
      <c r="D243" s="216">
        <v>0</v>
      </c>
      <c r="E243" s="209">
        <f t="shared" si="28"/>
        <v>0</v>
      </c>
      <c r="F243" s="216">
        <v>0</v>
      </c>
      <c r="G243" s="216">
        <v>0</v>
      </c>
      <c r="H243" s="216">
        <v>0</v>
      </c>
      <c r="I243" s="209">
        <f t="shared" si="29"/>
        <v>0</v>
      </c>
      <c r="J243" s="209">
        <f t="shared" si="29"/>
        <v>0</v>
      </c>
      <c r="K243" s="209" t="s">
        <v>314</v>
      </c>
      <c r="L243" s="210" t="s">
        <v>314</v>
      </c>
      <c r="N243" s="8"/>
    </row>
    <row r="244" spans="1:14" x14ac:dyDescent="0.25">
      <c r="A244" s="15" t="s">
        <v>57</v>
      </c>
      <c r="B244" s="216">
        <v>0</v>
      </c>
      <c r="C244" s="209">
        <f t="shared" si="27"/>
        <v>0</v>
      </c>
      <c r="D244" s="216">
        <v>0</v>
      </c>
      <c r="E244" s="209">
        <f t="shared" si="28"/>
        <v>0</v>
      </c>
      <c r="F244" s="216">
        <v>0</v>
      </c>
      <c r="G244" s="216">
        <v>0</v>
      </c>
      <c r="H244" s="216">
        <v>0</v>
      </c>
      <c r="I244" s="209">
        <f t="shared" si="29"/>
        <v>0</v>
      </c>
      <c r="J244" s="209">
        <f t="shared" si="29"/>
        <v>0</v>
      </c>
      <c r="K244" s="209" t="s">
        <v>314</v>
      </c>
      <c r="L244" s="210" t="s">
        <v>314</v>
      </c>
      <c r="N244" s="8"/>
    </row>
    <row r="245" spans="1:14" x14ac:dyDescent="0.25">
      <c r="A245" s="15" t="s">
        <v>69</v>
      </c>
      <c r="B245" s="216">
        <v>0</v>
      </c>
      <c r="C245" s="209">
        <f t="shared" si="27"/>
        <v>0</v>
      </c>
      <c r="D245" s="216">
        <v>0</v>
      </c>
      <c r="E245" s="209">
        <f t="shared" si="28"/>
        <v>0</v>
      </c>
      <c r="F245" s="216">
        <v>0</v>
      </c>
      <c r="G245" s="216">
        <v>0</v>
      </c>
      <c r="H245" s="216">
        <v>0</v>
      </c>
      <c r="I245" s="209">
        <f t="shared" si="29"/>
        <v>0</v>
      </c>
      <c r="J245" s="209">
        <f t="shared" si="29"/>
        <v>0</v>
      </c>
      <c r="K245" s="209" t="s">
        <v>314</v>
      </c>
      <c r="L245" s="210" t="s">
        <v>314</v>
      </c>
      <c r="N245" s="8"/>
    </row>
    <row r="246" spans="1:14" x14ac:dyDescent="0.25">
      <c r="A246" s="15" t="s">
        <v>76</v>
      </c>
      <c r="B246" s="216">
        <v>65.972280999999995</v>
      </c>
      <c r="C246" s="209">
        <f t="shared" si="27"/>
        <v>0.79506223763716688</v>
      </c>
      <c r="D246" s="216">
        <v>0</v>
      </c>
      <c r="E246" s="209">
        <f t="shared" si="28"/>
        <v>0</v>
      </c>
      <c r="F246" s="216">
        <v>0</v>
      </c>
      <c r="G246" s="216">
        <v>0</v>
      </c>
      <c r="H246" s="216">
        <v>0</v>
      </c>
      <c r="I246" s="209">
        <f t="shared" si="29"/>
        <v>0</v>
      </c>
      <c r="J246" s="209">
        <f t="shared" si="29"/>
        <v>0</v>
      </c>
      <c r="K246" s="209" t="s">
        <v>314</v>
      </c>
      <c r="L246" s="210" t="s">
        <v>314</v>
      </c>
      <c r="N246" s="8"/>
    </row>
    <row r="247" spans="1:14" s="9" customFormat="1" x14ac:dyDescent="0.25">
      <c r="A247" s="15" t="s">
        <v>78</v>
      </c>
      <c r="B247" s="216">
        <v>0</v>
      </c>
      <c r="C247" s="209">
        <f t="shared" si="27"/>
        <v>0</v>
      </c>
      <c r="D247" s="216">
        <v>0</v>
      </c>
      <c r="E247" s="209">
        <f t="shared" si="28"/>
        <v>0</v>
      </c>
      <c r="F247" s="216">
        <v>0</v>
      </c>
      <c r="G247" s="216">
        <v>0</v>
      </c>
      <c r="H247" s="216">
        <v>0</v>
      </c>
      <c r="I247" s="209">
        <f t="shared" si="29"/>
        <v>0</v>
      </c>
      <c r="J247" s="209">
        <f t="shared" si="29"/>
        <v>0</v>
      </c>
      <c r="K247" s="209" t="s">
        <v>314</v>
      </c>
      <c r="L247" s="210" t="s">
        <v>314</v>
      </c>
      <c r="M247" s="47"/>
    </row>
    <row r="248" spans="1:14" x14ac:dyDescent="0.25">
      <c r="A248" s="15" t="s">
        <v>82</v>
      </c>
      <c r="B248" s="216">
        <v>4.0299999999999998E-4</v>
      </c>
      <c r="C248" s="209">
        <f t="shared" si="27"/>
        <v>4.8567379649610458E-6</v>
      </c>
      <c r="D248" s="216">
        <v>0</v>
      </c>
      <c r="E248" s="209">
        <f t="shared" si="28"/>
        <v>0</v>
      </c>
      <c r="F248" s="216">
        <v>0</v>
      </c>
      <c r="G248" s="216">
        <v>0</v>
      </c>
      <c r="H248" s="216">
        <v>0</v>
      </c>
      <c r="I248" s="209">
        <f t="shared" si="29"/>
        <v>0</v>
      </c>
      <c r="J248" s="209">
        <f t="shared" si="29"/>
        <v>0</v>
      </c>
      <c r="K248" s="209" t="s">
        <v>314</v>
      </c>
      <c r="L248" s="210" t="s">
        <v>314</v>
      </c>
    </row>
    <row r="249" spans="1:14" x14ac:dyDescent="0.25">
      <c r="A249" s="15" t="s">
        <v>85</v>
      </c>
      <c r="B249" s="216">
        <v>0</v>
      </c>
      <c r="C249" s="209">
        <f t="shared" si="27"/>
        <v>0</v>
      </c>
      <c r="D249" s="216">
        <v>0</v>
      </c>
      <c r="E249" s="209">
        <f t="shared" si="28"/>
        <v>0</v>
      </c>
      <c r="F249" s="216">
        <v>0</v>
      </c>
      <c r="G249" s="216">
        <v>0</v>
      </c>
      <c r="H249" s="216">
        <v>0</v>
      </c>
      <c r="I249" s="209">
        <f t="shared" si="29"/>
        <v>0</v>
      </c>
      <c r="J249" s="209">
        <f t="shared" si="29"/>
        <v>0</v>
      </c>
      <c r="K249" s="209" t="s">
        <v>314</v>
      </c>
      <c r="L249" s="210" t="s">
        <v>314</v>
      </c>
    </row>
    <row r="250" spans="1:14" x14ac:dyDescent="0.25">
      <c r="A250" s="15" t="s">
        <v>86</v>
      </c>
      <c r="B250" s="216">
        <v>0</v>
      </c>
      <c r="C250" s="209">
        <f t="shared" si="27"/>
        <v>0</v>
      </c>
      <c r="D250" s="216">
        <v>0</v>
      </c>
      <c r="E250" s="209">
        <f t="shared" si="28"/>
        <v>0</v>
      </c>
      <c r="F250" s="216">
        <v>0</v>
      </c>
      <c r="G250" s="216">
        <v>0</v>
      </c>
      <c r="H250" s="216">
        <v>0</v>
      </c>
      <c r="I250" s="209">
        <f t="shared" si="29"/>
        <v>0</v>
      </c>
      <c r="J250" s="209">
        <f t="shared" si="29"/>
        <v>0</v>
      </c>
      <c r="K250" s="209" t="s">
        <v>314</v>
      </c>
      <c r="L250" s="210" t="s">
        <v>314</v>
      </c>
    </row>
    <row r="251" spans="1:14" x14ac:dyDescent="0.25">
      <c r="A251" s="15" t="s">
        <v>100</v>
      </c>
      <c r="B251" s="216">
        <v>0</v>
      </c>
      <c r="C251" s="209">
        <f t="shared" si="27"/>
        <v>0</v>
      </c>
      <c r="D251" s="216">
        <v>2.05E-4</v>
      </c>
      <c r="E251" s="209">
        <f t="shared" si="28"/>
        <v>2.6400146701652864E-6</v>
      </c>
      <c r="F251" s="216">
        <v>0</v>
      </c>
      <c r="G251" s="216">
        <v>0</v>
      </c>
      <c r="H251" s="216">
        <v>0</v>
      </c>
      <c r="I251" s="209">
        <f t="shared" si="29"/>
        <v>0</v>
      </c>
      <c r="J251" s="209">
        <f t="shared" si="29"/>
        <v>0</v>
      </c>
      <c r="K251" s="209" t="s">
        <v>314</v>
      </c>
      <c r="L251" s="210" t="s">
        <v>314</v>
      </c>
    </row>
    <row r="252" spans="1:14" x14ac:dyDescent="0.25">
      <c r="A252" s="15" t="s">
        <v>111</v>
      </c>
      <c r="B252" s="216">
        <v>0</v>
      </c>
      <c r="C252" s="209">
        <f t="shared" si="27"/>
        <v>0</v>
      </c>
      <c r="D252" s="216">
        <v>6.4499999999999996E-4</v>
      </c>
      <c r="E252" s="209">
        <f t="shared" si="28"/>
        <v>8.3063876207639502E-6</v>
      </c>
      <c r="F252" s="216">
        <v>0</v>
      </c>
      <c r="G252" s="216">
        <v>0</v>
      </c>
      <c r="H252" s="216">
        <v>0</v>
      </c>
      <c r="I252" s="209">
        <f t="shared" si="29"/>
        <v>0</v>
      </c>
      <c r="J252" s="209">
        <f t="shared" si="29"/>
        <v>0</v>
      </c>
      <c r="K252" s="209" t="s">
        <v>314</v>
      </c>
      <c r="L252" s="210" t="s">
        <v>314</v>
      </c>
    </row>
    <row r="253" spans="1:14" x14ac:dyDescent="0.25">
      <c r="A253" s="15" t="s">
        <v>115</v>
      </c>
      <c r="B253" s="216">
        <v>0.26389000000000001</v>
      </c>
      <c r="C253" s="209">
        <f t="shared" si="27"/>
        <v>3.1802595076267258E-3</v>
      </c>
      <c r="D253" s="216">
        <v>0</v>
      </c>
      <c r="E253" s="209">
        <f t="shared" si="28"/>
        <v>0</v>
      </c>
      <c r="F253" s="216">
        <v>0</v>
      </c>
      <c r="G253" s="216">
        <v>0</v>
      </c>
      <c r="H253" s="216">
        <v>0</v>
      </c>
      <c r="I253" s="209">
        <f t="shared" si="29"/>
        <v>0</v>
      </c>
      <c r="J253" s="209">
        <f t="shared" si="29"/>
        <v>0</v>
      </c>
      <c r="K253" s="209" t="s">
        <v>314</v>
      </c>
      <c r="L253" s="210" t="s">
        <v>314</v>
      </c>
    </row>
    <row r="254" spans="1:14" x14ac:dyDescent="0.25">
      <c r="A254" s="15" t="s">
        <v>124</v>
      </c>
      <c r="B254" s="216">
        <v>0</v>
      </c>
      <c r="C254" s="209">
        <f t="shared" si="27"/>
        <v>0</v>
      </c>
      <c r="D254" s="216">
        <v>4.0800000000000003E-3</v>
      </c>
      <c r="E254" s="209">
        <f t="shared" si="28"/>
        <v>5.2542730996460336E-5</v>
      </c>
      <c r="F254" s="216">
        <v>0</v>
      </c>
      <c r="G254" s="216">
        <v>0</v>
      </c>
      <c r="H254" s="216">
        <v>0</v>
      </c>
      <c r="I254" s="209">
        <f t="shared" si="29"/>
        <v>0</v>
      </c>
      <c r="J254" s="209">
        <f t="shared" si="29"/>
        <v>0</v>
      </c>
      <c r="K254" s="209" t="s">
        <v>314</v>
      </c>
      <c r="L254" s="210" t="s">
        <v>314</v>
      </c>
    </row>
    <row r="255" spans="1:14" x14ac:dyDescent="0.25">
      <c r="A255" s="15" t="s">
        <v>153</v>
      </c>
      <c r="B255" s="216">
        <v>3.5023200000000002E-3</v>
      </c>
      <c r="C255" s="209">
        <f t="shared" si="27"/>
        <v>4.2208065780254026E-5</v>
      </c>
      <c r="D255" s="216">
        <v>2.0000000000000001E-4</v>
      </c>
      <c r="E255" s="209">
        <f t="shared" si="28"/>
        <v>2.5756240684539381E-6</v>
      </c>
      <c r="F255" s="216">
        <v>0</v>
      </c>
      <c r="G255" s="216">
        <v>0</v>
      </c>
      <c r="H255" s="216">
        <v>0</v>
      </c>
      <c r="I255" s="209">
        <f t="shared" si="29"/>
        <v>0</v>
      </c>
      <c r="J255" s="209">
        <f t="shared" si="29"/>
        <v>0</v>
      </c>
      <c r="K255" s="209" t="s">
        <v>314</v>
      </c>
      <c r="L255" s="210" t="s">
        <v>314</v>
      </c>
    </row>
    <row r="256" spans="1:14" x14ac:dyDescent="0.25">
      <c r="A256" s="15" t="s">
        <v>154</v>
      </c>
      <c r="B256" s="216">
        <v>1.383524E-2</v>
      </c>
      <c r="C256" s="209">
        <f t="shared" si="27"/>
        <v>1.6673482720185525E-4</v>
      </c>
      <c r="D256" s="216">
        <v>0</v>
      </c>
      <c r="E256" s="209">
        <f t="shared" si="28"/>
        <v>0</v>
      </c>
      <c r="F256" s="216">
        <v>0</v>
      </c>
      <c r="G256" s="216">
        <v>0</v>
      </c>
      <c r="H256" s="216">
        <v>0</v>
      </c>
      <c r="I256" s="209">
        <f t="shared" si="29"/>
        <v>0</v>
      </c>
      <c r="J256" s="209">
        <f t="shared" si="29"/>
        <v>0</v>
      </c>
      <c r="K256" s="209" t="s">
        <v>314</v>
      </c>
      <c r="L256" s="210" t="s">
        <v>314</v>
      </c>
    </row>
    <row r="257" spans="1:12" x14ac:dyDescent="0.25">
      <c r="A257" s="15" t="s">
        <v>161</v>
      </c>
      <c r="B257" s="216">
        <v>0</v>
      </c>
      <c r="C257" s="209">
        <f t="shared" si="27"/>
        <v>0</v>
      </c>
      <c r="D257" s="216">
        <v>0</v>
      </c>
      <c r="E257" s="209">
        <f t="shared" si="28"/>
        <v>0</v>
      </c>
      <c r="F257" s="216">
        <v>0</v>
      </c>
      <c r="G257" s="216">
        <v>0</v>
      </c>
      <c r="H257" s="216">
        <v>0</v>
      </c>
      <c r="I257" s="209">
        <f t="shared" si="29"/>
        <v>0</v>
      </c>
      <c r="J257" s="209">
        <f t="shared" si="29"/>
        <v>0</v>
      </c>
      <c r="K257" s="209" t="s">
        <v>314</v>
      </c>
      <c r="L257" s="210" t="s">
        <v>314</v>
      </c>
    </row>
    <row r="258" spans="1:12" x14ac:dyDescent="0.25">
      <c r="A258" s="15" t="s">
        <v>162</v>
      </c>
      <c r="B258" s="216">
        <v>9.5221330000000007E-2</v>
      </c>
      <c r="C258" s="209">
        <f t="shared" si="27"/>
        <v>1.1475559515758914E-3</v>
      </c>
      <c r="D258" s="216">
        <v>0</v>
      </c>
      <c r="E258" s="209">
        <f t="shared" si="28"/>
        <v>0</v>
      </c>
      <c r="F258" s="216">
        <v>0</v>
      </c>
      <c r="G258" s="216">
        <v>0</v>
      </c>
      <c r="H258" s="216">
        <v>0</v>
      </c>
      <c r="I258" s="209">
        <f t="shared" si="29"/>
        <v>0</v>
      </c>
      <c r="J258" s="209">
        <f t="shared" si="29"/>
        <v>0</v>
      </c>
      <c r="K258" s="209" t="s">
        <v>314</v>
      </c>
      <c r="L258" s="210" t="s">
        <v>314</v>
      </c>
    </row>
    <row r="259" spans="1:12" x14ac:dyDescent="0.25">
      <c r="A259" s="15" t="s">
        <v>164</v>
      </c>
      <c r="B259" s="216">
        <v>5.6099999999999998E-4</v>
      </c>
      <c r="C259" s="209">
        <f t="shared" si="27"/>
        <v>6.7608684822410585E-6</v>
      </c>
      <c r="D259" s="216">
        <v>0</v>
      </c>
      <c r="E259" s="209">
        <f t="shared" si="28"/>
        <v>0</v>
      </c>
      <c r="F259" s="216">
        <v>0</v>
      </c>
      <c r="G259" s="216">
        <v>0</v>
      </c>
      <c r="H259" s="216">
        <v>0</v>
      </c>
      <c r="I259" s="209">
        <f t="shared" si="29"/>
        <v>0</v>
      </c>
      <c r="J259" s="209">
        <f t="shared" si="29"/>
        <v>0</v>
      </c>
      <c r="K259" s="209" t="s">
        <v>314</v>
      </c>
      <c r="L259" s="210" t="s">
        <v>314</v>
      </c>
    </row>
    <row r="260" spans="1:12" x14ac:dyDescent="0.25">
      <c r="A260" s="15" t="s">
        <v>166</v>
      </c>
      <c r="B260" s="216">
        <v>0</v>
      </c>
      <c r="C260" s="209">
        <f t="shared" ref="C260:C265" si="30">(B260/$B$268)*100</f>
        <v>0</v>
      </c>
      <c r="D260" s="216">
        <v>0</v>
      </c>
      <c r="E260" s="209">
        <f t="shared" ref="E260:E265" si="31">(D260/$D$268)*100</f>
        <v>0</v>
      </c>
      <c r="F260" s="216">
        <v>0</v>
      </c>
      <c r="G260" s="216">
        <v>0</v>
      </c>
      <c r="H260" s="216">
        <v>0</v>
      </c>
      <c r="I260" s="209">
        <f t="shared" si="29"/>
        <v>0</v>
      </c>
      <c r="J260" s="209">
        <f t="shared" si="29"/>
        <v>0</v>
      </c>
      <c r="K260" s="209" t="s">
        <v>314</v>
      </c>
      <c r="L260" s="210" t="s">
        <v>314</v>
      </c>
    </row>
    <row r="261" spans="1:12" x14ac:dyDescent="0.25">
      <c r="A261" s="15" t="s">
        <v>176</v>
      </c>
      <c r="B261" s="216">
        <v>1.3199000000000001E-2</v>
      </c>
      <c r="C261" s="209">
        <f t="shared" si="30"/>
        <v>1.5906720694670187E-4</v>
      </c>
      <c r="D261" s="216">
        <v>5.1980000000000004E-3</v>
      </c>
      <c r="E261" s="209">
        <f t="shared" si="31"/>
        <v>6.6940469539117852E-5</v>
      </c>
      <c r="F261" s="216">
        <v>0</v>
      </c>
      <c r="G261" s="216">
        <v>0</v>
      </c>
      <c r="H261" s="216">
        <v>0</v>
      </c>
      <c r="I261" s="209">
        <f t="shared" si="29"/>
        <v>0</v>
      </c>
      <c r="J261" s="209">
        <f t="shared" si="29"/>
        <v>0</v>
      </c>
      <c r="K261" s="209" t="s">
        <v>314</v>
      </c>
      <c r="L261" s="210" t="s">
        <v>314</v>
      </c>
    </row>
    <row r="262" spans="1:12" x14ac:dyDescent="0.25">
      <c r="A262" s="15" t="s">
        <v>177</v>
      </c>
      <c r="B262" s="216">
        <v>0</v>
      </c>
      <c r="C262" s="209">
        <f t="shared" si="30"/>
        <v>0</v>
      </c>
      <c r="D262" s="216">
        <v>0</v>
      </c>
      <c r="E262" s="209">
        <f t="shared" si="31"/>
        <v>0</v>
      </c>
      <c r="F262" s="216">
        <v>0</v>
      </c>
      <c r="G262" s="216">
        <v>0</v>
      </c>
      <c r="H262" s="216">
        <v>0</v>
      </c>
      <c r="I262" s="209">
        <f t="shared" ref="I262:J267" si="32">(F262/$H$268)*100</f>
        <v>0</v>
      </c>
      <c r="J262" s="209">
        <f t="shared" si="32"/>
        <v>0</v>
      </c>
      <c r="K262" s="209" t="s">
        <v>314</v>
      </c>
      <c r="L262" s="210" t="s">
        <v>314</v>
      </c>
    </row>
    <row r="263" spans="1:12" x14ac:dyDescent="0.25">
      <c r="A263" s="15" t="s">
        <v>245</v>
      </c>
      <c r="B263" s="216">
        <v>0</v>
      </c>
      <c r="C263" s="209">
        <f t="shared" si="30"/>
        <v>0</v>
      </c>
      <c r="D263" s="216">
        <v>0</v>
      </c>
      <c r="E263" s="209">
        <f t="shared" si="31"/>
        <v>0</v>
      </c>
      <c r="F263" s="216">
        <v>0</v>
      </c>
      <c r="G263" s="216">
        <v>0</v>
      </c>
      <c r="H263" s="216">
        <v>0</v>
      </c>
      <c r="I263" s="209">
        <f t="shared" si="32"/>
        <v>0</v>
      </c>
      <c r="J263" s="209">
        <f t="shared" si="32"/>
        <v>0</v>
      </c>
      <c r="K263" s="209" t="s">
        <v>314</v>
      </c>
      <c r="L263" s="210" t="s">
        <v>314</v>
      </c>
    </row>
    <row r="264" spans="1:12" x14ac:dyDescent="0.25">
      <c r="A264" s="15" t="s">
        <v>257</v>
      </c>
      <c r="B264" s="216">
        <v>0</v>
      </c>
      <c r="C264" s="209">
        <f t="shared" si="30"/>
        <v>0</v>
      </c>
      <c r="D264" s="216">
        <v>0</v>
      </c>
      <c r="E264" s="209">
        <f t="shared" si="31"/>
        <v>0</v>
      </c>
      <c r="F264" s="216">
        <v>0</v>
      </c>
      <c r="G264" s="216">
        <v>0</v>
      </c>
      <c r="H264" s="216">
        <v>0</v>
      </c>
      <c r="I264" s="209">
        <f t="shared" si="32"/>
        <v>0</v>
      </c>
      <c r="J264" s="209">
        <f t="shared" si="32"/>
        <v>0</v>
      </c>
      <c r="K264" s="209" t="s">
        <v>314</v>
      </c>
      <c r="L264" s="210" t="s">
        <v>314</v>
      </c>
    </row>
    <row r="265" spans="1:12" x14ac:dyDescent="0.25">
      <c r="A265" s="15" t="s">
        <v>259</v>
      </c>
      <c r="B265" s="216">
        <v>0</v>
      </c>
      <c r="C265" s="209">
        <f t="shared" si="30"/>
        <v>0</v>
      </c>
      <c r="D265" s="216">
        <v>0</v>
      </c>
      <c r="E265" s="209">
        <f t="shared" si="31"/>
        <v>0</v>
      </c>
      <c r="F265" s="216">
        <v>0</v>
      </c>
      <c r="G265" s="216">
        <v>0</v>
      </c>
      <c r="H265" s="216">
        <v>0</v>
      </c>
      <c r="I265" s="209">
        <f t="shared" si="32"/>
        <v>0</v>
      </c>
      <c r="J265" s="209">
        <f t="shared" si="32"/>
        <v>0</v>
      </c>
      <c r="K265" s="209" t="s">
        <v>314</v>
      </c>
      <c r="L265" s="210" t="s">
        <v>314</v>
      </c>
    </row>
    <row r="266" spans="1:12" x14ac:dyDescent="0.25">
      <c r="A266" s="15" t="s">
        <v>261</v>
      </c>
      <c r="B266" s="216">
        <v>0</v>
      </c>
      <c r="C266" s="209"/>
      <c r="D266" s="216">
        <v>0</v>
      </c>
      <c r="E266" s="209"/>
      <c r="F266" s="216">
        <v>0</v>
      </c>
      <c r="G266" s="216">
        <v>0</v>
      </c>
      <c r="H266" s="216">
        <v>0</v>
      </c>
      <c r="I266" s="209">
        <f t="shared" si="32"/>
        <v>0</v>
      </c>
      <c r="J266" s="209">
        <f t="shared" si="32"/>
        <v>0</v>
      </c>
      <c r="K266" s="209"/>
      <c r="L266" s="210" t="s">
        <v>314</v>
      </c>
    </row>
    <row r="267" spans="1:12" s="9" customFormat="1" x14ac:dyDescent="0.25">
      <c r="A267" s="98" t="s">
        <v>581</v>
      </c>
      <c r="B267" s="217">
        <v>0</v>
      </c>
      <c r="C267" s="209"/>
      <c r="D267" s="217">
        <v>0</v>
      </c>
      <c r="E267" s="209"/>
      <c r="F267" s="217">
        <v>0</v>
      </c>
      <c r="G267" s="217">
        <v>0</v>
      </c>
      <c r="H267" s="217">
        <v>0</v>
      </c>
      <c r="I267" s="218">
        <f t="shared" si="32"/>
        <v>0</v>
      </c>
      <c r="J267" s="209">
        <f t="shared" si="32"/>
        <v>0</v>
      </c>
      <c r="K267" s="209"/>
      <c r="L267" s="210"/>
    </row>
    <row r="268" spans="1:12" x14ac:dyDescent="0.25">
      <c r="A268" s="35" t="s">
        <v>262</v>
      </c>
      <c r="B268" s="211">
        <f>SUM(B4:B267)</f>
        <v>8297.7505253000054</v>
      </c>
      <c r="C268" s="22">
        <f>SUM(C4:C267)</f>
        <v>99.999999999999957</v>
      </c>
      <c r="D268" s="184">
        <f>SUM(D4:D266)</f>
        <v>7765.1083653700052</v>
      </c>
      <c r="E268" s="22">
        <f>SUM(E4:E267)</f>
        <v>99.999999999999929</v>
      </c>
      <c r="F268" s="185">
        <f t="shared" ref="F268:J268" si="33">SUM(F4:F266)</f>
        <v>4639.6074281200035</v>
      </c>
      <c r="G268" s="185">
        <f t="shared" si="33"/>
        <v>2188.2618464599973</v>
      </c>
      <c r="H268" s="185">
        <f>SUM(H4:H267)</f>
        <v>6827.8692745800099</v>
      </c>
      <c r="I268" s="124">
        <f>SUM(I4:I266)</f>
        <v>67.95102895998825</v>
      </c>
      <c r="J268" s="124">
        <f t="shared" si="33"/>
        <v>32.048971040011658</v>
      </c>
      <c r="K268" s="212">
        <f>((H268/D268)-1)*100</f>
        <v>-12.069877800672991</v>
      </c>
      <c r="L268" s="213">
        <f>((H268/B268)-1)*100</f>
        <v>-17.714213584010498</v>
      </c>
    </row>
  </sheetData>
  <mergeCells count="7">
    <mergeCell ref="A2:A3"/>
    <mergeCell ref="B2:C2"/>
    <mergeCell ref="D2:E2"/>
    <mergeCell ref="N1:O1"/>
    <mergeCell ref="K2:K3"/>
    <mergeCell ref="L2:L3"/>
    <mergeCell ref="F2:J2"/>
  </mergeCells>
  <hyperlinks>
    <hyperlink ref="N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18"/>
  <sheetViews>
    <sheetView zoomScaleNormal="100" workbookViewId="0">
      <selection activeCell="J10" sqref="J10"/>
    </sheetView>
  </sheetViews>
  <sheetFormatPr defaultColWidth="9.1796875" defaultRowHeight="11.5" x14ac:dyDescent="0.25"/>
  <cols>
    <col min="1" max="1" width="46.54296875" style="6" customWidth="1"/>
    <col min="2" max="2" width="15" style="29" bestFit="1" customWidth="1"/>
    <col min="3" max="3" width="8.81640625" style="6" bestFit="1" customWidth="1"/>
    <col min="4" max="4" width="13.54296875" style="29" bestFit="1" customWidth="1"/>
    <col min="5" max="5" width="8.81640625" style="6" bestFit="1" customWidth="1"/>
    <col min="6" max="6" width="13.54296875" style="29" bestFit="1" customWidth="1"/>
    <col min="7" max="7" width="8.81640625" style="6" bestFit="1" customWidth="1"/>
    <col min="8" max="8" width="13.36328125" style="6" customWidth="1"/>
    <col min="9" max="9" width="15.54296875" style="6" customWidth="1"/>
    <col min="10" max="10" width="11" style="6" customWidth="1"/>
    <col min="11" max="16384" width="9.1796875" style="6"/>
  </cols>
  <sheetData>
    <row r="1" spans="1:12" x14ac:dyDescent="0.25">
      <c r="A1" s="9" t="s">
        <v>471</v>
      </c>
      <c r="F1" s="132"/>
      <c r="K1" s="364" t="s">
        <v>313</v>
      </c>
      <c r="L1" s="364"/>
    </row>
    <row r="2" spans="1:12" x14ac:dyDescent="0.25">
      <c r="A2" s="362" t="s">
        <v>507</v>
      </c>
      <c r="B2" s="371">
        <v>44835</v>
      </c>
      <c r="C2" s="371"/>
      <c r="D2" s="371">
        <v>45170</v>
      </c>
      <c r="E2" s="371"/>
      <c r="F2" s="380">
        <v>45200</v>
      </c>
      <c r="G2" s="380"/>
      <c r="H2" s="362" t="s">
        <v>293</v>
      </c>
      <c r="I2" s="362" t="s">
        <v>594</v>
      </c>
      <c r="J2" s="19"/>
    </row>
    <row r="3" spans="1:12" x14ac:dyDescent="0.25">
      <c r="A3" s="363"/>
      <c r="B3" s="49" t="s">
        <v>294</v>
      </c>
      <c r="C3" s="50" t="s">
        <v>295</v>
      </c>
      <c r="D3" s="49" t="s">
        <v>294</v>
      </c>
      <c r="E3" s="50" t="s">
        <v>295</v>
      </c>
      <c r="F3" s="49" t="s">
        <v>294</v>
      </c>
      <c r="G3" s="49" t="s">
        <v>295</v>
      </c>
      <c r="H3" s="363"/>
      <c r="I3" s="363"/>
      <c r="J3" s="34"/>
    </row>
    <row r="4" spans="1:12" x14ac:dyDescent="0.25">
      <c r="A4" s="233" t="s">
        <v>80</v>
      </c>
      <c r="B4" s="214">
        <v>500.01783568999997</v>
      </c>
      <c r="C4" s="88">
        <f>(B4/$B$218)*100</f>
        <v>16.680414902867174</v>
      </c>
      <c r="D4" s="214">
        <v>409.39746652999997</v>
      </c>
      <c r="E4" s="88">
        <f>(D4/$D$218)*100</f>
        <v>18.106359144011215</v>
      </c>
      <c r="F4" s="214">
        <v>488.71381835</v>
      </c>
      <c r="G4" s="88">
        <f>(F4/$F$218)*100</f>
        <v>22.333425003072811</v>
      </c>
      <c r="H4" s="234">
        <f t="shared" ref="H4:H25" si="0">((F4/D4)-1)*100</f>
        <v>19.373923461782795</v>
      </c>
      <c r="I4" s="88">
        <f>((F4/B4)-1)*100</f>
        <v>-2.2607228248970324</v>
      </c>
      <c r="J4" s="34"/>
    </row>
    <row r="5" spans="1:12" x14ac:dyDescent="0.25">
      <c r="A5" s="235" t="s">
        <v>151</v>
      </c>
      <c r="B5" s="216">
        <v>482.26430836000003</v>
      </c>
      <c r="C5" s="41">
        <f t="shared" ref="C5:C68" si="1">(B5/$B$218)*100</f>
        <v>16.088163625579959</v>
      </c>
      <c r="D5" s="216">
        <v>361.56633052999996</v>
      </c>
      <c r="E5" s="41">
        <f t="shared" ref="E5:E68" si="2">(D5/$D$218)*100</f>
        <v>15.990938806844616</v>
      </c>
      <c r="F5" s="216">
        <v>431.81638332</v>
      </c>
      <c r="G5" s="41">
        <f t="shared" ref="G5:G68" si="3">(F5/$F$218)*100</f>
        <v>19.733304952447046</v>
      </c>
      <c r="H5" s="229">
        <f t="shared" si="0"/>
        <v>19.429367963279208</v>
      </c>
      <c r="I5" s="41" t="s">
        <v>314</v>
      </c>
      <c r="J5" s="34"/>
    </row>
    <row r="6" spans="1:12" x14ac:dyDescent="0.25">
      <c r="A6" s="235" t="s">
        <v>577</v>
      </c>
      <c r="B6" s="216">
        <v>9.2076000000000005E-2</v>
      </c>
      <c r="C6" s="41">
        <f t="shared" si="1"/>
        <v>3.0716221961902194E-3</v>
      </c>
      <c r="D6" s="216">
        <v>152.6789751</v>
      </c>
      <c r="E6" s="41">
        <f t="shared" si="2"/>
        <v>6.7525096829038889</v>
      </c>
      <c r="F6" s="216">
        <v>248.60117887999999</v>
      </c>
      <c r="G6" s="41">
        <f t="shared" si="3"/>
        <v>11.360668709833234</v>
      </c>
      <c r="H6" s="229">
        <f t="shared" si="0"/>
        <v>62.826072625372234</v>
      </c>
      <c r="I6" s="41">
        <f t="shared" ref="I6:I24" si="4">((F6/B6)-1)*100</f>
        <v>269895.63282505755</v>
      </c>
      <c r="J6" s="34"/>
    </row>
    <row r="7" spans="1:12" x14ac:dyDescent="0.25">
      <c r="A7" s="235" t="s">
        <v>129</v>
      </c>
      <c r="B7" s="216">
        <v>41.079311520000005</v>
      </c>
      <c r="C7" s="41">
        <f t="shared" si="1"/>
        <v>1.3703910364160541</v>
      </c>
      <c r="D7" s="216">
        <v>45.434940070000003</v>
      </c>
      <c r="E7" s="41">
        <f t="shared" si="2"/>
        <v>2.0094441462152108</v>
      </c>
      <c r="F7" s="216">
        <v>80.054566129999998</v>
      </c>
      <c r="G7" s="41">
        <f t="shared" si="3"/>
        <v>3.6583632008896063</v>
      </c>
      <c r="H7" s="229">
        <f t="shared" si="0"/>
        <v>76.196042091532988</v>
      </c>
      <c r="I7" s="41">
        <f t="shared" si="4"/>
        <v>94.878061895035358</v>
      </c>
      <c r="J7" s="34"/>
    </row>
    <row r="8" spans="1:12" x14ac:dyDescent="0.25">
      <c r="A8" s="235" t="s">
        <v>215</v>
      </c>
      <c r="B8" s="216">
        <v>51.146709159999993</v>
      </c>
      <c r="C8" s="41">
        <f t="shared" si="1"/>
        <v>1.7062357956247185</v>
      </c>
      <c r="D8" s="216">
        <v>38.441638210000001</v>
      </c>
      <c r="E8" s="41">
        <f t="shared" si="2"/>
        <v>1.7001524543225277</v>
      </c>
      <c r="F8" s="216">
        <v>70.807578730000003</v>
      </c>
      <c r="G8" s="41">
        <f t="shared" si="3"/>
        <v>3.2357909472555608</v>
      </c>
      <c r="H8" s="229">
        <f t="shared" si="0"/>
        <v>84.195008399981504</v>
      </c>
      <c r="I8" s="41">
        <f t="shared" si="4"/>
        <v>38.440145794122891</v>
      </c>
      <c r="J8" s="34"/>
    </row>
    <row r="9" spans="1:12" x14ac:dyDescent="0.25">
      <c r="A9" s="235" t="s">
        <v>123</v>
      </c>
      <c r="B9" s="216">
        <v>177.78622096999999</v>
      </c>
      <c r="C9" s="41">
        <f t="shared" si="1"/>
        <v>5.9308842967573634</v>
      </c>
      <c r="D9" s="216">
        <v>176.19531927</v>
      </c>
      <c r="E9" s="41">
        <f t="shared" si="2"/>
        <v>7.7925634402101593</v>
      </c>
      <c r="F9" s="216">
        <v>67.959248610000003</v>
      </c>
      <c r="G9" s="41">
        <f t="shared" si="3"/>
        <v>3.1056269029201991</v>
      </c>
      <c r="H9" s="229">
        <f t="shared" si="0"/>
        <v>-61.429594786306495</v>
      </c>
      <c r="I9" s="41">
        <f t="shared" si="4"/>
        <v>-61.774738087566647</v>
      </c>
      <c r="J9" s="34"/>
    </row>
    <row r="10" spans="1:12" x14ac:dyDescent="0.25">
      <c r="A10" s="235" t="s">
        <v>62</v>
      </c>
      <c r="B10" s="216">
        <v>322.95325016999999</v>
      </c>
      <c r="C10" s="41">
        <f t="shared" si="1"/>
        <v>10.773604104804125</v>
      </c>
      <c r="D10" s="216">
        <v>42.70271838</v>
      </c>
      <c r="E10" s="41">
        <f t="shared" si="2"/>
        <v>1.8886065953639473</v>
      </c>
      <c r="F10" s="216">
        <v>64.25190216</v>
      </c>
      <c r="G10" s="41">
        <f t="shared" si="3"/>
        <v>2.9362072123106193</v>
      </c>
      <c r="H10" s="229">
        <f t="shared" si="0"/>
        <v>50.463259945747737</v>
      </c>
      <c r="I10" s="41">
        <f t="shared" si="4"/>
        <v>-80.104890684277578</v>
      </c>
      <c r="J10" s="34"/>
    </row>
    <row r="11" spans="1:12" x14ac:dyDescent="0.25">
      <c r="A11" s="235" t="s">
        <v>184</v>
      </c>
      <c r="B11" s="216">
        <v>74.546189249999998</v>
      </c>
      <c r="C11" s="41">
        <f t="shared" si="1"/>
        <v>2.4868340234338664</v>
      </c>
      <c r="D11" s="216">
        <v>32.801125480000003</v>
      </c>
      <c r="E11" s="41">
        <f t="shared" si="2"/>
        <v>1.4506903604034311</v>
      </c>
      <c r="F11" s="216">
        <v>62.19036715</v>
      </c>
      <c r="G11" s="41">
        <f t="shared" si="3"/>
        <v>2.8419984222001036</v>
      </c>
      <c r="H11" s="229">
        <f t="shared" si="0"/>
        <v>89.598272132215854</v>
      </c>
      <c r="I11" s="41">
        <f t="shared" si="4"/>
        <v>-16.57471994787446</v>
      </c>
      <c r="J11" s="34"/>
    </row>
    <row r="12" spans="1:12" x14ac:dyDescent="0.25">
      <c r="A12" s="235" t="s">
        <v>109</v>
      </c>
      <c r="B12" s="216">
        <v>12.35372656</v>
      </c>
      <c r="C12" s="41">
        <f t="shared" si="1"/>
        <v>0.41211586849299103</v>
      </c>
      <c r="D12" s="216">
        <v>18.450491370000002</v>
      </c>
      <c r="E12" s="41">
        <f t="shared" si="2"/>
        <v>0.81600706022986436</v>
      </c>
      <c r="F12" s="216">
        <v>51.104608210000002</v>
      </c>
      <c r="G12" s="41">
        <f t="shared" si="3"/>
        <v>2.3353973059793147</v>
      </c>
      <c r="H12" s="229">
        <f t="shared" si="0"/>
        <v>176.98236965707434</v>
      </c>
      <c r="I12" s="41">
        <f t="shared" si="4"/>
        <v>313.67767014911169</v>
      </c>
      <c r="J12" s="34"/>
    </row>
    <row r="13" spans="1:12" x14ac:dyDescent="0.25">
      <c r="A13" s="235" t="s">
        <v>224</v>
      </c>
      <c r="B13" s="216">
        <v>0.86846100000000004</v>
      </c>
      <c r="C13" s="41">
        <f t="shared" si="1"/>
        <v>2.8971546158885642E-2</v>
      </c>
      <c r="D13" s="216">
        <v>51.60765</v>
      </c>
      <c r="E13" s="41">
        <f t="shared" si="2"/>
        <v>2.2824436443110159</v>
      </c>
      <c r="F13" s="216">
        <v>49.659111780000003</v>
      </c>
      <c r="G13" s="41">
        <f t="shared" si="3"/>
        <v>2.2693404749680526</v>
      </c>
      <c r="H13" s="229">
        <f t="shared" si="0"/>
        <v>-3.7756770943842555</v>
      </c>
      <c r="I13" s="41">
        <f t="shared" si="4"/>
        <v>5618.0589318345901</v>
      </c>
      <c r="J13" s="34"/>
    </row>
    <row r="14" spans="1:12" x14ac:dyDescent="0.25">
      <c r="A14" s="235" t="s">
        <v>249</v>
      </c>
      <c r="B14" s="216">
        <v>72.392466830000004</v>
      </c>
      <c r="C14" s="41">
        <f t="shared" si="1"/>
        <v>2.41498661922751</v>
      </c>
      <c r="D14" s="216">
        <v>112.56002704000001</v>
      </c>
      <c r="E14" s="41">
        <f t="shared" si="2"/>
        <v>4.9781751023525418</v>
      </c>
      <c r="F14" s="216">
        <v>48.406792689999996</v>
      </c>
      <c r="G14" s="41">
        <f t="shared" si="3"/>
        <v>2.2121115335584167</v>
      </c>
      <c r="H14" s="229">
        <f t="shared" si="0"/>
        <v>-56.994686334965195</v>
      </c>
      <c r="I14" s="41">
        <f t="shared" si="4"/>
        <v>-33.132831619518946</v>
      </c>
      <c r="J14" s="34"/>
    </row>
    <row r="15" spans="1:12" x14ac:dyDescent="0.25">
      <c r="A15" s="235" t="s">
        <v>108</v>
      </c>
      <c r="B15" s="216">
        <v>19.73780975</v>
      </c>
      <c r="C15" s="41">
        <f t="shared" si="1"/>
        <v>0.65844622412224385</v>
      </c>
      <c r="D15" s="216">
        <v>21.28559606</v>
      </c>
      <c r="E15" s="41">
        <f t="shared" si="2"/>
        <v>0.94139480178846746</v>
      </c>
      <c r="F15" s="216">
        <v>46.375896420000004</v>
      </c>
      <c r="G15" s="41">
        <f t="shared" si="3"/>
        <v>2.119302883931526</v>
      </c>
      <c r="H15" s="229">
        <f t="shared" si="0"/>
        <v>117.8745490108676</v>
      </c>
      <c r="I15" s="41">
        <f t="shared" si="4"/>
        <v>134.95968908100355</v>
      </c>
      <c r="J15" s="34"/>
    </row>
    <row r="16" spans="1:12" x14ac:dyDescent="0.25">
      <c r="A16" s="235" t="s">
        <v>218</v>
      </c>
      <c r="B16" s="216">
        <v>22.836405620000001</v>
      </c>
      <c r="C16" s="41">
        <f t="shared" si="1"/>
        <v>0.76181426629735294</v>
      </c>
      <c r="D16" s="216">
        <v>126.8854522</v>
      </c>
      <c r="E16" s="41">
        <f t="shared" si="2"/>
        <v>5.6117434901496042</v>
      </c>
      <c r="F16" s="216">
        <v>38.514567720000002</v>
      </c>
      <c r="G16" s="41">
        <f t="shared" si="3"/>
        <v>1.7600529745700182</v>
      </c>
      <c r="H16" s="229">
        <f t="shared" si="0"/>
        <v>-69.646191070594625</v>
      </c>
      <c r="I16" s="41">
        <f t="shared" si="4"/>
        <v>68.654246035414388</v>
      </c>
      <c r="J16" s="34"/>
    </row>
    <row r="17" spans="1:10" x14ac:dyDescent="0.25">
      <c r="A17" s="235" t="s">
        <v>37</v>
      </c>
      <c r="B17" s="216">
        <v>34.98227369</v>
      </c>
      <c r="C17" s="41">
        <f t="shared" si="1"/>
        <v>1.1669960504301351</v>
      </c>
      <c r="D17" s="216">
        <v>23.760519730000002</v>
      </c>
      <c r="E17" s="41">
        <f t="shared" si="2"/>
        <v>1.0508528724571844</v>
      </c>
      <c r="F17" s="216">
        <v>32.583267849999999</v>
      </c>
      <c r="G17" s="41">
        <f t="shared" si="3"/>
        <v>1.4890022372190379</v>
      </c>
      <c r="H17" s="229">
        <f t="shared" si="0"/>
        <v>37.131966052326739</v>
      </c>
      <c r="I17" s="41">
        <f t="shared" si="4"/>
        <v>-6.8577756301923198</v>
      </c>
      <c r="J17" s="34"/>
    </row>
    <row r="18" spans="1:10" x14ac:dyDescent="0.25">
      <c r="A18" s="235" t="s">
        <v>181</v>
      </c>
      <c r="B18" s="216">
        <v>11.04215649</v>
      </c>
      <c r="C18" s="41">
        <f t="shared" si="1"/>
        <v>0.36836236335733397</v>
      </c>
      <c r="D18" s="216">
        <v>0.60306252999999999</v>
      </c>
      <c r="E18" s="41">
        <f t="shared" si="2"/>
        <v>2.6671554289347053E-2</v>
      </c>
      <c r="F18" s="216">
        <v>21.952796070000002</v>
      </c>
      <c r="G18" s="41">
        <f t="shared" si="3"/>
        <v>1.0032070021927928</v>
      </c>
      <c r="H18" s="229">
        <f t="shared" si="0"/>
        <v>3540.2188791268463</v>
      </c>
      <c r="I18" s="41">
        <f t="shared" si="4"/>
        <v>98.808956292920655</v>
      </c>
      <c r="J18" s="34"/>
    </row>
    <row r="19" spans="1:10" x14ac:dyDescent="0.25">
      <c r="A19" s="235" t="s">
        <v>242</v>
      </c>
      <c r="B19" s="216">
        <v>4.0953014300000001</v>
      </c>
      <c r="C19" s="41">
        <f t="shared" si="1"/>
        <v>0.13661778066464167</v>
      </c>
      <c r="D19" s="216">
        <v>1.3668755299999999</v>
      </c>
      <c r="E19" s="41">
        <f t="shared" si="2"/>
        <v>6.0452595032185176E-2</v>
      </c>
      <c r="F19" s="216">
        <v>21.26772566</v>
      </c>
      <c r="G19" s="41">
        <f t="shared" si="3"/>
        <v>0.97190040096916608</v>
      </c>
      <c r="H19" s="229">
        <f t="shared" si="0"/>
        <v>1455.9372593347985</v>
      </c>
      <c r="I19" s="41">
        <f t="shared" si="4"/>
        <v>419.32015319321681</v>
      </c>
      <c r="J19" s="34"/>
    </row>
    <row r="20" spans="1:10" x14ac:dyDescent="0.25">
      <c r="A20" s="235" t="s">
        <v>157</v>
      </c>
      <c r="B20" s="216">
        <v>4.83844195</v>
      </c>
      <c r="C20" s="41">
        <f t="shared" si="1"/>
        <v>0.16140868074848916</v>
      </c>
      <c r="D20" s="216">
        <v>32.628319410000003</v>
      </c>
      <c r="E20" s="41">
        <f t="shared" si="2"/>
        <v>1.4430476927723752</v>
      </c>
      <c r="F20" s="216">
        <v>20.378488999999998</v>
      </c>
      <c r="G20" s="41">
        <f t="shared" si="3"/>
        <v>0.9312637348664079</v>
      </c>
      <c r="H20" s="229">
        <f t="shared" si="0"/>
        <v>-37.543553059143001</v>
      </c>
      <c r="I20" s="41">
        <f t="shared" si="4"/>
        <v>321.17874329359262</v>
      </c>
      <c r="J20" s="34"/>
    </row>
    <row r="21" spans="1:10" x14ac:dyDescent="0.25">
      <c r="A21" s="235" t="s">
        <v>175</v>
      </c>
      <c r="B21" s="216">
        <v>27.483708910000001</v>
      </c>
      <c r="C21" s="41">
        <f t="shared" si="1"/>
        <v>0.91684663019230739</v>
      </c>
      <c r="D21" s="216">
        <v>21.412209369999999</v>
      </c>
      <c r="E21" s="41">
        <f t="shared" si="2"/>
        <v>0.94699450928715578</v>
      </c>
      <c r="F21" s="216">
        <v>18.288949840000001</v>
      </c>
      <c r="G21" s="41">
        <f t="shared" si="3"/>
        <v>0.83577520074146783</v>
      </c>
      <c r="H21" s="229">
        <f t="shared" si="0"/>
        <v>-14.586348732307385</v>
      </c>
      <c r="I21" s="41">
        <f t="shared" si="4"/>
        <v>-33.455306560369181</v>
      </c>
      <c r="J21" s="34"/>
    </row>
    <row r="22" spans="1:10" x14ac:dyDescent="0.25">
      <c r="A22" s="235" t="s">
        <v>2</v>
      </c>
      <c r="B22" s="216">
        <v>66.639029989999997</v>
      </c>
      <c r="C22" s="41">
        <f t="shared" si="1"/>
        <v>2.2230540385102486</v>
      </c>
      <c r="D22" s="216">
        <v>31.029684059999997</v>
      </c>
      <c r="E22" s="41">
        <f t="shared" si="2"/>
        <v>1.3723450916235451</v>
      </c>
      <c r="F22" s="216">
        <v>17.970613789999998</v>
      </c>
      <c r="G22" s="41">
        <f t="shared" si="3"/>
        <v>0.8212277620738796</v>
      </c>
      <c r="H22" s="229">
        <f t="shared" si="0"/>
        <v>-42.085733920940214</v>
      </c>
      <c r="I22" s="41">
        <f t="shared" si="4"/>
        <v>-73.032900099691261</v>
      </c>
      <c r="J22" s="34"/>
    </row>
    <row r="23" spans="1:10" x14ac:dyDescent="0.25">
      <c r="A23" s="235" t="s">
        <v>183</v>
      </c>
      <c r="B23" s="216">
        <v>13.455551529999999</v>
      </c>
      <c r="C23" s="41">
        <f t="shared" si="1"/>
        <v>0.4488723526383559</v>
      </c>
      <c r="D23" s="216">
        <v>12.778126439999999</v>
      </c>
      <c r="E23" s="41">
        <f t="shared" si="2"/>
        <v>0.56513624393245088</v>
      </c>
      <c r="F23" s="216">
        <v>17.815849420000003</v>
      </c>
      <c r="G23" s="41">
        <f t="shared" si="3"/>
        <v>0.81415528259660119</v>
      </c>
      <c r="H23" s="229">
        <f t="shared" si="0"/>
        <v>39.424582341196526</v>
      </c>
      <c r="I23" s="41">
        <f t="shared" si="4"/>
        <v>32.405196325683463</v>
      </c>
      <c r="J23" s="34"/>
    </row>
    <row r="24" spans="1:10" x14ac:dyDescent="0.25">
      <c r="A24" s="235" t="s">
        <v>12</v>
      </c>
      <c r="B24" s="216">
        <v>6.0114809999999999</v>
      </c>
      <c r="C24" s="41">
        <f t="shared" si="1"/>
        <v>0.20054084095286256</v>
      </c>
      <c r="D24" s="216">
        <v>0</v>
      </c>
      <c r="E24" s="41">
        <f t="shared" si="2"/>
        <v>0</v>
      </c>
      <c r="F24" s="216">
        <v>17.698922719999999</v>
      </c>
      <c r="G24" s="41">
        <f t="shared" si="3"/>
        <v>0.80881192297128224</v>
      </c>
      <c r="H24" s="229" t="s">
        <v>314</v>
      </c>
      <c r="I24" s="41">
        <f t="shared" si="4"/>
        <v>194.4186751983413</v>
      </c>
      <c r="J24" s="34"/>
    </row>
    <row r="25" spans="1:10" x14ac:dyDescent="0.25">
      <c r="A25" s="235" t="s">
        <v>68</v>
      </c>
      <c r="B25" s="216">
        <v>0</v>
      </c>
      <c r="C25" s="41">
        <f t="shared" si="1"/>
        <v>0</v>
      </c>
      <c r="D25" s="216">
        <v>59.481963890000003</v>
      </c>
      <c r="E25" s="41">
        <f t="shared" si="2"/>
        <v>2.6306997205233698</v>
      </c>
      <c r="F25" s="216">
        <v>15.543013890000001</v>
      </c>
      <c r="G25" s="41">
        <f t="shared" si="3"/>
        <v>0.71029040309523717</v>
      </c>
      <c r="H25" s="229">
        <f t="shared" si="0"/>
        <v>-73.869366655842612</v>
      </c>
      <c r="I25" s="41" t="s">
        <v>314</v>
      </c>
      <c r="J25" s="34"/>
    </row>
    <row r="26" spans="1:10" x14ac:dyDescent="0.25">
      <c r="A26" s="235" t="s">
        <v>220</v>
      </c>
      <c r="B26" s="216">
        <v>4.7795255399999999</v>
      </c>
      <c r="C26" s="41">
        <f t="shared" si="1"/>
        <v>0.15944325053132241</v>
      </c>
      <c r="D26" s="216">
        <v>7.3388608499999997</v>
      </c>
      <c r="E26" s="41">
        <f t="shared" si="2"/>
        <v>0.32457467649787275</v>
      </c>
      <c r="F26" s="216">
        <v>14.8673261</v>
      </c>
      <c r="G26" s="41">
        <f t="shared" si="3"/>
        <v>0.67941257231401331</v>
      </c>
      <c r="H26" s="229" t="s">
        <v>314</v>
      </c>
      <c r="I26" s="41" t="s">
        <v>314</v>
      </c>
      <c r="J26" s="34"/>
    </row>
    <row r="27" spans="1:10" x14ac:dyDescent="0.25">
      <c r="A27" s="235" t="s">
        <v>217</v>
      </c>
      <c r="B27" s="216">
        <v>9.3480948399999999</v>
      </c>
      <c r="C27" s="41">
        <f t="shared" si="1"/>
        <v>0.31184907687817948</v>
      </c>
      <c r="D27" s="216">
        <v>3.8218216300000001</v>
      </c>
      <c r="E27" s="41">
        <f t="shared" si="2"/>
        <v>0.1690271207676356</v>
      </c>
      <c r="F27" s="216">
        <v>13.45884019</v>
      </c>
      <c r="G27" s="41">
        <f t="shared" si="3"/>
        <v>0.6150470617477829</v>
      </c>
      <c r="H27" s="229">
        <f t="shared" ref="H27:H41" si="5">((F27/D27)-1)*100</f>
        <v>252.15772720402967</v>
      </c>
      <c r="I27" s="41">
        <f>((F27/B27)-1)*100</f>
        <v>43.974151100931699</v>
      </c>
      <c r="J27" s="34"/>
    </row>
    <row r="28" spans="1:10" x14ac:dyDescent="0.25">
      <c r="A28" s="235" t="s">
        <v>64</v>
      </c>
      <c r="B28" s="216">
        <v>19.07493079</v>
      </c>
      <c r="C28" s="41">
        <f t="shared" si="1"/>
        <v>0.63633282077149556</v>
      </c>
      <c r="D28" s="216">
        <v>24.324928440000001</v>
      </c>
      <c r="E28" s="41">
        <f t="shared" si="2"/>
        <v>1.0758148901606308</v>
      </c>
      <c r="F28" s="216">
        <v>12.877086589999999</v>
      </c>
      <c r="G28" s="41">
        <f t="shared" si="3"/>
        <v>0.58846187035758823</v>
      </c>
      <c r="H28" s="229">
        <f t="shared" si="5"/>
        <v>-47.062180997725477</v>
      </c>
      <c r="I28" s="41">
        <f>((F28/B28)-1)*100</f>
        <v>-32.492092727535393</v>
      </c>
      <c r="J28" s="34"/>
    </row>
    <row r="29" spans="1:10" x14ac:dyDescent="0.25">
      <c r="A29" s="235" t="s">
        <v>6</v>
      </c>
      <c r="B29" s="216">
        <v>0.37141014</v>
      </c>
      <c r="C29" s="41">
        <f t="shared" si="1"/>
        <v>1.2390108496395552E-2</v>
      </c>
      <c r="D29" s="216">
        <v>0.52197046999999996</v>
      </c>
      <c r="E29" s="41">
        <f t="shared" si="2"/>
        <v>2.308510815294891E-2</v>
      </c>
      <c r="F29" s="216">
        <v>12.298343769999999</v>
      </c>
      <c r="G29" s="41">
        <f t="shared" si="3"/>
        <v>0.56201426670648735</v>
      </c>
      <c r="H29" s="229">
        <f t="shared" si="5"/>
        <v>2256.1378424338832</v>
      </c>
      <c r="I29" s="41" t="s">
        <v>314</v>
      </c>
      <c r="J29" s="34"/>
    </row>
    <row r="30" spans="1:10" x14ac:dyDescent="0.25">
      <c r="A30" s="235" t="s">
        <v>26</v>
      </c>
      <c r="B30" s="216">
        <v>12.93593886</v>
      </c>
      <c r="C30" s="41">
        <f t="shared" si="1"/>
        <v>0.43153826112054827</v>
      </c>
      <c r="D30" s="216">
        <v>14.14551681</v>
      </c>
      <c r="E30" s="41">
        <f t="shared" si="2"/>
        <v>0.62561160871458277</v>
      </c>
      <c r="F30" s="216">
        <v>11.80341535</v>
      </c>
      <c r="G30" s="41">
        <f t="shared" si="3"/>
        <v>0.53939684453643688</v>
      </c>
      <c r="H30" s="229">
        <f t="shared" si="5"/>
        <v>-16.557199651724851</v>
      </c>
      <c r="I30" s="41">
        <f t="shared" ref="I30:I41" si="6">((F30/B30)-1)*100</f>
        <v>-8.7548613382979479</v>
      </c>
      <c r="J30" s="34"/>
    </row>
    <row r="31" spans="1:10" x14ac:dyDescent="0.25">
      <c r="A31" s="235" t="s">
        <v>197</v>
      </c>
      <c r="B31" s="216">
        <v>17.665274140000001</v>
      </c>
      <c r="C31" s="41">
        <f t="shared" si="1"/>
        <v>0.58930718265573101</v>
      </c>
      <c r="D31" s="216">
        <v>10.176771070000001</v>
      </c>
      <c r="E31" s="41">
        <f t="shared" si="2"/>
        <v>0.45008649780274285</v>
      </c>
      <c r="F31" s="216">
        <v>11.60607499</v>
      </c>
      <c r="G31" s="41">
        <f t="shared" si="3"/>
        <v>0.53037871170561313</v>
      </c>
      <c r="H31" s="229">
        <f t="shared" si="5"/>
        <v>14.044768327484825</v>
      </c>
      <c r="I31" s="41">
        <f t="shared" si="6"/>
        <v>-34.30005728742119</v>
      </c>
      <c r="J31" s="34"/>
    </row>
    <row r="32" spans="1:10" x14ac:dyDescent="0.25">
      <c r="A32" s="235" t="s">
        <v>178</v>
      </c>
      <c r="B32" s="216">
        <v>3.5988788399999998</v>
      </c>
      <c r="C32" s="41">
        <f t="shared" si="1"/>
        <v>0.12005730186306213</v>
      </c>
      <c r="D32" s="216">
        <v>7.6976839699999999</v>
      </c>
      <c r="E32" s="41">
        <f t="shared" si="2"/>
        <v>0.34044429175211988</v>
      </c>
      <c r="F32" s="216">
        <v>11.098550679999999</v>
      </c>
      <c r="G32" s="41">
        <f t="shared" si="3"/>
        <v>0.50718567789107971</v>
      </c>
      <c r="H32" s="229">
        <f t="shared" si="5"/>
        <v>44.180388844932004</v>
      </c>
      <c r="I32" s="41">
        <f t="shared" si="6"/>
        <v>208.38911709514511</v>
      </c>
      <c r="J32" s="34"/>
    </row>
    <row r="33" spans="1:10" x14ac:dyDescent="0.25">
      <c r="A33" s="235" t="s">
        <v>114</v>
      </c>
      <c r="B33" s="216">
        <v>11.698187990000001</v>
      </c>
      <c r="C33" s="41">
        <f t="shared" si="1"/>
        <v>0.39024733790879107</v>
      </c>
      <c r="D33" s="216">
        <v>14.58078581</v>
      </c>
      <c r="E33" s="41">
        <f t="shared" si="2"/>
        <v>0.64486218421289776</v>
      </c>
      <c r="F33" s="216">
        <v>10.831889689999999</v>
      </c>
      <c r="G33" s="41">
        <f t="shared" si="3"/>
        <v>0.49499970524656345</v>
      </c>
      <c r="H33" s="229">
        <f t="shared" si="5"/>
        <v>-25.711207673244061</v>
      </c>
      <c r="I33" s="41">
        <f t="shared" si="6"/>
        <v>-7.4054058691871099</v>
      </c>
      <c r="J33" s="34"/>
    </row>
    <row r="34" spans="1:10" x14ac:dyDescent="0.25">
      <c r="A34" s="235" t="s">
        <v>152</v>
      </c>
      <c r="B34" s="216">
        <v>10.53214855</v>
      </c>
      <c r="C34" s="41">
        <f t="shared" si="1"/>
        <v>0.35134868217290754</v>
      </c>
      <c r="D34" s="216">
        <v>0</v>
      </c>
      <c r="E34" s="41">
        <f t="shared" si="2"/>
        <v>0</v>
      </c>
      <c r="F34" s="216">
        <v>10.768626749999999</v>
      </c>
      <c r="G34" s="41">
        <f t="shared" si="3"/>
        <v>0.49210869199317514</v>
      </c>
      <c r="H34" s="229" t="s">
        <v>314</v>
      </c>
      <c r="I34" s="41">
        <f t="shared" si="6"/>
        <v>2.2452987524563373</v>
      </c>
      <c r="J34" s="34"/>
    </row>
    <row r="35" spans="1:10" x14ac:dyDescent="0.25">
      <c r="A35" s="235" t="s">
        <v>9</v>
      </c>
      <c r="B35" s="216">
        <v>23.315121250000001</v>
      </c>
      <c r="C35" s="41">
        <f t="shared" si="1"/>
        <v>0.77778404729100148</v>
      </c>
      <c r="D35" s="216">
        <v>25.149905690000001</v>
      </c>
      <c r="E35" s="41">
        <f t="shared" si="2"/>
        <v>1.1123010328345113</v>
      </c>
      <c r="F35" s="216">
        <v>8.402441640000001</v>
      </c>
      <c r="G35" s="41">
        <f t="shared" si="3"/>
        <v>0.38397788882499712</v>
      </c>
      <c r="H35" s="229">
        <f t="shared" si="5"/>
        <v>-66.590564022111053</v>
      </c>
      <c r="I35" s="41">
        <f t="shared" si="6"/>
        <v>-63.961407063237985</v>
      </c>
      <c r="J35" s="34"/>
    </row>
    <row r="36" spans="1:10" x14ac:dyDescent="0.25">
      <c r="A36" s="235" t="s">
        <v>11</v>
      </c>
      <c r="B36" s="216">
        <v>9.3603581499999997</v>
      </c>
      <c r="C36" s="41">
        <f t="shared" si="1"/>
        <v>0.31225817648279702</v>
      </c>
      <c r="D36" s="216">
        <v>5.5970202200000001</v>
      </c>
      <c r="E36" s="41">
        <f t="shared" si="2"/>
        <v>0.2475385573305362</v>
      </c>
      <c r="F36" s="216">
        <v>7.7005777999999996</v>
      </c>
      <c r="G36" s="41">
        <f t="shared" si="3"/>
        <v>0.35190385521995016</v>
      </c>
      <c r="H36" s="229">
        <f t="shared" si="5"/>
        <v>37.583526542986114</v>
      </c>
      <c r="I36" s="41">
        <f t="shared" si="6"/>
        <v>-17.732017551059197</v>
      </c>
      <c r="J36" s="34"/>
    </row>
    <row r="37" spans="1:10" x14ac:dyDescent="0.25">
      <c r="A37" s="235" t="s">
        <v>33</v>
      </c>
      <c r="B37" s="216">
        <v>0.38795892999999998</v>
      </c>
      <c r="C37" s="41">
        <f t="shared" si="1"/>
        <v>1.2942170170274638E-2</v>
      </c>
      <c r="D37" s="216">
        <v>5.8796450899999995</v>
      </c>
      <c r="E37" s="41">
        <f t="shared" si="2"/>
        <v>0.2600381642348561</v>
      </c>
      <c r="F37" s="216">
        <v>5.5509350199999998</v>
      </c>
      <c r="G37" s="41">
        <f t="shared" si="3"/>
        <v>0.25366868361662825</v>
      </c>
      <c r="H37" s="229">
        <f t="shared" si="5"/>
        <v>-5.5906447577773744</v>
      </c>
      <c r="I37" s="41">
        <f t="shared" si="6"/>
        <v>1330.8048070964626</v>
      </c>
      <c r="J37" s="34"/>
    </row>
    <row r="38" spans="1:10" x14ac:dyDescent="0.25">
      <c r="A38" s="235" t="s">
        <v>201</v>
      </c>
      <c r="B38" s="216">
        <v>0.38019913</v>
      </c>
      <c r="C38" s="41">
        <f t="shared" si="1"/>
        <v>1.2683306037188959E-2</v>
      </c>
      <c r="D38" s="216">
        <v>5.9490500099999997</v>
      </c>
      <c r="E38" s="41">
        <f t="shared" si="2"/>
        <v>0.26310772501776164</v>
      </c>
      <c r="F38" s="216">
        <v>5.2248789499999999</v>
      </c>
      <c r="G38" s="41">
        <f t="shared" si="3"/>
        <v>0.23876845261696661</v>
      </c>
      <c r="H38" s="229">
        <f t="shared" si="5"/>
        <v>-12.172885734406524</v>
      </c>
      <c r="I38" s="41">
        <f t="shared" si="6"/>
        <v>1274.2480026190487</v>
      </c>
      <c r="J38" s="34"/>
    </row>
    <row r="39" spans="1:10" x14ac:dyDescent="0.25">
      <c r="A39" s="235" t="s">
        <v>180</v>
      </c>
      <c r="B39" s="216">
        <v>4.2901547199999994</v>
      </c>
      <c r="C39" s="41">
        <f t="shared" si="1"/>
        <v>0.14311801623704584</v>
      </c>
      <c r="D39" s="216">
        <v>1.59590576</v>
      </c>
      <c r="E39" s="41">
        <f t="shared" si="2"/>
        <v>7.058187998932991E-2</v>
      </c>
      <c r="F39" s="216">
        <v>5.1780477899999999</v>
      </c>
      <c r="G39" s="41">
        <f t="shared" si="3"/>
        <v>0.23662834492940815</v>
      </c>
      <c r="H39" s="229">
        <f t="shared" si="5"/>
        <v>224.45824307320001</v>
      </c>
      <c r="I39" s="41">
        <f t="shared" si="6"/>
        <v>20.696061749493278</v>
      </c>
      <c r="J39" s="34"/>
    </row>
    <row r="40" spans="1:10" x14ac:dyDescent="0.25">
      <c r="A40" s="235" t="s">
        <v>189</v>
      </c>
      <c r="B40" s="216">
        <v>8.9172510999999997</v>
      </c>
      <c r="C40" s="41">
        <f t="shared" si="1"/>
        <v>0.297476284892498</v>
      </c>
      <c r="D40" s="216">
        <v>15.88604333</v>
      </c>
      <c r="E40" s="41">
        <f t="shared" si="2"/>
        <v>0.70258960893991318</v>
      </c>
      <c r="F40" s="216">
        <v>4.5462295300000006</v>
      </c>
      <c r="G40" s="41">
        <f t="shared" si="3"/>
        <v>0.20775528017154535</v>
      </c>
      <c r="H40" s="229">
        <f t="shared" si="5"/>
        <v>-71.382241407999487</v>
      </c>
      <c r="I40" s="41">
        <f t="shared" si="6"/>
        <v>-49.017589848961407</v>
      </c>
      <c r="J40" s="34"/>
    </row>
    <row r="41" spans="1:10" x14ac:dyDescent="0.25">
      <c r="A41" s="235" t="s">
        <v>133</v>
      </c>
      <c r="B41" s="216">
        <v>4.5392501599999999</v>
      </c>
      <c r="C41" s="41">
        <f t="shared" si="1"/>
        <v>0.15142775039658549</v>
      </c>
      <c r="D41" s="216">
        <v>1.8089591200000001</v>
      </c>
      <c r="E41" s="41">
        <f t="shared" si="2"/>
        <v>8.0004558360290551E-2</v>
      </c>
      <c r="F41" s="216">
        <v>4.2845071199999998</v>
      </c>
      <c r="G41" s="41">
        <f t="shared" si="3"/>
        <v>0.19579499258423511</v>
      </c>
      <c r="H41" s="229">
        <f t="shared" si="5"/>
        <v>136.8493059146632</v>
      </c>
      <c r="I41" s="41">
        <f t="shared" si="6"/>
        <v>-5.6120070721107806</v>
      </c>
      <c r="J41" s="34"/>
    </row>
    <row r="42" spans="1:10" x14ac:dyDescent="0.25">
      <c r="A42" s="235" t="s">
        <v>222</v>
      </c>
      <c r="B42" s="216">
        <v>3.1361159399999998</v>
      </c>
      <c r="C42" s="41">
        <f t="shared" si="1"/>
        <v>0.10461969819638074</v>
      </c>
      <c r="D42" s="216">
        <v>1.8234996699999999</v>
      </c>
      <c r="E42" s="41">
        <f t="shared" si="2"/>
        <v>8.064764104148775E-2</v>
      </c>
      <c r="F42" s="216">
        <v>4.11359882</v>
      </c>
      <c r="G42" s="41">
        <f t="shared" si="3"/>
        <v>0.18798476181699481</v>
      </c>
      <c r="H42" s="229" t="s">
        <v>314</v>
      </c>
      <c r="I42" s="41" t="s">
        <v>314</v>
      </c>
      <c r="J42" s="34"/>
    </row>
    <row r="43" spans="1:10" x14ac:dyDescent="0.25">
      <c r="A43" s="235" t="s">
        <v>5</v>
      </c>
      <c r="B43" s="216">
        <v>13.072751269999999</v>
      </c>
      <c r="C43" s="41">
        <f t="shared" si="1"/>
        <v>0.43610227384123851</v>
      </c>
      <c r="D43" s="216">
        <v>6.3867800000000002E-2</v>
      </c>
      <c r="E43" s="41">
        <f t="shared" si="2"/>
        <v>2.8246714234445307E-3</v>
      </c>
      <c r="F43" s="216">
        <v>4.0346490299999997</v>
      </c>
      <c r="G43" s="41">
        <f t="shared" si="3"/>
        <v>0.18437688508470523</v>
      </c>
      <c r="H43" s="229">
        <f>((F43/D43)-1)*100</f>
        <v>6217.1880509427283</v>
      </c>
      <c r="I43" s="41">
        <f t="shared" ref="I43:I67" si="7">((F43/B43)-1)*100</f>
        <v>-69.13695559052735</v>
      </c>
      <c r="J43" s="34"/>
    </row>
    <row r="44" spans="1:10" x14ac:dyDescent="0.25">
      <c r="A44" s="235" t="s">
        <v>171</v>
      </c>
      <c r="B44" s="216">
        <v>0.22041036999999999</v>
      </c>
      <c r="C44" s="41">
        <f t="shared" si="1"/>
        <v>7.3528105560895221E-3</v>
      </c>
      <c r="D44" s="216">
        <v>8.5866375700000006</v>
      </c>
      <c r="E44" s="41">
        <f t="shared" si="2"/>
        <v>0.37975990667369453</v>
      </c>
      <c r="F44" s="216">
        <v>3.9586914100000001</v>
      </c>
      <c r="G44" s="41">
        <f t="shared" si="3"/>
        <v>0.18090574564483983</v>
      </c>
      <c r="H44" s="229">
        <f>((F44/D44)-1)*100</f>
        <v>-53.897071144229045</v>
      </c>
      <c r="I44" s="41">
        <f t="shared" si="7"/>
        <v>1696.0549723681331</v>
      </c>
      <c r="J44" s="34"/>
    </row>
    <row r="45" spans="1:10" x14ac:dyDescent="0.25">
      <c r="A45" s="235" t="s">
        <v>196</v>
      </c>
      <c r="B45" s="216">
        <v>3.7400639900000003</v>
      </c>
      <c r="C45" s="41">
        <f t="shared" si="1"/>
        <v>0.12476718761518481</v>
      </c>
      <c r="D45" s="216">
        <v>4.1176743900000004</v>
      </c>
      <c r="E45" s="41">
        <f t="shared" si="2"/>
        <v>0.1821117555400748</v>
      </c>
      <c r="F45" s="216">
        <v>3.8717160099999997</v>
      </c>
      <c r="G45" s="41">
        <f t="shared" si="3"/>
        <v>0.17693111161552097</v>
      </c>
      <c r="H45" s="229">
        <f>((F45/D45)-1)*100</f>
        <v>-5.9732352950812251</v>
      </c>
      <c r="I45" s="41">
        <f t="shared" si="7"/>
        <v>3.5200472599400401</v>
      </c>
      <c r="J45" s="34"/>
    </row>
    <row r="46" spans="1:10" x14ac:dyDescent="0.25">
      <c r="A46" s="235" t="s">
        <v>81</v>
      </c>
      <c r="B46" s="216">
        <v>19.305657190000002</v>
      </c>
      <c r="C46" s="41">
        <f t="shared" si="1"/>
        <v>0.64402977037277143</v>
      </c>
      <c r="D46" s="216">
        <v>18.34514368</v>
      </c>
      <c r="E46" s="41">
        <f t="shared" si="2"/>
        <v>0.81134786405481374</v>
      </c>
      <c r="F46" s="216">
        <v>3.78764477</v>
      </c>
      <c r="G46" s="41">
        <f t="shared" si="3"/>
        <v>0.17308919296506314</v>
      </c>
      <c r="H46" s="229">
        <f>((F46/D46)-1)*100</f>
        <v>-79.353419978229354</v>
      </c>
      <c r="I46" s="41">
        <f t="shared" si="7"/>
        <v>-80.380648362688561</v>
      </c>
      <c r="J46" s="34"/>
    </row>
    <row r="47" spans="1:10" x14ac:dyDescent="0.25">
      <c r="A47" s="235" t="s">
        <v>172</v>
      </c>
      <c r="B47" s="216">
        <v>2.69461263</v>
      </c>
      <c r="C47" s="41">
        <f t="shared" si="1"/>
        <v>8.9891306794848858E-2</v>
      </c>
      <c r="D47" s="216">
        <v>2.29841659</v>
      </c>
      <c r="E47" s="41">
        <f t="shared" si="2"/>
        <v>0.10165171903437763</v>
      </c>
      <c r="F47" s="216">
        <v>3.6574781400000003</v>
      </c>
      <c r="G47" s="41">
        <f t="shared" si="3"/>
        <v>0.1671407901169043</v>
      </c>
      <c r="H47" s="229" t="s">
        <v>314</v>
      </c>
      <c r="I47" s="41">
        <f t="shared" si="7"/>
        <v>35.732984373342028</v>
      </c>
      <c r="J47" s="34"/>
    </row>
    <row r="48" spans="1:10" x14ac:dyDescent="0.25">
      <c r="A48" s="235" t="s">
        <v>250</v>
      </c>
      <c r="B48" s="216">
        <v>2.2165648900000003</v>
      </c>
      <c r="C48" s="41">
        <f t="shared" si="1"/>
        <v>7.3943806371040574E-2</v>
      </c>
      <c r="D48" s="216">
        <v>3.6633068600000001</v>
      </c>
      <c r="E48" s="41">
        <f t="shared" si="2"/>
        <v>0.16201651227614405</v>
      </c>
      <c r="F48" s="216">
        <v>3.4057350499999997</v>
      </c>
      <c r="G48" s="41">
        <f t="shared" si="3"/>
        <v>0.15563654118950782</v>
      </c>
      <c r="H48" s="229">
        <f t="shared" ref="H48:H57" si="8">((F48/D48)-1)*100</f>
        <v>-7.0311284269535701</v>
      </c>
      <c r="I48" s="41">
        <f t="shared" si="7"/>
        <v>53.649237401752714</v>
      </c>
      <c r="J48" s="34"/>
    </row>
    <row r="49" spans="1:10" x14ac:dyDescent="0.25">
      <c r="A49" s="235" t="s">
        <v>50</v>
      </c>
      <c r="B49" s="216">
        <v>0.42457601</v>
      </c>
      <c r="C49" s="41">
        <f t="shared" si="1"/>
        <v>1.4163702770384035E-2</v>
      </c>
      <c r="D49" s="216">
        <v>0.431838</v>
      </c>
      <c r="E49" s="41">
        <f t="shared" si="2"/>
        <v>1.9098833186009839E-2</v>
      </c>
      <c r="F49" s="216">
        <v>3.3196966400000001</v>
      </c>
      <c r="G49" s="41">
        <f t="shared" si="3"/>
        <v>0.15170472607610239</v>
      </c>
      <c r="H49" s="229">
        <f t="shared" si="8"/>
        <v>668.73657251098791</v>
      </c>
      <c r="I49" s="41">
        <f t="shared" si="7"/>
        <v>681.8851187564743</v>
      </c>
      <c r="J49" s="34"/>
    </row>
    <row r="50" spans="1:10" x14ac:dyDescent="0.25">
      <c r="A50" s="235" t="s">
        <v>149</v>
      </c>
      <c r="B50" s="216">
        <v>2.6876550099999998</v>
      </c>
      <c r="C50" s="41">
        <f t="shared" si="1"/>
        <v>8.9659203097635046E-2</v>
      </c>
      <c r="D50" s="216">
        <v>1.1996846999999999</v>
      </c>
      <c r="E50" s="41">
        <f t="shared" si="2"/>
        <v>5.3058271761883519E-2</v>
      </c>
      <c r="F50" s="216">
        <v>3.2481467099999999</v>
      </c>
      <c r="G50" s="41">
        <f t="shared" si="3"/>
        <v>0.14843501088567632</v>
      </c>
      <c r="H50" s="229">
        <f t="shared" si="8"/>
        <v>170.75003207092664</v>
      </c>
      <c r="I50" s="41">
        <f t="shared" si="7"/>
        <v>20.854302278922333</v>
      </c>
      <c r="J50" s="34"/>
    </row>
    <row r="51" spans="1:10" x14ac:dyDescent="0.25">
      <c r="A51" s="235" t="s">
        <v>35</v>
      </c>
      <c r="B51" s="216">
        <v>1.35490135</v>
      </c>
      <c r="C51" s="41">
        <f t="shared" si="1"/>
        <v>4.5199021029454937E-2</v>
      </c>
      <c r="D51" s="216">
        <v>9.4846249999999993E-2</v>
      </c>
      <c r="E51" s="41">
        <f t="shared" si="2"/>
        <v>4.1947505941315622E-3</v>
      </c>
      <c r="F51" s="216">
        <v>3.0165145299999998</v>
      </c>
      <c r="G51" s="41">
        <f t="shared" si="3"/>
        <v>0.13784979776894091</v>
      </c>
      <c r="H51" s="229">
        <f t="shared" si="8"/>
        <v>3080.4257205740873</v>
      </c>
      <c r="I51" s="41">
        <f t="shared" si="7"/>
        <v>122.63720749853854</v>
      </c>
      <c r="J51" s="34"/>
    </row>
    <row r="52" spans="1:10" x14ac:dyDescent="0.25">
      <c r="A52" s="235" t="s">
        <v>229</v>
      </c>
      <c r="B52" s="216">
        <v>5.8252854200000002</v>
      </c>
      <c r="C52" s="41">
        <f t="shared" si="1"/>
        <v>0.19432942346773605</v>
      </c>
      <c r="D52" s="216">
        <v>3.5984624100000002</v>
      </c>
      <c r="E52" s="41">
        <f t="shared" si="2"/>
        <v>0.15914864670250636</v>
      </c>
      <c r="F52" s="216">
        <v>2.85236314</v>
      </c>
      <c r="G52" s="41">
        <f t="shared" si="3"/>
        <v>0.13034834677643051</v>
      </c>
      <c r="H52" s="229">
        <f t="shared" si="8"/>
        <v>-20.733835316067683</v>
      </c>
      <c r="I52" s="41">
        <f t="shared" si="7"/>
        <v>-51.034791699528427</v>
      </c>
      <c r="J52" s="34"/>
    </row>
    <row r="53" spans="1:10" x14ac:dyDescent="0.25">
      <c r="A53" s="235" t="s">
        <v>225</v>
      </c>
      <c r="B53" s="216">
        <v>0.16087662</v>
      </c>
      <c r="C53" s="41">
        <f t="shared" si="1"/>
        <v>5.3667860988754869E-3</v>
      </c>
      <c r="D53" s="216">
        <v>1.33058E-2</v>
      </c>
      <c r="E53" s="41">
        <f t="shared" si="2"/>
        <v>5.884735817746694E-4</v>
      </c>
      <c r="F53" s="216">
        <v>2.7364549300000003</v>
      </c>
      <c r="G53" s="41">
        <f t="shared" si="3"/>
        <v>0.12505153048419806</v>
      </c>
      <c r="H53" s="229">
        <f t="shared" si="8"/>
        <v>20465.880518270231</v>
      </c>
      <c r="I53" s="41">
        <f t="shared" si="7"/>
        <v>1600.9649568719187</v>
      </c>
      <c r="J53" s="34"/>
    </row>
    <row r="54" spans="1:10" x14ac:dyDescent="0.25">
      <c r="A54" s="235" t="s">
        <v>143</v>
      </c>
      <c r="B54" s="216">
        <v>5.1301814800000001</v>
      </c>
      <c r="C54" s="41">
        <f t="shared" si="1"/>
        <v>0.17114100639093779</v>
      </c>
      <c r="D54" s="216">
        <v>2.7660453899999999</v>
      </c>
      <c r="E54" s="41">
        <f t="shared" si="2"/>
        <v>0.12233346645858291</v>
      </c>
      <c r="F54" s="216">
        <v>2.65401563</v>
      </c>
      <c r="G54" s="41">
        <f t="shared" si="3"/>
        <v>0.12128418883203865</v>
      </c>
      <c r="H54" s="229">
        <f t="shared" si="8"/>
        <v>-4.0501779329080385</v>
      </c>
      <c r="I54" s="41">
        <f t="shared" si="7"/>
        <v>-48.266632665010519</v>
      </c>
      <c r="J54" s="34"/>
    </row>
    <row r="55" spans="1:10" x14ac:dyDescent="0.25">
      <c r="A55" s="235" t="s">
        <v>223</v>
      </c>
      <c r="B55" s="216">
        <v>1.5001328799999998</v>
      </c>
      <c r="C55" s="41">
        <f t="shared" si="1"/>
        <v>5.0043892560957884E-2</v>
      </c>
      <c r="D55" s="216">
        <v>0.27246720000000002</v>
      </c>
      <c r="E55" s="41">
        <f t="shared" si="2"/>
        <v>1.2050365186619011E-2</v>
      </c>
      <c r="F55" s="216">
        <v>2.6348539999999998</v>
      </c>
      <c r="G55" s="41">
        <f t="shared" si="3"/>
        <v>0.12040853357026099</v>
      </c>
      <c r="H55" s="229">
        <f t="shared" si="8"/>
        <v>867.03529819369066</v>
      </c>
      <c r="I55" s="41">
        <f t="shared" si="7"/>
        <v>75.641373849495281</v>
      </c>
      <c r="J55" s="34"/>
    </row>
    <row r="56" spans="1:10" x14ac:dyDescent="0.25">
      <c r="A56" s="235" t="s">
        <v>20</v>
      </c>
      <c r="B56" s="216">
        <v>5.2474317300000006</v>
      </c>
      <c r="C56" s="41">
        <f t="shared" si="1"/>
        <v>0.17505243249990057</v>
      </c>
      <c r="D56" s="216">
        <v>12.85399559</v>
      </c>
      <c r="E56" s="41">
        <f t="shared" si="2"/>
        <v>0.56849169722700665</v>
      </c>
      <c r="F56" s="216">
        <v>2.3882319000000001</v>
      </c>
      <c r="G56" s="41">
        <f t="shared" si="3"/>
        <v>0.10913830553978254</v>
      </c>
      <c r="H56" s="229">
        <f t="shared" si="8"/>
        <v>-81.420314926372257</v>
      </c>
      <c r="I56" s="41">
        <f t="shared" si="7"/>
        <v>-54.487604167458123</v>
      </c>
      <c r="J56" s="34"/>
    </row>
    <row r="57" spans="1:10" x14ac:dyDescent="0.25">
      <c r="A57" s="235" t="s">
        <v>158</v>
      </c>
      <c r="B57" s="216">
        <v>0</v>
      </c>
      <c r="C57" s="41">
        <f t="shared" si="1"/>
        <v>0</v>
      </c>
      <c r="D57" s="216">
        <v>4.9537500000000003</v>
      </c>
      <c r="E57" s="41">
        <f t="shared" si="2"/>
        <v>0.21908874368442849</v>
      </c>
      <c r="F57" s="216">
        <v>2.3237000000000001</v>
      </c>
      <c r="G57" s="41">
        <f t="shared" si="3"/>
        <v>0.10618930288251853</v>
      </c>
      <c r="H57" s="229">
        <f t="shared" si="8"/>
        <v>-53.092101942972491</v>
      </c>
      <c r="I57" s="41" t="s">
        <v>314</v>
      </c>
      <c r="J57" s="34"/>
    </row>
    <row r="58" spans="1:10" x14ac:dyDescent="0.25">
      <c r="A58" s="235" t="s">
        <v>200</v>
      </c>
      <c r="B58" s="216">
        <v>0.16262664000000002</v>
      </c>
      <c r="C58" s="41">
        <f t="shared" si="1"/>
        <v>5.4251661357556389E-3</v>
      </c>
      <c r="D58" s="216">
        <v>1.7090553799999999</v>
      </c>
      <c r="E58" s="41">
        <f t="shared" si="2"/>
        <v>7.5586130929359271E-2</v>
      </c>
      <c r="F58" s="216">
        <v>2.2341009500000002</v>
      </c>
      <c r="G58" s="41">
        <f t="shared" si="3"/>
        <v>0.10209477232416939</v>
      </c>
      <c r="H58" s="229" t="s">
        <v>314</v>
      </c>
      <c r="I58" s="41">
        <f t="shared" si="7"/>
        <v>1273.7607503912027</v>
      </c>
      <c r="J58" s="34"/>
    </row>
    <row r="59" spans="1:10" x14ac:dyDescent="0.25">
      <c r="A59" s="235" t="s">
        <v>209</v>
      </c>
      <c r="B59" s="216">
        <v>5.3414614299999998</v>
      </c>
      <c r="C59" s="41">
        <f t="shared" si="1"/>
        <v>0.17818922942440971</v>
      </c>
      <c r="D59" s="216">
        <v>89.798445650000005</v>
      </c>
      <c r="E59" s="41">
        <f t="shared" si="2"/>
        <v>3.9715021230931993</v>
      </c>
      <c r="F59" s="216">
        <v>2.23148875</v>
      </c>
      <c r="G59" s="41">
        <f t="shared" si="3"/>
        <v>0.10197539904147809</v>
      </c>
      <c r="H59" s="229">
        <f>((F59/D59)-1)*100</f>
        <v>-97.515002922547794</v>
      </c>
      <c r="I59" s="41">
        <f t="shared" si="7"/>
        <v>-58.223254454914219</v>
      </c>
      <c r="J59" s="34"/>
    </row>
    <row r="60" spans="1:10" x14ac:dyDescent="0.25">
      <c r="A60" s="235" t="s">
        <v>72</v>
      </c>
      <c r="B60" s="216">
        <v>0.74132299999999995</v>
      </c>
      <c r="C60" s="41">
        <f t="shared" si="1"/>
        <v>2.4730268271279398E-2</v>
      </c>
      <c r="D60" s="216">
        <v>0</v>
      </c>
      <c r="E60" s="41">
        <f t="shared" si="2"/>
        <v>0</v>
      </c>
      <c r="F60" s="216">
        <v>2.157826</v>
      </c>
      <c r="G60" s="41">
        <f t="shared" si="3"/>
        <v>9.8609131420481749E-2</v>
      </c>
      <c r="H60" s="229" t="s">
        <v>314</v>
      </c>
      <c r="I60" s="41">
        <f t="shared" si="7"/>
        <v>191.07770836733789</v>
      </c>
      <c r="J60" s="34"/>
    </row>
    <row r="61" spans="1:10" x14ac:dyDescent="0.25">
      <c r="A61" s="235" t="s">
        <v>116</v>
      </c>
      <c r="B61" s="216">
        <v>0.57918665000000003</v>
      </c>
      <c r="C61" s="41">
        <f t="shared" si="1"/>
        <v>1.9321458033331768E-2</v>
      </c>
      <c r="D61" s="216">
        <v>0.13042449</v>
      </c>
      <c r="E61" s="41">
        <f t="shared" si="2"/>
        <v>5.7682639737133097E-3</v>
      </c>
      <c r="F61" s="216">
        <v>1.94108671</v>
      </c>
      <c r="G61" s="41">
        <f t="shared" si="3"/>
        <v>8.8704499104626855E-2</v>
      </c>
      <c r="H61" s="229">
        <f>((F61/D61)-1)*100</f>
        <v>1388.2839181506479</v>
      </c>
      <c r="I61" s="41">
        <f t="shared" si="7"/>
        <v>235.1400986193311</v>
      </c>
      <c r="J61" s="34"/>
    </row>
    <row r="62" spans="1:10" x14ac:dyDescent="0.25">
      <c r="A62" s="235" t="s">
        <v>195</v>
      </c>
      <c r="B62" s="216">
        <v>2.28229982</v>
      </c>
      <c r="C62" s="41">
        <f t="shared" si="1"/>
        <v>7.6136699959521936E-2</v>
      </c>
      <c r="D62" s="216">
        <v>4.0135695899999995</v>
      </c>
      <c r="E62" s="41">
        <f t="shared" si="2"/>
        <v>0.17750752847098192</v>
      </c>
      <c r="F62" s="216">
        <v>1.89696738</v>
      </c>
      <c r="G62" s="41">
        <f t="shared" si="3"/>
        <v>8.6688317628384734E-2</v>
      </c>
      <c r="H62" s="229">
        <f>((F62/D62)-1)*100</f>
        <v>-52.736153255536287</v>
      </c>
      <c r="I62" s="41">
        <f t="shared" si="7"/>
        <v>-16.883515330601917</v>
      </c>
      <c r="J62" s="34"/>
    </row>
    <row r="63" spans="1:10" x14ac:dyDescent="0.25">
      <c r="A63" s="235" t="s">
        <v>39</v>
      </c>
      <c r="B63" s="216">
        <v>1.26227052</v>
      </c>
      <c r="C63" s="41">
        <f t="shared" si="1"/>
        <v>4.2108889904302643E-2</v>
      </c>
      <c r="D63" s="216">
        <v>0.62224111999999998</v>
      </c>
      <c r="E63" s="41">
        <f t="shared" si="2"/>
        <v>2.7519762856339482E-2</v>
      </c>
      <c r="F63" s="216">
        <v>1.8943294499999999</v>
      </c>
      <c r="G63" s="41">
        <f t="shared" si="3"/>
        <v>8.6567768526627675E-2</v>
      </c>
      <c r="H63" s="229" t="s">
        <v>314</v>
      </c>
      <c r="I63" s="41">
        <f t="shared" si="7"/>
        <v>50.073175281000772</v>
      </c>
      <c r="J63" s="34"/>
    </row>
    <row r="64" spans="1:10" x14ac:dyDescent="0.25">
      <c r="A64" s="235" t="s">
        <v>212</v>
      </c>
      <c r="B64" s="216">
        <v>0.11866143</v>
      </c>
      <c r="C64" s="41">
        <f t="shared" si="1"/>
        <v>3.9585025654858153E-3</v>
      </c>
      <c r="D64" s="216">
        <v>2.7413580899999999</v>
      </c>
      <c r="E64" s="41">
        <f t="shared" si="2"/>
        <v>0.1212416250168548</v>
      </c>
      <c r="F64" s="216">
        <v>1.81540828</v>
      </c>
      <c r="G64" s="41">
        <f t="shared" si="3"/>
        <v>8.2961199681693854E-2</v>
      </c>
      <c r="H64" s="229">
        <f>((F64/D64)-1)*100</f>
        <v>-33.777046981848322</v>
      </c>
      <c r="I64" s="41">
        <f t="shared" si="7"/>
        <v>1429.9059517486012</v>
      </c>
      <c r="J64" s="34"/>
    </row>
    <row r="65" spans="1:10" x14ac:dyDescent="0.25">
      <c r="A65" s="235" t="s">
        <v>202</v>
      </c>
      <c r="B65" s="216">
        <v>0.51468062000000003</v>
      </c>
      <c r="C65" s="41">
        <f t="shared" si="1"/>
        <v>1.7169560106226854E-2</v>
      </c>
      <c r="D65" s="216">
        <v>0.36875163</v>
      </c>
      <c r="E65" s="41">
        <f t="shared" si="2"/>
        <v>1.6308721947673018E-2</v>
      </c>
      <c r="F65" s="216">
        <v>1.7010531899999999</v>
      </c>
      <c r="G65" s="41">
        <f t="shared" si="3"/>
        <v>7.7735358442219016E-2</v>
      </c>
      <c r="H65" s="229">
        <f>((F65/D65)-1)*100</f>
        <v>361.3005208953245</v>
      </c>
      <c r="I65" s="41">
        <f t="shared" si="7"/>
        <v>230.50655569661819</v>
      </c>
      <c r="J65" s="34"/>
    </row>
    <row r="66" spans="1:10" x14ac:dyDescent="0.25">
      <c r="A66" s="235" t="s">
        <v>28</v>
      </c>
      <c r="B66" s="216">
        <v>2.9852439999999997E-2</v>
      </c>
      <c r="C66" s="41">
        <f t="shared" si="1"/>
        <v>9.9586664618833069E-4</v>
      </c>
      <c r="D66" s="216">
        <v>8.2890859999999997E-2</v>
      </c>
      <c r="E66" s="41">
        <f t="shared" si="2"/>
        <v>3.6660013889118037E-3</v>
      </c>
      <c r="F66" s="216">
        <v>1.68886677</v>
      </c>
      <c r="G66" s="41">
        <f t="shared" si="3"/>
        <v>7.7178458909390527E-2</v>
      </c>
      <c r="H66" s="229">
        <f>((F66/D66)-1)*100</f>
        <v>1937.4583759898258</v>
      </c>
      <c r="I66" s="41">
        <f t="shared" si="7"/>
        <v>5557.3826796067597</v>
      </c>
      <c r="J66" s="34"/>
    </row>
    <row r="67" spans="1:10" x14ac:dyDescent="0.25">
      <c r="A67" s="235" t="s">
        <v>135</v>
      </c>
      <c r="B67" s="216">
        <v>1.5548109399999999</v>
      </c>
      <c r="C67" s="41">
        <f t="shared" si="1"/>
        <v>5.1867932948687807E-2</v>
      </c>
      <c r="D67" s="216">
        <v>1.1745869899999999</v>
      </c>
      <c r="E67" s="41">
        <f t="shared" si="2"/>
        <v>5.1948279179848469E-2</v>
      </c>
      <c r="F67" s="216">
        <v>1.64862044</v>
      </c>
      <c r="G67" s="41">
        <f t="shared" si="3"/>
        <v>7.5339267221014306E-2</v>
      </c>
      <c r="H67" s="229">
        <f>((F67/D67)-1)*100</f>
        <v>40.357457901010818</v>
      </c>
      <c r="I67" s="41">
        <f t="shared" si="7"/>
        <v>6.0334988381288479</v>
      </c>
      <c r="J67" s="34"/>
    </row>
    <row r="68" spans="1:10" x14ac:dyDescent="0.25">
      <c r="A68" s="235" t="s">
        <v>243</v>
      </c>
      <c r="B68" s="216">
        <v>2.1295000000000001E-2</v>
      </c>
      <c r="C68" s="41">
        <f t="shared" si="1"/>
        <v>7.1039352999555496E-4</v>
      </c>
      <c r="D68" s="216">
        <v>5.4439000000000001E-2</v>
      </c>
      <c r="E68" s="41">
        <f t="shared" si="2"/>
        <v>2.4076653277691853E-3</v>
      </c>
      <c r="F68" s="216">
        <v>1.556721</v>
      </c>
      <c r="G68" s="41">
        <f t="shared" si="3"/>
        <v>7.1139612588792492E-2</v>
      </c>
      <c r="H68" s="229" t="s">
        <v>314</v>
      </c>
      <c r="I68" s="41" t="s">
        <v>314</v>
      </c>
      <c r="J68" s="34"/>
    </row>
    <row r="69" spans="1:10" x14ac:dyDescent="0.25">
      <c r="A69" s="235" t="s">
        <v>256</v>
      </c>
      <c r="B69" s="216">
        <v>0.17669572</v>
      </c>
      <c r="C69" s="41">
        <f t="shared" ref="C69:C132" si="9">(B69/$B$218)*100</f>
        <v>5.8945055771733356E-3</v>
      </c>
      <c r="D69" s="216">
        <v>4.1757026699999997</v>
      </c>
      <c r="E69" s="41">
        <f t="shared" ref="E69:E132" si="10">(D69/$D$218)*100</f>
        <v>0.18467816340550364</v>
      </c>
      <c r="F69" s="216">
        <v>1.5434573300000001</v>
      </c>
      <c r="G69" s="41">
        <f t="shared" ref="G69:G132" si="11">(F69/$F$218)*100</f>
        <v>7.0533484486643441E-2</v>
      </c>
      <c r="H69" s="229">
        <f t="shared" ref="H69:H80" si="12">((F69/D69)-1)*100</f>
        <v>-63.037183152697985</v>
      </c>
      <c r="I69" s="41">
        <f t="shared" ref="I69:I108" si="13">((F69/B69)-1)*100</f>
        <v>773.51144102415162</v>
      </c>
      <c r="J69" s="34"/>
    </row>
    <row r="70" spans="1:10" x14ac:dyDescent="0.25">
      <c r="A70" s="235" t="s">
        <v>168</v>
      </c>
      <c r="B70" s="216">
        <v>4.2050177400000006</v>
      </c>
      <c r="C70" s="41">
        <f t="shared" si="9"/>
        <v>0.14027787724876878</v>
      </c>
      <c r="D70" s="216">
        <v>0.66217486999999997</v>
      </c>
      <c r="E70" s="41">
        <f t="shared" si="10"/>
        <v>2.9285906710613121E-2</v>
      </c>
      <c r="F70" s="216">
        <v>1.49030934</v>
      </c>
      <c r="G70" s="41">
        <f t="shared" si="11"/>
        <v>6.810470796312186E-2</v>
      </c>
      <c r="H70" s="229">
        <f t="shared" si="12"/>
        <v>125.06280553956995</v>
      </c>
      <c r="I70" s="41">
        <f t="shared" si="13"/>
        <v>-64.558785904194551</v>
      </c>
      <c r="J70" s="34"/>
    </row>
    <row r="71" spans="1:10" x14ac:dyDescent="0.25">
      <c r="A71" s="235" t="s">
        <v>36</v>
      </c>
      <c r="B71" s="216">
        <v>0.41906528000000004</v>
      </c>
      <c r="C71" s="41">
        <f t="shared" si="9"/>
        <v>1.3979866802431353E-2</v>
      </c>
      <c r="D71" s="216">
        <v>1.4881500000000001E-3</v>
      </c>
      <c r="E71" s="41">
        <f t="shared" si="10"/>
        <v>6.5816182470649967E-5</v>
      </c>
      <c r="F71" s="216">
        <v>1.4778945000000001</v>
      </c>
      <c r="G71" s="41">
        <f t="shared" si="11"/>
        <v>6.7537370008567493E-2</v>
      </c>
      <c r="H71" s="229">
        <f t="shared" si="12"/>
        <v>99210.855760508013</v>
      </c>
      <c r="I71" s="41">
        <f t="shared" si="13"/>
        <v>252.66450611226963</v>
      </c>
      <c r="J71" s="34"/>
    </row>
    <row r="72" spans="1:10" x14ac:dyDescent="0.25">
      <c r="A72" s="235" t="s">
        <v>204</v>
      </c>
      <c r="B72" s="216">
        <v>1.53816</v>
      </c>
      <c r="C72" s="41">
        <f t="shared" si="9"/>
        <v>5.131246358760097E-2</v>
      </c>
      <c r="D72" s="216">
        <v>1.21061917</v>
      </c>
      <c r="E72" s="41">
        <f t="shared" si="10"/>
        <v>5.3541868894390221E-2</v>
      </c>
      <c r="F72" s="216">
        <v>1.31238327</v>
      </c>
      <c r="G72" s="41">
        <f t="shared" si="11"/>
        <v>5.9973776544295775E-2</v>
      </c>
      <c r="H72" s="229">
        <f t="shared" si="12"/>
        <v>8.4059547809737687</v>
      </c>
      <c r="I72" s="41">
        <f t="shared" si="13"/>
        <v>-14.678364409424249</v>
      </c>
      <c r="J72" s="34"/>
    </row>
    <row r="73" spans="1:10" x14ac:dyDescent="0.25">
      <c r="A73" s="235" t="s">
        <v>88</v>
      </c>
      <c r="B73" s="216">
        <v>0</v>
      </c>
      <c r="C73" s="41">
        <f t="shared" si="9"/>
        <v>0</v>
      </c>
      <c r="D73" s="216">
        <v>2.5600000000000001E-2</v>
      </c>
      <c r="E73" s="41">
        <f t="shared" si="10"/>
        <v>1.1322072850509957E-3</v>
      </c>
      <c r="F73" s="216">
        <v>1.2954000000000001</v>
      </c>
      <c r="G73" s="41">
        <f t="shared" si="11"/>
        <v>5.9197668784272711E-2</v>
      </c>
      <c r="H73" s="229">
        <f t="shared" si="12"/>
        <v>4960.15625</v>
      </c>
      <c r="I73" s="41" t="s">
        <v>314</v>
      </c>
      <c r="J73" s="34"/>
    </row>
    <row r="74" spans="1:10" x14ac:dyDescent="0.25">
      <c r="A74" s="235" t="s">
        <v>240</v>
      </c>
      <c r="B74" s="216">
        <v>4.4199585399999997</v>
      </c>
      <c r="C74" s="41">
        <f t="shared" si="9"/>
        <v>0.14744822491968063</v>
      </c>
      <c r="D74" s="216">
        <v>2.99461588</v>
      </c>
      <c r="E74" s="41">
        <f t="shared" si="10"/>
        <v>0.13244241856505462</v>
      </c>
      <c r="F74" s="216">
        <v>1.2878651200000002</v>
      </c>
      <c r="G74" s="41">
        <f t="shared" si="11"/>
        <v>5.8853337048461976E-2</v>
      </c>
      <c r="H74" s="229">
        <f t="shared" si="12"/>
        <v>-56.993979474923506</v>
      </c>
      <c r="I74" s="41">
        <f t="shared" si="13"/>
        <v>-70.862506778174435</v>
      </c>
      <c r="J74" s="34"/>
    </row>
    <row r="75" spans="1:10" x14ac:dyDescent="0.25">
      <c r="A75" s="235" t="s">
        <v>32</v>
      </c>
      <c r="B75" s="216">
        <v>4.1468399999999997E-3</v>
      </c>
      <c r="C75" s="41">
        <f t="shared" si="9"/>
        <v>1.3833708879674886E-4</v>
      </c>
      <c r="D75" s="216">
        <v>0.23694995999999999</v>
      </c>
      <c r="E75" s="41">
        <f t="shared" si="10"/>
        <v>1.0479549644708671E-2</v>
      </c>
      <c r="F75" s="216">
        <v>1.1681398799999998</v>
      </c>
      <c r="G75" s="41">
        <f t="shared" si="11"/>
        <v>5.3382088706144866E-2</v>
      </c>
      <c r="H75" s="229">
        <f t="shared" si="12"/>
        <v>392.99011487488747</v>
      </c>
      <c r="I75" s="41">
        <f t="shared" si="13"/>
        <v>28069.398385276498</v>
      </c>
      <c r="J75" s="34"/>
    </row>
    <row r="76" spans="1:10" x14ac:dyDescent="0.25">
      <c r="A76" s="235" t="s">
        <v>216</v>
      </c>
      <c r="B76" s="216">
        <v>4.5469410899999998</v>
      </c>
      <c r="C76" s="41">
        <f t="shared" si="9"/>
        <v>0.15168431705127663</v>
      </c>
      <c r="D76" s="216">
        <v>2.0762904299999998</v>
      </c>
      <c r="E76" s="41">
        <f t="shared" si="10"/>
        <v>9.1827779325299383E-2</v>
      </c>
      <c r="F76" s="216">
        <v>1.1597852900000001</v>
      </c>
      <c r="G76" s="41">
        <f t="shared" si="11"/>
        <v>5.3000297559280284E-2</v>
      </c>
      <c r="H76" s="229">
        <f t="shared" si="12"/>
        <v>-44.141471094677243</v>
      </c>
      <c r="I76" s="41">
        <f t="shared" si="13"/>
        <v>-74.493065402789284</v>
      </c>
      <c r="J76" s="34"/>
    </row>
    <row r="77" spans="1:10" x14ac:dyDescent="0.25">
      <c r="A77" s="235" t="s">
        <v>219</v>
      </c>
      <c r="B77" s="216">
        <v>0.86405661999999994</v>
      </c>
      <c r="C77" s="41">
        <f t="shared" si="9"/>
        <v>2.88246176284493E-2</v>
      </c>
      <c r="D77" s="216">
        <v>9.7178810000000004E-2</v>
      </c>
      <c r="E77" s="41">
        <f t="shared" si="10"/>
        <v>4.2979123685385366E-3</v>
      </c>
      <c r="F77" s="216">
        <v>1.1414241299999999</v>
      </c>
      <c r="G77" s="41">
        <f t="shared" si="11"/>
        <v>5.2161222471913411E-2</v>
      </c>
      <c r="H77" s="229">
        <f t="shared" si="12"/>
        <v>1074.5607195642751</v>
      </c>
      <c r="I77" s="41">
        <f t="shared" si="13"/>
        <v>32.100617434075083</v>
      </c>
      <c r="J77" s="34"/>
    </row>
    <row r="78" spans="1:10" x14ac:dyDescent="0.25">
      <c r="A78" s="235" t="s">
        <v>130</v>
      </c>
      <c r="B78" s="216">
        <v>0.21974207000000001</v>
      </c>
      <c r="C78" s="41">
        <f t="shared" si="9"/>
        <v>7.3305163087969173E-3</v>
      </c>
      <c r="D78" s="216">
        <v>2.7138032700000001</v>
      </c>
      <c r="E78" s="41">
        <f t="shared" si="10"/>
        <v>0.12002296220660993</v>
      </c>
      <c r="F78" s="216">
        <v>1.07995744</v>
      </c>
      <c r="G78" s="41">
        <f t="shared" si="11"/>
        <v>4.9352294916034489E-2</v>
      </c>
      <c r="H78" s="229">
        <f t="shared" si="12"/>
        <v>-60.205021051507536</v>
      </c>
      <c r="I78" s="41">
        <f t="shared" si="13"/>
        <v>391.46594459586186</v>
      </c>
      <c r="J78" s="34"/>
    </row>
    <row r="79" spans="1:10" x14ac:dyDescent="0.25">
      <c r="A79" s="235" t="s">
        <v>221</v>
      </c>
      <c r="B79" s="216">
        <v>0.39587346000000001</v>
      </c>
      <c r="C79" s="41">
        <f t="shared" si="9"/>
        <v>1.3206196040429873E-2</v>
      </c>
      <c r="D79" s="216">
        <v>0.1429532</v>
      </c>
      <c r="E79" s="41">
        <f t="shared" si="10"/>
        <v>6.3223693148965624E-3</v>
      </c>
      <c r="F79" s="216">
        <v>1.0446840900000001</v>
      </c>
      <c r="G79" s="41">
        <f t="shared" si="11"/>
        <v>4.7740360308799863E-2</v>
      </c>
      <c r="H79" s="229">
        <f t="shared" si="12"/>
        <v>630.78748149744115</v>
      </c>
      <c r="I79" s="41">
        <f t="shared" si="13"/>
        <v>163.89343958546755</v>
      </c>
      <c r="J79" s="34"/>
    </row>
    <row r="80" spans="1:10" x14ac:dyDescent="0.25">
      <c r="A80" s="235" t="s">
        <v>89</v>
      </c>
      <c r="B80" s="216">
        <v>2.53017E-3</v>
      </c>
      <c r="C80" s="41">
        <f t="shared" si="9"/>
        <v>8.4405559886774044E-5</v>
      </c>
      <c r="D80" s="216">
        <v>3.9712839999999999E-2</v>
      </c>
      <c r="E80" s="41">
        <f t="shared" si="10"/>
        <v>1.7563737014868975E-3</v>
      </c>
      <c r="F80" s="216">
        <v>1.0273515200000001</v>
      </c>
      <c r="G80" s="41">
        <f t="shared" si="11"/>
        <v>4.6948290108058614E-2</v>
      </c>
      <c r="H80" s="229">
        <f t="shared" si="12"/>
        <v>2486.9505177670499</v>
      </c>
      <c r="I80" s="41">
        <f t="shared" si="13"/>
        <v>40504.051111190158</v>
      </c>
      <c r="J80" s="34"/>
    </row>
    <row r="81" spans="1:10" x14ac:dyDescent="0.25">
      <c r="A81" s="235" t="s">
        <v>103</v>
      </c>
      <c r="B81" s="216">
        <v>0.62231384999999995</v>
      </c>
      <c r="C81" s="41">
        <f t="shared" si="9"/>
        <v>2.0760165891834902E-2</v>
      </c>
      <c r="D81" s="216">
        <v>0.86526577000000005</v>
      </c>
      <c r="E81" s="41">
        <f t="shared" si="10"/>
        <v>3.8267976886689814E-2</v>
      </c>
      <c r="F81" s="216">
        <v>0.87815653000000005</v>
      </c>
      <c r="G81" s="41">
        <f t="shared" si="11"/>
        <v>4.0130322219921445E-2</v>
      </c>
      <c r="H81" s="229" t="s">
        <v>314</v>
      </c>
      <c r="I81" s="41">
        <f t="shared" si="13"/>
        <v>41.111519533110211</v>
      </c>
      <c r="J81" s="34"/>
    </row>
    <row r="82" spans="1:10" x14ac:dyDescent="0.25">
      <c r="A82" s="235" t="s">
        <v>194</v>
      </c>
      <c r="B82" s="216">
        <v>0.93553423000000002</v>
      </c>
      <c r="C82" s="41">
        <f t="shared" si="9"/>
        <v>3.1209084953339915E-2</v>
      </c>
      <c r="D82" s="216">
        <v>0.52513975999999996</v>
      </c>
      <c r="E82" s="41">
        <f t="shared" si="10"/>
        <v>2.3225275857106695E-2</v>
      </c>
      <c r="F82" s="216">
        <v>0.87729005000000004</v>
      </c>
      <c r="G82" s="41">
        <f t="shared" si="11"/>
        <v>4.0090725496092362E-2</v>
      </c>
      <c r="H82" s="229">
        <f t="shared" ref="H82:H98" si="14">((F82/D82)-1)*100</f>
        <v>67.058394131116643</v>
      </c>
      <c r="I82" s="41">
        <f t="shared" si="13"/>
        <v>-6.2257668540893434</v>
      </c>
      <c r="J82" s="34"/>
    </row>
    <row r="83" spans="1:10" x14ac:dyDescent="0.25">
      <c r="A83" s="235" t="s">
        <v>198</v>
      </c>
      <c r="B83" s="216">
        <v>29.714989360000001</v>
      </c>
      <c r="C83" s="41">
        <f t="shared" si="9"/>
        <v>0.99128134234471743</v>
      </c>
      <c r="D83" s="216">
        <v>0.75147232999999991</v>
      </c>
      <c r="E83" s="41">
        <f t="shared" si="10"/>
        <v>3.3235251817978345E-2</v>
      </c>
      <c r="F83" s="216">
        <v>0.81583218999999996</v>
      </c>
      <c r="G83" s="41">
        <f t="shared" si="11"/>
        <v>3.7282201456822484E-2</v>
      </c>
      <c r="H83" s="229">
        <f t="shared" si="14"/>
        <v>8.564501636407563</v>
      </c>
      <c r="I83" s="41">
        <f t="shared" si="13"/>
        <v>-97.254475914104788</v>
      </c>
      <c r="J83" s="34"/>
    </row>
    <row r="84" spans="1:10" x14ac:dyDescent="0.25">
      <c r="A84" s="235" t="s">
        <v>206</v>
      </c>
      <c r="B84" s="216">
        <v>1.0606812400000001</v>
      </c>
      <c r="C84" s="41">
        <f t="shared" si="9"/>
        <v>3.5383944131658247E-2</v>
      </c>
      <c r="D84" s="216">
        <v>0.67951393000000004</v>
      </c>
      <c r="E84" s="41">
        <f t="shared" si="10"/>
        <v>3.0052758665610638E-2</v>
      </c>
      <c r="F84" s="216">
        <v>0.78377215</v>
      </c>
      <c r="G84" s="41">
        <f t="shared" si="11"/>
        <v>3.5817109879602675E-2</v>
      </c>
      <c r="H84" s="229">
        <f t="shared" si="14"/>
        <v>15.343058530087816</v>
      </c>
      <c r="I84" s="41">
        <f t="shared" si="13"/>
        <v>-26.106720808977446</v>
      </c>
      <c r="J84" s="34"/>
    </row>
    <row r="85" spans="1:10" x14ac:dyDescent="0.25">
      <c r="A85" s="235" t="s">
        <v>169</v>
      </c>
      <c r="B85" s="216">
        <v>0.51410049999999996</v>
      </c>
      <c r="C85" s="41">
        <f t="shared" si="9"/>
        <v>1.7150207511973693E-2</v>
      </c>
      <c r="D85" s="216">
        <v>2.2077288799999999</v>
      </c>
      <c r="E85" s="41">
        <f t="shared" si="10"/>
        <v>9.764088755287012E-2</v>
      </c>
      <c r="F85" s="216">
        <v>0.70636588</v>
      </c>
      <c r="G85" s="41">
        <f t="shared" si="11"/>
        <v>3.2279769495716627E-2</v>
      </c>
      <c r="H85" s="229">
        <f t="shared" si="14"/>
        <v>-68.004862988429991</v>
      </c>
      <c r="I85" s="41">
        <f t="shared" si="13"/>
        <v>37.398403619525752</v>
      </c>
      <c r="J85" s="34"/>
    </row>
    <row r="86" spans="1:10" x14ac:dyDescent="0.25">
      <c r="A86" s="235" t="s">
        <v>160</v>
      </c>
      <c r="B86" s="216">
        <v>0.63261239000000002</v>
      </c>
      <c r="C86" s="41">
        <f t="shared" si="9"/>
        <v>2.1103721476920627E-2</v>
      </c>
      <c r="D86" s="216">
        <v>0.24966626</v>
      </c>
      <c r="E86" s="41">
        <f t="shared" si="10"/>
        <v>1.1041951500134218E-2</v>
      </c>
      <c r="F86" s="216">
        <v>0.68279612000000001</v>
      </c>
      <c r="G86" s="41">
        <f t="shared" si="11"/>
        <v>3.1202669877216711E-2</v>
      </c>
      <c r="H86" s="229">
        <f t="shared" si="14"/>
        <v>173.48353758333226</v>
      </c>
      <c r="I86" s="41">
        <f t="shared" si="13"/>
        <v>7.9327769726419639</v>
      </c>
      <c r="J86" s="34"/>
    </row>
    <row r="87" spans="1:10" x14ac:dyDescent="0.25">
      <c r="A87" s="235" t="s">
        <v>23</v>
      </c>
      <c r="B87" s="216">
        <v>1.3180626299999998</v>
      </c>
      <c r="C87" s="41">
        <f t="shared" si="9"/>
        <v>4.397009459877553E-2</v>
      </c>
      <c r="D87" s="216">
        <v>1.0027025699999998</v>
      </c>
      <c r="E87" s="41">
        <f t="shared" si="10"/>
        <v>4.4346373222396707E-2</v>
      </c>
      <c r="F87" s="216">
        <v>0.63789549000000001</v>
      </c>
      <c r="G87" s="41">
        <f t="shared" si="11"/>
        <v>2.9150784264320943E-2</v>
      </c>
      <c r="H87" s="229">
        <f t="shared" si="14"/>
        <v>-36.382382065700689</v>
      </c>
      <c r="I87" s="41">
        <f t="shared" si="13"/>
        <v>-51.603552404789731</v>
      </c>
      <c r="J87" s="34"/>
    </row>
    <row r="88" spans="1:10" x14ac:dyDescent="0.25">
      <c r="A88" s="235" t="s">
        <v>235</v>
      </c>
      <c r="B88" s="216">
        <v>1.2448221499999998</v>
      </c>
      <c r="C88" s="41">
        <f t="shared" si="9"/>
        <v>4.1526818565633061E-2</v>
      </c>
      <c r="D88" s="216">
        <v>6.8655350000000004E-2</v>
      </c>
      <c r="E88" s="41">
        <f t="shared" si="10"/>
        <v>3.0364096651455418E-3</v>
      </c>
      <c r="F88" s="216">
        <v>0.59267974000000001</v>
      </c>
      <c r="G88" s="41">
        <f t="shared" si="11"/>
        <v>2.7084498181001133E-2</v>
      </c>
      <c r="H88" s="229">
        <f t="shared" si="14"/>
        <v>763.26810656416433</v>
      </c>
      <c r="I88" s="41">
        <f t="shared" si="13"/>
        <v>-52.388400222473543</v>
      </c>
      <c r="J88" s="34"/>
    </row>
    <row r="89" spans="1:10" x14ac:dyDescent="0.25">
      <c r="A89" s="235" t="s">
        <v>22</v>
      </c>
      <c r="B89" s="216">
        <v>3.4731499999999999E-3</v>
      </c>
      <c r="C89" s="41">
        <f t="shared" si="9"/>
        <v>1.1586303304550654E-4</v>
      </c>
      <c r="D89" s="216">
        <v>8.0626229999999993E-2</v>
      </c>
      <c r="E89" s="41">
        <f t="shared" si="10"/>
        <v>3.56584394422645E-3</v>
      </c>
      <c r="F89" s="216">
        <v>0.58085790000000004</v>
      </c>
      <c r="G89" s="41">
        <f t="shared" si="11"/>
        <v>2.6544259359987804E-2</v>
      </c>
      <c r="H89" s="229">
        <f t="shared" si="14"/>
        <v>620.4329161862089</v>
      </c>
      <c r="I89" s="41">
        <f t="shared" si="13"/>
        <v>16624.238803391738</v>
      </c>
      <c r="J89" s="34"/>
    </row>
    <row r="90" spans="1:10" x14ac:dyDescent="0.25">
      <c r="A90" s="235" t="s">
        <v>98</v>
      </c>
      <c r="B90" s="216">
        <v>28.118358609999998</v>
      </c>
      <c r="C90" s="41">
        <f t="shared" si="9"/>
        <v>0.93801831559703241</v>
      </c>
      <c r="D90" s="216">
        <v>0.50696850000000004</v>
      </c>
      <c r="E90" s="41">
        <f t="shared" si="10"/>
        <v>2.2421618319975613E-2</v>
      </c>
      <c r="F90" s="216">
        <v>0.54962973999999998</v>
      </c>
      <c r="G90" s="41">
        <f t="shared" si="11"/>
        <v>2.5117183342987438E-2</v>
      </c>
      <c r="H90" s="229">
        <f t="shared" si="14"/>
        <v>8.4149685828606593</v>
      </c>
      <c r="I90" s="41">
        <f t="shared" si="13"/>
        <v>-98.045299344732982</v>
      </c>
      <c r="J90" s="34"/>
    </row>
    <row r="91" spans="1:10" x14ac:dyDescent="0.25">
      <c r="A91" s="235" t="s">
        <v>258</v>
      </c>
      <c r="B91" s="216">
        <v>1.6000201299999999</v>
      </c>
      <c r="C91" s="41">
        <f t="shared" si="9"/>
        <v>5.3376095243702591E-2</v>
      </c>
      <c r="D91" s="216">
        <v>0.71494809999999998</v>
      </c>
      <c r="E91" s="41">
        <f t="shared" si="10"/>
        <v>3.1619900283334675E-2</v>
      </c>
      <c r="F91" s="216">
        <v>0.51395036999999999</v>
      </c>
      <c r="G91" s="41">
        <f t="shared" si="11"/>
        <v>2.348669428347569E-2</v>
      </c>
      <c r="H91" s="229">
        <f t="shared" si="14"/>
        <v>-28.113611323675102</v>
      </c>
      <c r="I91" s="41">
        <f t="shared" si="13"/>
        <v>-67.878506003546349</v>
      </c>
      <c r="J91" s="34"/>
    </row>
    <row r="92" spans="1:10" x14ac:dyDescent="0.25">
      <c r="A92" s="235" t="s">
        <v>112</v>
      </c>
      <c r="B92" s="216">
        <v>0.71657652000000005</v>
      </c>
      <c r="C92" s="41">
        <f t="shared" si="9"/>
        <v>2.3904734611633265E-2</v>
      </c>
      <c r="D92" s="216">
        <v>0</v>
      </c>
      <c r="E92" s="41">
        <f t="shared" si="10"/>
        <v>0</v>
      </c>
      <c r="F92" s="216">
        <v>0.49341284999999996</v>
      </c>
      <c r="G92" s="41">
        <f t="shared" si="11"/>
        <v>2.2548163091094666E-2</v>
      </c>
      <c r="H92" s="229" t="s">
        <v>314</v>
      </c>
      <c r="I92" s="41">
        <f t="shared" si="13"/>
        <v>-31.143034103322286</v>
      </c>
      <c r="J92" s="34"/>
    </row>
    <row r="93" spans="1:10" x14ac:dyDescent="0.25">
      <c r="A93" s="235" t="s">
        <v>211</v>
      </c>
      <c r="B93" s="216">
        <v>0.88591719999999996</v>
      </c>
      <c r="C93" s="41">
        <f t="shared" si="9"/>
        <v>2.955387870353501E-2</v>
      </c>
      <c r="D93" s="216">
        <v>2.0054702</v>
      </c>
      <c r="E93" s="41">
        <f t="shared" si="10"/>
        <v>8.8695623843463953E-2</v>
      </c>
      <c r="F93" s="216">
        <v>0.48878784999999997</v>
      </c>
      <c r="G93" s="41">
        <f t="shared" si="11"/>
        <v>2.2336808128822581E-2</v>
      </c>
      <c r="H93" s="229">
        <f t="shared" si="14"/>
        <v>-75.62726935558554</v>
      </c>
      <c r="I93" s="41">
        <f t="shared" si="13"/>
        <v>-44.826914975801344</v>
      </c>
      <c r="J93" s="34"/>
    </row>
    <row r="94" spans="1:10" x14ac:dyDescent="0.25">
      <c r="A94" s="235" t="s">
        <v>214</v>
      </c>
      <c r="B94" s="216">
        <v>3.0235836699999998</v>
      </c>
      <c r="C94" s="41">
        <f t="shared" si="9"/>
        <v>0.10086566220090232</v>
      </c>
      <c r="D94" s="216">
        <v>0.79634532999999996</v>
      </c>
      <c r="E94" s="41">
        <f t="shared" si="10"/>
        <v>3.5219843126653869E-2</v>
      </c>
      <c r="F94" s="216">
        <v>0.48536733000000004</v>
      </c>
      <c r="G94" s="41">
        <f t="shared" si="11"/>
        <v>2.2180495939514277E-2</v>
      </c>
      <c r="H94" s="229">
        <f t="shared" si="14"/>
        <v>-39.050646532955739</v>
      </c>
      <c r="I94" s="41">
        <f t="shared" si="13"/>
        <v>-83.947282993494937</v>
      </c>
      <c r="J94" s="34"/>
    </row>
    <row r="95" spans="1:10" x14ac:dyDescent="0.25">
      <c r="A95" s="235" t="s">
        <v>210</v>
      </c>
      <c r="B95" s="216">
        <v>1.8759490400000001</v>
      </c>
      <c r="C95" s="41">
        <f t="shared" si="9"/>
        <v>6.258098429759909E-2</v>
      </c>
      <c r="D95" s="216">
        <v>29.425700120000002</v>
      </c>
      <c r="E95" s="41">
        <f t="shared" si="10"/>
        <v>1.3014059392027326</v>
      </c>
      <c r="F95" s="216">
        <v>0.44911837999999998</v>
      </c>
      <c r="G95" s="41">
        <f t="shared" si="11"/>
        <v>2.0523978002292057E-2</v>
      </c>
      <c r="H95" s="229">
        <f t="shared" si="14"/>
        <v>-98.473720665375964</v>
      </c>
      <c r="I95" s="41">
        <f t="shared" si="13"/>
        <v>-76.059137512605361</v>
      </c>
      <c r="J95" s="34"/>
    </row>
    <row r="96" spans="1:10" x14ac:dyDescent="0.25">
      <c r="A96" s="235" t="s">
        <v>16</v>
      </c>
      <c r="B96" s="216">
        <v>2.7787289999999999E-2</v>
      </c>
      <c r="C96" s="41">
        <f t="shared" si="9"/>
        <v>9.269739860112788E-4</v>
      </c>
      <c r="D96" s="216">
        <v>0</v>
      </c>
      <c r="E96" s="41">
        <f t="shared" si="10"/>
        <v>0</v>
      </c>
      <c r="F96" s="216">
        <v>0.43609999999999999</v>
      </c>
      <c r="G96" s="41">
        <f t="shared" si="11"/>
        <v>1.9929059253374501E-2</v>
      </c>
      <c r="H96" s="229" t="s">
        <v>314</v>
      </c>
      <c r="I96" s="41">
        <f t="shared" si="13"/>
        <v>1469.4225669361783</v>
      </c>
      <c r="J96" s="34"/>
    </row>
    <row r="97" spans="1:10" x14ac:dyDescent="0.25">
      <c r="A97" s="235" t="s">
        <v>174</v>
      </c>
      <c r="B97" s="216">
        <v>2.4438027400000002</v>
      </c>
      <c r="C97" s="41">
        <f t="shared" si="9"/>
        <v>8.1524379200817537E-2</v>
      </c>
      <c r="D97" s="216">
        <v>0.44749872999999996</v>
      </c>
      <c r="E97" s="41">
        <f t="shared" si="10"/>
        <v>1.9791457896760487E-2</v>
      </c>
      <c r="F97" s="216">
        <v>0.41520444000000001</v>
      </c>
      <c r="G97" s="41">
        <f t="shared" si="11"/>
        <v>1.8974166216519556E-2</v>
      </c>
      <c r="H97" s="229">
        <f t="shared" si="14"/>
        <v>-7.2166215980098869</v>
      </c>
      <c r="I97" s="41">
        <f t="shared" si="13"/>
        <v>-83.009903655317132</v>
      </c>
      <c r="J97" s="34"/>
    </row>
    <row r="98" spans="1:10" x14ac:dyDescent="0.25">
      <c r="A98" s="235" t="s">
        <v>128</v>
      </c>
      <c r="B98" s="216">
        <v>0.35696015000000003</v>
      </c>
      <c r="C98" s="41">
        <f t="shared" si="9"/>
        <v>1.1908062034573506E-2</v>
      </c>
      <c r="D98" s="216">
        <v>0.46244316999999996</v>
      </c>
      <c r="E98" s="41">
        <f t="shared" si="10"/>
        <v>2.0452403359221719E-2</v>
      </c>
      <c r="F98" s="216">
        <v>0.39970306</v>
      </c>
      <c r="G98" s="41">
        <f t="shared" si="11"/>
        <v>1.8265778414343278E-2</v>
      </c>
      <c r="H98" s="229">
        <f t="shared" si="14"/>
        <v>-13.567096255308508</v>
      </c>
      <c r="I98" s="41">
        <f t="shared" si="13"/>
        <v>11.974140530812738</v>
      </c>
      <c r="J98" s="34"/>
    </row>
    <row r="99" spans="1:10" x14ac:dyDescent="0.25">
      <c r="A99" s="235" t="s">
        <v>61</v>
      </c>
      <c r="B99" s="216">
        <v>0</v>
      </c>
      <c r="C99" s="41">
        <f t="shared" si="9"/>
        <v>0</v>
      </c>
      <c r="D99" s="216">
        <v>0</v>
      </c>
      <c r="E99" s="41">
        <f t="shared" si="10"/>
        <v>0</v>
      </c>
      <c r="F99" s="216">
        <v>0.34254855000000001</v>
      </c>
      <c r="G99" s="41">
        <f t="shared" si="11"/>
        <v>1.5653910456563901E-2</v>
      </c>
      <c r="H99" s="229" t="s">
        <v>314</v>
      </c>
      <c r="I99" s="41" t="s">
        <v>314</v>
      </c>
      <c r="J99" s="34"/>
    </row>
    <row r="100" spans="1:10" x14ac:dyDescent="0.25">
      <c r="A100" s="235" t="s">
        <v>132</v>
      </c>
      <c r="B100" s="216">
        <v>0.98054052000000003</v>
      </c>
      <c r="C100" s="41">
        <f t="shared" si="9"/>
        <v>3.2710478577434941E-2</v>
      </c>
      <c r="D100" s="216">
        <v>0.18534692000000003</v>
      </c>
      <c r="E100" s="41">
        <f t="shared" si="10"/>
        <v>8.1973098861626605E-3</v>
      </c>
      <c r="F100" s="216">
        <v>0.33902459000000001</v>
      </c>
      <c r="G100" s="41">
        <f t="shared" si="11"/>
        <v>1.5492871227839938E-2</v>
      </c>
      <c r="H100" s="229" t="s">
        <v>314</v>
      </c>
      <c r="I100" s="41">
        <f t="shared" si="13"/>
        <v>-65.424724110330487</v>
      </c>
      <c r="J100" s="34"/>
    </row>
    <row r="101" spans="1:10" x14ac:dyDescent="0.25">
      <c r="A101" s="235" t="s">
        <v>99</v>
      </c>
      <c r="B101" s="216">
        <v>8.199163000000001E-2</v>
      </c>
      <c r="C101" s="41">
        <f t="shared" si="9"/>
        <v>2.7352112451650363E-3</v>
      </c>
      <c r="D101" s="216">
        <v>0.36630628999999998</v>
      </c>
      <c r="E101" s="41">
        <f t="shared" si="10"/>
        <v>1.620057226945323E-2</v>
      </c>
      <c r="F101" s="216">
        <v>0.33661879</v>
      </c>
      <c r="G101" s="41">
        <f t="shared" si="11"/>
        <v>1.5382930088762275E-2</v>
      </c>
      <c r="H101" s="229">
        <f>((F101/D101)-1)*100</f>
        <v>-8.1045564355446853</v>
      </c>
      <c r="I101" s="41">
        <f t="shared" si="13"/>
        <v>310.55262592047501</v>
      </c>
      <c r="J101" s="34"/>
    </row>
    <row r="102" spans="1:10" x14ac:dyDescent="0.25">
      <c r="A102" s="235" t="s">
        <v>199</v>
      </c>
      <c r="B102" s="216">
        <v>0.11027857000000001</v>
      </c>
      <c r="C102" s="41">
        <f t="shared" si="9"/>
        <v>3.6788533752130509E-3</v>
      </c>
      <c r="D102" s="216">
        <v>0.32815690999999997</v>
      </c>
      <c r="E102" s="41">
        <f t="shared" si="10"/>
        <v>1.4513345474289995E-2</v>
      </c>
      <c r="F102" s="216">
        <v>0.32723487000000001</v>
      </c>
      <c r="G102" s="41">
        <f t="shared" si="11"/>
        <v>1.4954100238478107E-2</v>
      </c>
      <c r="H102" s="229">
        <f>((F102/D102)-1)*100</f>
        <v>-0.28097534194844176</v>
      </c>
      <c r="I102" s="41">
        <f t="shared" si="13"/>
        <v>196.73477811690881</v>
      </c>
      <c r="J102" s="34"/>
    </row>
    <row r="103" spans="1:10" x14ac:dyDescent="0.25">
      <c r="A103" s="235" t="s">
        <v>107</v>
      </c>
      <c r="B103" s="216">
        <v>0.90674200000000005</v>
      </c>
      <c r="C103" s="41">
        <f t="shared" si="9"/>
        <v>3.0248586530886572E-2</v>
      </c>
      <c r="D103" s="216">
        <v>1.5064757600000001</v>
      </c>
      <c r="E103" s="41">
        <f t="shared" si="10"/>
        <v>6.6626673055653729E-2</v>
      </c>
      <c r="F103" s="216">
        <v>0.27536015000000003</v>
      </c>
      <c r="G103" s="41">
        <f t="shared" si="11"/>
        <v>1.2583510078807822E-2</v>
      </c>
      <c r="H103" s="229">
        <f>((F103/D103)-1)*100</f>
        <v>-81.721567826620728</v>
      </c>
      <c r="I103" s="41">
        <f t="shared" si="13"/>
        <v>-69.631918450893409</v>
      </c>
      <c r="J103" s="34"/>
    </row>
    <row r="104" spans="1:10" x14ac:dyDescent="0.25">
      <c r="A104" s="235" t="s">
        <v>185</v>
      </c>
      <c r="B104" s="216">
        <v>0.23083029999999999</v>
      </c>
      <c r="C104" s="41">
        <f t="shared" si="9"/>
        <v>7.7004156678531551E-3</v>
      </c>
      <c r="D104" s="216">
        <v>0.17042893000000001</v>
      </c>
      <c r="E104" s="41">
        <f t="shared" si="10"/>
        <v>7.5375342238064918E-3</v>
      </c>
      <c r="F104" s="216">
        <v>0.25100130999999998</v>
      </c>
      <c r="G104" s="41">
        <f t="shared" si="11"/>
        <v>1.1470350790333919E-2</v>
      </c>
      <c r="H104" s="229" t="s">
        <v>314</v>
      </c>
      <c r="I104" s="41">
        <f t="shared" si="13"/>
        <v>8.7384585125956029</v>
      </c>
      <c r="J104" s="34"/>
    </row>
    <row r="105" spans="1:10" x14ac:dyDescent="0.25">
      <c r="A105" s="235" t="s">
        <v>75</v>
      </c>
      <c r="B105" s="216">
        <v>6.7078310000000002E-2</v>
      </c>
      <c r="C105" s="41">
        <f t="shared" si="9"/>
        <v>2.2377082614245662E-3</v>
      </c>
      <c r="D105" s="216">
        <v>1.01144122</v>
      </c>
      <c r="E105" s="41">
        <f t="shared" si="10"/>
        <v>4.4732856159565113E-2</v>
      </c>
      <c r="F105" s="216">
        <v>0.24861873000000001</v>
      </c>
      <c r="G105" s="41">
        <f t="shared" si="11"/>
        <v>1.1361470767412788E-2</v>
      </c>
      <c r="H105" s="229">
        <f>((F105/D105)-1)*100</f>
        <v>-75.419359515523794</v>
      </c>
      <c r="I105" s="41">
        <f t="shared" si="13"/>
        <v>270.63952565292715</v>
      </c>
      <c r="J105" s="34"/>
    </row>
    <row r="106" spans="1:10" x14ac:dyDescent="0.25">
      <c r="A106" s="235" t="s">
        <v>142</v>
      </c>
      <c r="B106" s="216">
        <v>1.2520526299999999</v>
      </c>
      <c r="C106" s="41">
        <f t="shared" si="9"/>
        <v>4.1768024774168508E-2</v>
      </c>
      <c r="D106" s="216">
        <v>0.37725921000000001</v>
      </c>
      <c r="E106" s="41">
        <f t="shared" si="10"/>
        <v>1.6684985387288416E-2</v>
      </c>
      <c r="F106" s="216">
        <v>0.24686142999999999</v>
      </c>
      <c r="G106" s="41">
        <f t="shared" si="11"/>
        <v>1.1281165021423439E-2</v>
      </c>
      <c r="H106" s="229">
        <f>((F106/D106)-1)*100</f>
        <v>-34.564505396700596</v>
      </c>
      <c r="I106" s="41">
        <f t="shared" si="13"/>
        <v>-80.283462205578374</v>
      </c>
      <c r="J106" s="34"/>
    </row>
    <row r="107" spans="1:10" x14ac:dyDescent="0.25">
      <c r="A107" s="235" t="s">
        <v>191</v>
      </c>
      <c r="B107" s="216">
        <v>3.5299190000000001E-2</v>
      </c>
      <c r="C107" s="41">
        <f t="shared" si="9"/>
        <v>1.1775682643852452E-3</v>
      </c>
      <c r="D107" s="216">
        <v>4.4200000000000001E-4</v>
      </c>
      <c r="E107" s="41">
        <f t="shared" si="10"/>
        <v>1.9548266405958596E-5</v>
      </c>
      <c r="F107" s="216">
        <v>0.22085073999999999</v>
      </c>
      <c r="G107" s="41">
        <f t="shared" si="11"/>
        <v>1.0092518880099991E-2</v>
      </c>
      <c r="H107" s="229">
        <f>((F107/D107)-1)*100</f>
        <v>49866.230769230766</v>
      </c>
      <c r="I107" s="41">
        <f t="shared" si="13"/>
        <v>525.65384644803453</v>
      </c>
      <c r="J107" s="34"/>
    </row>
    <row r="108" spans="1:10" x14ac:dyDescent="0.25">
      <c r="A108" s="235" t="s">
        <v>255</v>
      </c>
      <c r="B108" s="216">
        <v>2.3375720000000003E-2</v>
      </c>
      <c r="C108" s="41">
        <f t="shared" si="9"/>
        <v>7.7980559976462529E-4</v>
      </c>
      <c r="D108" s="216">
        <v>9.6264139999999998E-2</v>
      </c>
      <c r="E108" s="41">
        <f t="shared" si="10"/>
        <v>4.2574593983269121E-3</v>
      </c>
      <c r="F108" s="216">
        <v>0.20900326999999999</v>
      </c>
      <c r="G108" s="41">
        <f t="shared" si="11"/>
        <v>9.5511088098578986E-3</v>
      </c>
      <c r="H108" s="229">
        <f>((F108/D108)-1)*100</f>
        <v>117.11435847242804</v>
      </c>
      <c r="I108" s="41">
        <f t="shared" si="13"/>
        <v>794.1040960449559</v>
      </c>
      <c r="J108" s="34"/>
    </row>
    <row r="109" spans="1:10" x14ac:dyDescent="0.25">
      <c r="A109" s="235" t="s">
        <v>205</v>
      </c>
      <c r="B109" s="216">
        <v>1.6902495399999999</v>
      </c>
      <c r="C109" s="41">
        <f t="shared" si="9"/>
        <v>5.6386115862595114E-2</v>
      </c>
      <c r="D109" s="216">
        <v>0.28460746999999997</v>
      </c>
      <c r="E109" s="41">
        <f t="shared" si="10"/>
        <v>1.2587291051325495E-2</v>
      </c>
      <c r="F109" s="216">
        <v>0.20871776</v>
      </c>
      <c r="G109" s="41">
        <f t="shared" si="11"/>
        <v>9.5380614681761025E-3</v>
      </c>
      <c r="H109" s="229" t="s">
        <v>314</v>
      </c>
      <c r="I109" s="41" t="s">
        <v>314</v>
      </c>
      <c r="J109" s="34"/>
    </row>
    <row r="110" spans="1:10" x14ac:dyDescent="0.25">
      <c r="A110" s="235" t="s">
        <v>238</v>
      </c>
      <c r="B110" s="216">
        <v>0.20781878000000001</v>
      </c>
      <c r="C110" s="41">
        <f t="shared" si="9"/>
        <v>6.9327596489114646E-3</v>
      </c>
      <c r="D110" s="216">
        <v>5.9379040000000001E-2</v>
      </c>
      <c r="E110" s="41">
        <f t="shared" si="10"/>
        <v>2.6261477213802525E-3</v>
      </c>
      <c r="F110" s="216">
        <v>0.19432038000000001</v>
      </c>
      <c r="G110" s="41">
        <f t="shared" si="11"/>
        <v>8.8801246667238026E-3</v>
      </c>
      <c r="H110" s="229">
        <f>((F110/D110)-1)*100</f>
        <v>227.25416241151763</v>
      </c>
      <c r="I110" s="41">
        <f t="shared" ref="I110:I122" si="15">((F110/B110)-1)*100</f>
        <v>-6.495274392429784</v>
      </c>
      <c r="J110" s="34"/>
    </row>
    <row r="111" spans="1:10" x14ac:dyDescent="0.25">
      <c r="A111" s="235" t="s">
        <v>117</v>
      </c>
      <c r="B111" s="216">
        <v>7.9628320000000002E-2</v>
      </c>
      <c r="C111" s="41">
        <f t="shared" si="9"/>
        <v>2.6563720747788517E-3</v>
      </c>
      <c r="D111" s="216">
        <v>0.15780139000000001</v>
      </c>
      <c r="E111" s="41">
        <f t="shared" si="10"/>
        <v>6.9790579433270834E-3</v>
      </c>
      <c r="F111" s="216">
        <v>0.18434526000000001</v>
      </c>
      <c r="G111" s="41">
        <f t="shared" si="11"/>
        <v>8.4242779399649817E-3</v>
      </c>
      <c r="H111" s="229">
        <f>((F111/D111)-1)*100</f>
        <v>16.821062222582441</v>
      </c>
      <c r="I111" s="41">
        <f t="shared" si="15"/>
        <v>131.50715725259556</v>
      </c>
      <c r="J111" s="34"/>
    </row>
    <row r="112" spans="1:10" x14ac:dyDescent="0.25">
      <c r="A112" s="235" t="s">
        <v>66</v>
      </c>
      <c r="B112" s="216">
        <v>0.39836300000000002</v>
      </c>
      <c r="C112" s="41">
        <f t="shared" si="9"/>
        <v>1.3289246198150705E-2</v>
      </c>
      <c r="D112" s="216">
        <v>0.103868</v>
      </c>
      <c r="E112" s="41">
        <f t="shared" si="10"/>
        <v>4.5937541517061262E-3</v>
      </c>
      <c r="F112" s="216">
        <v>0.18312899999999999</v>
      </c>
      <c r="G112" s="41">
        <f t="shared" si="11"/>
        <v>8.3686968401999965E-3</v>
      </c>
      <c r="H112" s="229">
        <f>((F112/D112)-1)*100</f>
        <v>76.30935418030576</v>
      </c>
      <c r="I112" s="41">
        <f t="shared" si="15"/>
        <v>-54.02961620431617</v>
      </c>
      <c r="J112" s="34"/>
    </row>
    <row r="113" spans="1:10" x14ac:dyDescent="0.25">
      <c r="A113" s="235" t="s">
        <v>147</v>
      </c>
      <c r="B113" s="216">
        <v>5.5818109999999997E-2</v>
      </c>
      <c r="C113" s="41">
        <f t="shared" si="9"/>
        <v>1.86207204510825E-3</v>
      </c>
      <c r="D113" s="216">
        <v>0.14739526999999999</v>
      </c>
      <c r="E113" s="41">
        <f t="shared" si="10"/>
        <v>6.5188280654710331E-3</v>
      </c>
      <c r="F113" s="216">
        <v>0.17271096</v>
      </c>
      <c r="G113" s="41">
        <f t="shared" si="11"/>
        <v>7.8926093913028982E-3</v>
      </c>
      <c r="H113" s="229" t="s">
        <v>314</v>
      </c>
      <c r="I113" s="41">
        <f t="shared" si="15"/>
        <v>209.41742742633173</v>
      </c>
      <c r="J113" s="34"/>
    </row>
    <row r="114" spans="1:10" x14ac:dyDescent="0.25">
      <c r="A114" s="235" t="s">
        <v>251</v>
      </c>
      <c r="B114" s="216">
        <v>0.20075245</v>
      </c>
      <c r="C114" s="41">
        <f t="shared" si="9"/>
        <v>6.6970294252526961E-3</v>
      </c>
      <c r="D114" s="216">
        <v>0.14963372</v>
      </c>
      <c r="E114" s="41">
        <f t="shared" si="10"/>
        <v>6.6178276513000336E-3</v>
      </c>
      <c r="F114" s="216">
        <v>0.17030477999999999</v>
      </c>
      <c r="G114" s="41">
        <f t="shared" si="11"/>
        <v>7.7826508868445504E-3</v>
      </c>
      <c r="H114" s="229">
        <f t="shared" ref="H114:H120" si="16">((F114/D114)-1)*100</f>
        <v>13.814439686455703</v>
      </c>
      <c r="I114" s="41">
        <f t="shared" si="15"/>
        <v>-15.1667738052512</v>
      </c>
      <c r="J114" s="34"/>
    </row>
    <row r="115" spans="1:10" x14ac:dyDescent="0.25">
      <c r="A115" s="235" t="s">
        <v>113</v>
      </c>
      <c r="B115" s="216">
        <v>2.9596819999999999E-2</v>
      </c>
      <c r="C115" s="41">
        <f t="shared" si="9"/>
        <v>9.8733925505719851E-4</v>
      </c>
      <c r="D115" s="216">
        <v>0.41012406000000001</v>
      </c>
      <c r="E115" s="41">
        <f t="shared" si="10"/>
        <v>1.813849408229264E-2</v>
      </c>
      <c r="F115" s="216">
        <v>0.15030364000000002</v>
      </c>
      <c r="G115" s="41">
        <f t="shared" si="11"/>
        <v>6.8686313862826648E-3</v>
      </c>
      <c r="H115" s="229">
        <f t="shared" si="16"/>
        <v>-63.351664859652466</v>
      </c>
      <c r="I115" s="41">
        <f t="shared" si="15"/>
        <v>407.83712574526601</v>
      </c>
      <c r="J115" s="34"/>
    </row>
    <row r="116" spans="1:10" x14ac:dyDescent="0.25">
      <c r="A116" s="235" t="s">
        <v>232</v>
      </c>
      <c r="B116" s="216">
        <v>2.9599999999999998E-4</v>
      </c>
      <c r="C116" s="41">
        <f t="shared" si="9"/>
        <v>9.8744533871183022E-6</v>
      </c>
      <c r="D116" s="216">
        <v>0.41942321999999999</v>
      </c>
      <c r="E116" s="41">
        <f t="shared" si="10"/>
        <v>1.8549766609513532E-2</v>
      </c>
      <c r="F116" s="216">
        <v>0.14939668</v>
      </c>
      <c r="G116" s="41">
        <f t="shared" si="11"/>
        <v>6.8271847924270329E-3</v>
      </c>
      <c r="H116" s="229">
        <f t="shared" si="16"/>
        <v>-64.380446080214625</v>
      </c>
      <c r="I116" s="41">
        <f t="shared" si="15"/>
        <v>50371.851351351354</v>
      </c>
      <c r="J116" s="34"/>
    </row>
    <row r="117" spans="1:10" x14ac:dyDescent="0.25">
      <c r="A117" s="235" t="s">
        <v>155</v>
      </c>
      <c r="B117" s="216">
        <v>3.0684768099999999</v>
      </c>
      <c r="C117" s="41">
        <f t="shared" si="9"/>
        <v>0.10236328118175157</v>
      </c>
      <c r="D117" s="216">
        <v>2.7499999999999998E-3</v>
      </c>
      <c r="E117" s="41">
        <f t="shared" si="10"/>
        <v>1.2162382944883741E-4</v>
      </c>
      <c r="F117" s="216">
        <v>0.14485826999999998</v>
      </c>
      <c r="G117" s="41">
        <f t="shared" si="11"/>
        <v>6.619786852032382E-3</v>
      </c>
      <c r="H117" s="229">
        <f t="shared" si="16"/>
        <v>5167.5734545454543</v>
      </c>
      <c r="I117" s="41">
        <f t="shared" si="15"/>
        <v>-95.279147310877022</v>
      </c>
      <c r="J117" s="34"/>
    </row>
    <row r="118" spans="1:10" x14ac:dyDescent="0.25">
      <c r="A118" s="235" t="s">
        <v>47</v>
      </c>
      <c r="B118" s="216">
        <v>0</v>
      </c>
      <c r="C118" s="41">
        <f t="shared" si="9"/>
        <v>0</v>
      </c>
      <c r="D118" s="216">
        <v>5.1999999999999998E-2</v>
      </c>
      <c r="E118" s="41">
        <f t="shared" si="10"/>
        <v>2.2997960477598349E-3</v>
      </c>
      <c r="F118" s="216">
        <v>0.12741536000000001</v>
      </c>
      <c r="G118" s="41">
        <f t="shared" si="11"/>
        <v>5.8226742931209432E-3</v>
      </c>
      <c r="H118" s="229">
        <f t="shared" si="16"/>
        <v>145.02953846153849</v>
      </c>
      <c r="I118" s="41" t="s">
        <v>314</v>
      </c>
      <c r="J118" s="34"/>
    </row>
    <row r="119" spans="1:10" x14ac:dyDescent="0.25">
      <c r="A119" s="235" t="s">
        <v>134</v>
      </c>
      <c r="B119" s="216">
        <v>0.76368486999999996</v>
      </c>
      <c r="C119" s="41">
        <f t="shared" si="9"/>
        <v>2.5476252200211151E-2</v>
      </c>
      <c r="D119" s="216">
        <v>7.9626749999999996E-2</v>
      </c>
      <c r="E119" s="41">
        <f t="shared" si="10"/>
        <v>3.5216400951146236E-3</v>
      </c>
      <c r="F119" s="216">
        <v>0.12700474</v>
      </c>
      <c r="G119" s="41">
        <f t="shared" si="11"/>
        <v>5.8039096283407999E-3</v>
      </c>
      <c r="H119" s="229">
        <f t="shared" si="16"/>
        <v>59.500092619628475</v>
      </c>
      <c r="I119" s="41">
        <f t="shared" si="15"/>
        <v>-83.369483279143665</v>
      </c>
      <c r="J119" s="34"/>
    </row>
    <row r="120" spans="1:10" x14ac:dyDescent="0.25">
      <c r="A120" s="235" t="s">
        <v>104</v>
      </c>
      <c r="B120" s="216">
        <v>0.26494788000000002</v>
      </c>
      <c r="C120" s="41">
        <f t="shared" si="9"/>
        <v>8.8385658482291012E-3</v>
      </c>
      <c r="D120" s="216">
        <v>0.15925173000000001</v>
      </c>
      <c r="E120" s="41">
        <f t="shared" si="10"/>
        <v>7.04320190870993E-3</v>
      </c>
      <c r="F120" s="216">
        <v>0.12637782</v>
      </c>
      <c r="G120" s="41">
        <f t="shared" si="11"/>
        <v>5.7752604060818556E-3</v>
      </c>
      <c r="H120" s="229">
        <f t="shared" si="16"/>
        <v>-20.642733363084975</v>
      </c>
      <c r="I120" s="41">
        <f t="shared" si="15"/>
        <v>-52.300875175902519</v>
      </c>
      <c r="J120" s="34"/>
    </row>
    <row r="121" spans="1:10" x14ac:dyDescent="0.25">
      <c r="A121" s="235" t="s">
        <v>237</v>
      </c>
      <c r="B121" s="216">
        <v>0.16427413000000002</v>
      </c>
      <c r="C121" s="41">
        <f t="shared" si="9"/>
        <v>5.4801258087649081E-3</v>
      </c>
      <c r="D121" s="216">
        <v>1.5987993</v>
      </c>
      <c r="E121" s="41">
        <f t="shared" si="10"/>
        <v>7.0709852140407523E-2</v>
      </c>
      <c r="F121" s="216">
        <v>0.12202602</v>
      </c>
      <c r="G121" s="41">
        <f t="shared" si="11"/>
        <v>5.5763902385541431E-3</v>
      </c>
      <c r="H121" s="229" t="s">
        <v>314</v>
      </c>
      <c r="I121" s="41">
        <f t="shared" si="15"/>
        <v>-25.718054327848229</v>
      </c>
      <c r="J121" s="34"/>
    </row>
    <row r="122" spans="1:10" x14ac:dyDescent="0.25">
      <c r="A122" s="235" t="s">
        <v>163</v>
      </c>
      <c r="B122" s="216">
        <v>1.023435E-2</v>
      </c>
      <c r="C122" s="41">
        <f t="shared" si="9"/>
        <v>3.4141422980558852E-4</v>
      </c>
      <c r="D122" s="216">
        <v>0.125393</v>
      </c>
      <c r="E122" s="41">
        <f t="shared" si="10"/>
        <v>5.5457370349374802E-3</v>
      </c>
      <c r="F122" s="216">
        <v>0.1212</v>
      </c>
      <c r="G122" s="41">
        <f t="shared" si="11"/>
        <v>5.5386424707842006E-3</v>
      </c>
      <c r="H122" s="229">
        <f>((F122/D122)-1)*100</f>
        <v>-3.3438868198384264</v>
      </c>
      <c r="I122" s="41">
        <f t="shared" si="15"/>
        <v>1084.2471676266691</v>
      </c>
      <c r="J122" s="34"/>
    </row>
    <row r="123" spans="1:10" x14ac:dyDescent="0.25">
      <c r="A123" s="235" t="s">
        <v>173</v>
      </c>
      <c r="B123" s="216">
        <v>9.5703070000000001E-2</v>
      </c>
      <c r="C123" s="41">
        <f t="shared" si="9"/>
        <v>3.1926199449970271E-3</v>
      </c>
      <c r="D123" s="216">
        <v>5.6496830000000005E-2</v>
      </c>
      <c r="E123" s="41">
        <f t="shared" si="10"/>
        <v>2.4986766604799863E-3</v>
      </c>
      <c r="F123" s="216">
        <v>0.11991</v>
      </c>
      <c r="G123" s="41">
        <f t="shared" si="11"/>
        <v>5.4796915731991211E-3</v>
      </c>
      <c r="H123" s="229">
        <f>((F123/D123)-1)*100</f>
        <v>112.24199658635712</v>
      </c>
      <c r="I123" s="41" t="s">
        <v>314</v>
      </c>
      <c r="J123" s="34"/>
    </row>
    <row r="124" spans="1:10" x14ac:dyDescent="0.25">
      <c r="A124" s="235" t="s">
        <v>213</v>
      </c>
      <c r="B124" s="216">
        <v>8.5013399999999996E-3</v>
      </c>
      <c r="C124" s="41">
        <f t="shared" si="9"/>
        <v>2.8360164039879836E-4</v>
      </c>
      <c r="D124" s="216">
        <v>1.5842129999999999E-2</v>
      </c>
      <c r="E124" s="41">
        <f t="shared" si="10"/>
        <v>7.0064746080956747E-4</v>
      </c>
      <c r="F124" s="216">
        <v>0.115076</v>
      </c>
      <c r="G124" s="41">
        <f t="shared" si="11"/>
        <v>5.2587856515508465E-3</v>
      </c>
      <c r="H124" s="229">
        <f>((F124/D124)-1)*100</f>
        <v>626.39222124802666</v>
      </c>
      <c r="I124" s="41">
        <f t="shared" ref="I124:I135" si="17">((F124/B124)-1)*100</f>
        <v>1253.6218996064149</v>
      </c>
      <c r="J124" s="34"/>
    </row>
    <row r="125" spans="1:10" x14ac:dyDescent="0.25">
      <c r="A125" s="235" t="s">
        <v>246</v>
      </c>
      <c r="B125" s="216">
        <v>1.8077633400000002</v>
      </c>
      <c r="C125" s="41">
        <f t="shared" si="9"/>
        <v>6.0306333904632761E-2</v>
      </c>
      <c r="D125" s="216">
        <v>0.15795682</v>
      </c>
      <c r="E125" s="41">
        <f t="shared" si="10"/>
        <v>6.9859321221675316E-3</v>
      </c>
      <c r="F125" s="216">
        <v>0.11398325999999999</v>
      </c>
      <c r="G125" s="41">
        <f t="shared" si="11"/>
        <v>5.2088492144755595E-3</v>
      </c>
      <c r="H125" s="229">
        <f>((F125/D125)-1)*100</f>
        <v>-27.838975233864549</v>
      </c>
      <c r="I125" s="41">
        <f t="shared" si="17"/>
        <v>-93.69479082367053</v>
      </c>
      <c r="J125" s="34"/>
    </row>
    <row r="126" spans="1:10" x14ac:dyDescent="0.25">
      <c r="A126" s="235" t="s">
        <v>170</v>
      </c>
      <c r="B126" s="216">
        <v>2.4069050999999999</v>
      </c>
      <c r="C126" s="41">
        <f t="shared" si="9"/>
        <v>8.0293487220159859E-2</v>
      </c>
      <c r="D126" s="216">
        <v>0.17261525</v>
      </c>
      <c r="E126" s="41">
        <f t="shared" si="10"/>
        <v>7.6342282640976117E-3</v>
      </c>
      <c r="F126" s="216">
        <v>0.1111616</v>
      </c>
      <c r="G126" s="41">
        <f t="shared" si="11"/>
        <v>5.079903951157796E-3</v>
      </c>
      <c r="H126" s="229" t="s">
        <v>314</v>
      </c>
      <c r="I126" s="41">
        <f t="shared" si="17"/>
        <v>-95.381554511642349</v>
      </c>
      <c r="J126" s="34"/>
    </row>
    <row r="127" spans="1:10" x14ac:dyDescent="0.25">
      <c r="A127" s="235" t="s">
        <v>150</v>
      </c>
      <c r="B127" s="216">
        <v>8.1445779999999995E-2</v>
      </c>
      <c r="C127" s="41">
        <f t="shared" si="9"/>
        <v>2.7170018857685546E-3</v>
      </c>
      <c r="D127" s="216">
        <v>9.2222529999999997E-2</v>
      </c>
      <c r="E127" s="41">
        <f t="shared" si="10"/>
        <v>4.0787117309310159E-3</v>
      </c>
      <c r="F127" s="216">
        <v>0.10120238000000001</v>
      </c>
      <c r="G127" s="41">
        <f t="shared" si="11"/>
        <v>4.6247838284854915E-3</v>
      </c>
      <c r="H127" s="229">
        <f>((F127/D127)-1)*100</f>
        <v>9.7371542507020958</v>
      </c>
      <c r="I127" s="41">
        <f t="shared" si="17"/>
        <v>24.257364838301033</v>
      </c>
      <c r="J127" s="34"/>
    </row>
    <row r="128" spans="1:10" x14ac:dyDescent="0.25">
      <c r="A128" s="235" t="s">
        <v>188</v>
      </c>
      <c r="B128" s="216">
        <v>12.635776760000001</v>
      </c>
      <c r="C128" s="41">
        <f t="shared" si="9"/>
        <v>0.42152496157652952</v>
      </c>
      <c r="D128" s="216">
        <v>0.12446211</v>
      </c>
      <c r="E128" s="41">
        <f t="shared" si="10"/>
        <v>5.5045667052663425E-3</v>
      </c>
      <c r="F128" s="216">
        <v>9.0034649999999994E-2</v>
      </c>
      <c r="G128" s="41">
        <f t="shared" si="11"/>
        <v>4.1144367684174147E-3</v>
      </c>
      <c r="H128" s="229">
        <f>((F128/D128)-1)*100</f>
        <v>-27.660996587636198</v>
      </c>
      <c r="I128" s="41">
        <f t="shared" si="17"/>
        <v>-99.287462482836702</v>
      </c>
      <c r="J128" s="34"/>
    </row>
    <row r="129" spans="1:10" x14ac:dyDescent="0.25">
      <c r="A129" s="235" t="s">
        <v>136</v>
      </c>
      <c r="B129" s="216">
        <v>6.2221999999999998E-3</v>
      </c>
      <c r="C129" s="41">
        <f t="shared" si="9"/>
        <v>2.075703508963767E-4</v>
      </c>
      <c r="D129" s="216">
        <v>0.10599538</v>
      </c>
      <c r="E129" s="41">
        <f t="shared" si="10"/>
        <v>4.6878414616308046E-3</v>
      </c>
      <c r="F129" s="216">
        <v>8.9079939999999996E-2</v>
      </c>
      <c r="G129" s="41">
        <f t="shared" si="11"/>
        <v>4.0708080773837318E-3</v>
      </c>
      <c r="H129" s="229">
        <f>((F129/D129)-1)*100</f>
        <v>-15.958657820746536</v>
      </c>
      <c r="I129" s="41">
        <f t="shared" si="17"/>
        <v>1331.6470058821637</v>
      </c>
      <c r="J129" s="34"/>
    </row>
    <row r="130" spans="1:10" x14ac:dyDescent="0.25">
      <c r="A130" s="235" t="s">
        <v>30</v>
      </c>
      <c r="B130" s="216">
        <v>0.42341813</v>
      </c>
      <c r="C130" s="41">
        <f t="shared" si="9"/>
        <v>1.4125076310627697E-2</v>
      </c>
      <c r="D130" s="216">
        <v>0.50615328000000004</v>
      </c>
      <c r="E130" s="41">
        <f t="shared" si="10"/>
        <v>2.238556370970533E-2</v>
      </c>
      <c r="F130" s="216">
        <v>8.820617E-2</v>
      </c>
      <c r="G130" s="41">
        <f t="shared" si="11"/>
        <v>4.0308782124357356E-3</v>
      </c>
      <c r="H130" s="229">
        <f>((F130/D130)-1)*100</f>
        <v>-82.573229595588131</v>
      </c>
      <c r="I130" s="41">
        <f t="shared" si="17"/>
        <v>-79.168069633673937</v>
      </c>
      <c r="J130" s="34"/>
    </row>
    <row r="131" spans="1:10" x14ac:dyDescent="0.25">
      <c r="A131" s="235" t="s">
        <v>203</v>
      </c>
      <c r="B131" s="216">
        <v>0.13013622999999999</v>
      </c>
      <c r="C131" s="41">
        <f t="shared" si="9"/>
        <v>4.3412977605077922E-3</v>
      </c>
      <c r="D131" s="216">
        <v>9.3863769999999999E-2</v>
      </c>
      <c r="E131" s="41">
        <f t="shared" si="10"/>
        <v>4.1512986014199645E-3</v>
      </c>
      <c r="F131" s="216">
        <v>8.5319259999999994E-2</v>
      </c>
      <c r="G131" s="41">
        <f t="shared" si="11"/>
        <v>3.8989511304610524E-3</v>
      </c>
      <c r="H131" s="229" t="s">
        <v>314</v>
      </c>
      <c r="I131" s="41">
        <f t="shared" si="17"/>
        <v>-34.43850340523926</v>
      </c>
      <c r="J131" s="34"/>
    </row>
    <row r="132" spans="1:10" x14ac:dyDescent="0.25">
      <c r="A132" s="235" t="s">
        <v>252</v>
      </c>
      <c r="B132" s="216">
        <v>0.26929677000000002</v>
      </c>
      <c r="C132" s="41">
        <f t="shared" si="9"/>
        <v>8.9836432522517537E-3</v>
      </c>
      <c r="D132" s="216">
        <v>1.4103280000000001E-2</v>
      </c>
      <c r="E132" s="41">
        <f t="shared" si="10"/>
        <v>6.237436077778909E-4</v>
      </c>
      <c r="F132" s="216">
        <v>7.8388399999999997E-2</v>
      </c>
      <c r="G132" s="41">
        <f t="shared" si="11"/>
        <v>3.5822221242311895E-3</v>
      </c>
      <c r="H132" s="229">
        <f t="shared" ref="H132:H138" si="18">((F132/D132)-1)*100</f>
        <v>455.81680289975094</v>
      </c>
      <c r="I132" s="41">
        <f t="shared" si="17"/>
        <v>-70.891444409080734</v>
      </c>
      <c r="J132" s="34"/>
    </row>
    <row r="133" spans="1:10" x14ac:dyDescent="0.25">
      <c r="A133" s="235" t="s">
        <v>95</v>
      </c>
      <c r="B133" s="216">
        <v>0</v>
      </c>
      <c r="C133" s="41">
        <f t="shared" ref="C133:C196" si="19">(B133/$B$218)*100</f>
        <v>0</v>
      </c>
      <c r="D133" s="216">
        <v>0</v>
      </c>
      <c r="E133" s="41">
        <f t="shared" ref="E133:E196" si="20">(D133/$D$218)*100</f>
        <v>0</v>
      </c>
      <c r="F133" s="216">
        <v>7.5481000000000006E-2</v>
      </c>
      <c r="G133" s="41">
        <f t="shared" ref="G133:G196" si="21">(F133/$F$218)*100</f>
        <v>3.4493586826506782E-3</v>
      </c>
      <c r="H133" s="229" t="s">
        <v>314</v>
      </c>
      <c r="I133" s="41" t="s">
        <v>314</v>
      </c>
      <c r="J133" s="34"/>
    </row>
    <row r="134" spans="1:10" x14ac:dyDescent="0.25">
      <c r="A134" s="235" t="s">
        <v>144</v>
      </c>
      <c r="B134" s="216">
        <v>9.2222360000000003E-2</v>
      </c>
      <c r="C134" s="41">
        <f t="shared" si="19"/>
        <v>3.0765047130744717E-3</v>
      </c>
      <c r="D134" s="216">
        <v>2.084252E-2</v>
      </c>
      <c r="E134" s="41">
        <f t="shared" si="20"/>
        <v>9.2179894464144833E-4</v>
      </c>
      <c r="F134" s="216">
        <v>7.221089E-2</v>
      </c>
      <c r="G134" s="41">
        <f t="shared" si="21"/>
        <v>3.2999199852073108E-3</v>
      </c>
      <c r="H134" s="229">
        <f t="shared" si="18"/>
        <v>246.45949722010582</v>
      </c>
      <c r="I134" s="41">
        <f t="shared" si="17"/>
        <v>-21.6991519193393</v>
      </c>
      <c r="J134" s="34"/>
    </row>
    <row r="135" spans="1:10" x14ac:dyDescent="0.25">
      <c r="A135" s="235" t="s">
        <v>120</v>
      </c>
      <c r="B135" s="216">
        <v>2.5064566800000003</v>
      </c>
      <c r="C135" s="41">
        <f t="shared" si="19"/>
        <v>8.3614492072605753E-2</v>
      </c>
      <c r="D135" s="216">
        <v>3.3353940000000006E-2</v>
      </c>
      <c r="E135" s="41">
        <f t="shared" si="20"/>
        <v>1.4751396036388207E-3</v>
      </c>
      <c r="F135" s="216">
        <v>6.620949000000001E-2</v>
      </c>
      <c r="G135" s="41">
        <f t="shared" si="21"/>
        <v>3.0256657861630512E-3</v>
      </c>
      <c r="H135" s="229">
        <f t="shared" si="18"/>
        <v>98.505753743036053</v>
      </c>
      <c r="I135" s="41">
        <f t="shared" si="17"/>
        <v>-97.358442676136733</v>
      </c>
      <c r="J135" s="34"/>
    </row>
    <row r="136" spans="1:10" x14ac:dyDescent="0.25">
      <c r="A136" s="235" t="s">
        <v>187</v>
      </c>
      <c r="B136" s="216">
        <v>2.3285E-2</v>
      </c>
      <c r="C136" s="41">
        <f t="shared" si="19"/>
        <v>7.7677921324003263E-4</v>
      </c>
      <c r="D136" s="216">
        <v>1.5912950100000001</v>
      </c>
      <c r="E136" s="41">
        <f t="shared" si="20"/>
        <v>7.0377961054191293E-2</v>
      </c>
      <c r="F136" s="216">
        <v>6.5499849999999998E-2</v>
      </c>
      <c r="G136" s="41">
        <f t="shared" si="21"/>
        <v>2.9932363947194262E-3</v>
      </c>
      <c r="H136" s="229">
        <f t="shared" si="18"/>
        <v>-95.883865054035454</v>
      </c>
      <c r="I136" s="41" t="s">
        <v>314</v>
      </c>
      <c r="J136" s="34"/>
    </row>
    <row r="137" spans="1:10" x14ac:dyDescent="0.25">
      <c r="A137" s="235" t="s">
        <v>148</v>
      </c>
      <c r="B137" s="216">
        <v>0.11996867999999999</v>
      </c>
      <c r="C137" s="41">
        <f t="shared" si="19"/>
        <v>4.0021119546422698E-3</v>
      </c>
      <c r="D137" s="216">
        <v>9.3364089999999997E-2</v>
      </c>
      <c r="E137" s="41">
        <f t="shared" si="20"/>
        <v>4.129199330474875E-3</v>
      </c>
      <c r="F137" s="216">
        <v>5.9111910000000004E-2</v>
      </c>
      <c r="G137" s="41">
        <f t="shared" si="21"/>
        <v>2.7013179476499446E-3</v>
      </c>
      <c r="H137" s="229">
        <f t="shared" si="18"/>
        <v>-36.686674716156922</v>
      </c>
      <c r="I137" s="41" t="s">
        <v>314</v>
      </c>
      <c r="J137" s="34"/>
    </row>
    <row r="138" spans="1:10" x14ac:dyDescent="0.25">
      <c r="A138" s="235" t="s">
        <v>31</v>
      </c>
      <c r="B138" s="216">
        <v>5.6576099999999995E-3</v>
      </c>
      <c r="C138" s="41">
        <f t="shared" si="19"/>
        <v>1.8873583184964317E-4</v>
      </c>
      <c r="D138" s="216">
        <v>9.2999999999999992E-3</v>
      </c>
      <c r="E138" s="41">
        <f t="shared" si="20"/>
        <v>4.1130967777243198E-4</v>
      </c>
      <c r="F138" s="216">
        <v>5.6196999999999997E-2</v>
      </c>
      <c r="G138" s="41">
        <f t="shared" si="21"/>
        <v>2.5681113113090732E-3</v>
      </c>
      <c r="H138" s="229">
        <f t="shared" si="18"/>
        <v>504.26881720430111</v>
      </c>
      <c r="I138" s="41">
        <f t="shared" ref="I138:I147" si="22">((F138/B138)-1)*100</f>
        <v>893.29929068988497</v>
      </c>
      <c r="J138" s="34"/>
    </row>
    <row r="139" spans="1:10" x14ac:dyDescent="0.25">
      <c r="A139" s="235" t="s">
        <v>119</v>
      </c>
      <c r="B139" s="216">
        <v>0.22028333</v>
      </c>
      <c r="C139" s="41">
        <f t="shared" si="19"/>
        <v>7.3485725474466178E-3</v>
      </c>
      <c r="D139" s="216">
        <v>4.3334999999999997E-3</v>
      </c>
      <c r="E139" s="41">
        <f t="shared" si="20"/>
        <v>1.916570417878316E-4</v>
      </c>
      <c r="F139" s="216">
        <v>5.2036190000000003E-2</v>
      </c>
      <c r="G139" s="41">
        <f t="shared" si="21"/>
        <v>2.3779690755098685E-3</v>
      </c>
      <c r="H139" s="229" t="s">
        <v>314</v>
      </c>
      <c r="I139" s="41">
        <f t="shared" si="22"/>
        <v>-76.377608782289613</v>
      </c>
      <c r="J139" s="34"/>
    </row>
    <row r="140" spans="1:10" x14ac:dyDescent="0.25">
      <c r="A140" s="235" t="s">
        <v>248</v>
      </c>
      <c r="B140" s="216">
        <v>2.5000000000000001E-4</v>
      </c>
      <c r="C140" s="41">
        <f t="shared" si="19"/>
        <v>8.3399099553364053E-6</v>
      </c>
      <c r="D140" s="216">
        <v>0.143009</v>
      </c>
      <c r="E140" s="41">
        <f t="shared" si="20"/>
        <v>6.3248371729631965E-3</v>
      </c>
      <c r="F140" s="216">
        <v>4.7739999999999998E-2</v>
      </c>
      <c r="G140" s="41">
        <f t="shared" si="21"/>
        <v>2.1816401943501461E-3</v>
      </c>
      <c r="H140" s="229">
        <f t="shared" ref="H140:H154" si="23">((F140/D140)-1)*100</f>
        <v>-66.617485612793601</v>
      </c>
      <c r="I140" s="41">
        <f t="shared" si="22"/>
        <v>18995.999999999996</v>
      </c>
      <c r="J140" s="34"/>
    </row>
    <row r="141" spans="1:10" x14ac:dyDescent="0.25">
      <c r="A141" s="235" t="s">
        <v>146</v>
      </c>
      <c r="B141" s="216">
        <v>1.0021530000000001E-2</v>
      </c>
      <c r="C141" s="41">
        <f t="shared" si="19"/>
        <v>3.3431463125880982E-4</v>
      </c>
      <c r="D141" s="216">
        <v>7.0139E-3</v>
      </c>
      <c r="E141" s="41">
        <f t="shared" si="20"/>
        <v>3.1020268268043663E-4</v>
      </c>
      <c r="F141" s="216">
        <v>4.5120449999999999E-2</v>
      </c>
      <c r="G141" s="41">
        <f t="shared" si="21"/>
        <v>2.061931028637747E-3</v>
      </c>
      <c r="H141" s="229">
        <f t="shared" si="23"/>
        <v>543.30044625671871</v>
      </c>
      <c r="I141" s="41">
        <f t="shared" si="22"/>
        <v>350.23514373553735</v>
      </c>
      <c r="J141" s="34"/>
    </row>
    <row r="142" spans="1:10" x14ac:dyDescent="0.25">
      <c r="A142" s="235" t="s">
        <v>233</v>
      </c>
      <c r="B142" s="216">
        <v>0.11737667</v>
      </c>
      <c r="C142" s="41">
        <f t="shared" si="19"/>
        <v>3.9156434346289438E-3</v>
      </c>
      <c r="D142" s="216">
        <v>4.0336860000000002E-2</v>
      </c>
      <c r="E142" s="41">
        <f t="shared" si="20"/>
        <v>1.7839721385969572E-3</v>
      </c>
      <c r="F142" s="216">
        <v>4.4291999999999998E-2</v>
      </c>
      <c r="G142" s="41">
        <f t="shared" si="21"/>
        <v>2.0240722138281661E-3</v>
      </c>
      <c r="H142" s="229">
        <f t="shared" si="23"/>
        <v>9.8052748776181318</v>
      </c>
      <c r="I142" s="41">
        <f t="shared" si="22"/>
        <v>-62.265073630049315</v>
      </c>
      <c r="J142" s="34"/>
    </row>
    <row r="143" spans="1:10" x14ac:dyDescent="0.25">
      <c r="A143" s="235" t="s">
        <v>239</v>
      </c>
      <c r="B143" s="216">
        <v>0.12559258000000001</v>
      </c>
      <c r="C143" s="41">
        <f t="shared" si="19"/>
        <v>4.1897232330335363E-3</v>
      </c>
      <c r="D143" s="216">
        <v>0.20194253000000001</v>
      </c>
      <c r="E143" s="41">
        <f t="shared" si="20"/>
        <v>8.9312813917042672E-3</v>
      </c>
      <c r="F143" s="216">
        <v>4.3646860000000003E-2</v>
      </c>
      <c r="G143" s="41">
        <f t="shared" si="21"/>
        <v>1.9945903672637958E-3</v>
      </c>
      <c r="H143" s="229">
        <f t="shared" si="23"/>
        <v>-78.386494415019953</v>
      </c>
      <c r="I143" s="41">
        <f t="shared" si="22"/>
        <v>-65.247262218834905</v>
      </c>
      <c r="J143" s="34"/>
    </row>
    <row r="144" spans="1:10" x14ac:dyDescent="0.25">
      <c r="A144" s="235" t="s">
        <v>236</v>
      </c>
      <c r="B144" s="216">
        <v>5.256918E-2</v>
      </c>
      <c r="C144" s="41">
        <f t="shared" si="19"/>
        <v>1.7536889105034857E-3</v>
      </c>
      <c r="D144" s="216">
        <v>5.1720580000000002E-2</v>
      </c>
      <c r="E144" s="41">
        <f t="shared" si="20"/>
        <v>2.2874381821508913E-3</v>
      </c>
      <c r="F144" s="216">
        <v>4.2938999999999998E-2</v>
      </c>
      <c r="G144" s="41">
        <f t="shared" si="21"/>
        <v>1.9622423189191644E-3</v>
      </c>
      <c r="H144" s="229">
        <f t="shared" si="23"/>
        <v>-16.978889254528863</v>
      </c>
      <c r="I144" s="41">
        <f t="shared" si="22"/>
        <v>-18.319060711998937</v>
      </c>
      <c r="J144" s="34"/>
    </row>
    <row r="145" spans="1:10" x14ac:dyDescent="0.25">
      <c r="A145" s="235" t="s">
        <v>241</v>
      </c>
      <c r="B145" s="216">
        <v>4.1303100000000008E-3</v>
      </c>
      <c r="C145" s="41">
        <f t="shared" si="19"/>
        <v>1.3778565395050206E-4</v>
      </c>
      <c r="D145" s="216">
        <v>0.21174097</v>
      </c>
      <c r="E145" s="41">
        <f t="shared" si="20"/>
        <v>9.3646354991314181E-3</v>
      </c>
      <c r="F145" s="216">
        <v>4.0179329999999999E-2</v>
      </c>
      <c r="G145" s="41">
        <f t="shared" si="21"/>
        <v>1.8361298975714004E-3</v>
      </c>
      <c r="H145" s="229">
        <f t="shared" si="23"/>
        <v>-81.024300587647261</v>
      </c>
      <c r="I145" s="41">
        <f t="shared" si="22"/>
        <v>872.79211487757561</v>
      </c>
      <c r="J145" s="34"/>
    </row>
    <row r="146" spans="1:10" x14ac:dyDescent="0.25">
      <c r="A146" s="235" t="s">
        <v>228</v>
      </c>
      <c r="B146" s="216">
        <v>1.83947482</v>
      </c>
      <c r="C146" s="41">
        <f t="shared" si="19"/>
        <v>6.136421745563457E-2</v>
      </c>
      <c r="D146" s="216">
        <v>0.24298514999999998</v>
      </c>
      <c r="E146" s="41">
        <f t="shared" si="20"/>
        <v>1.0746467069890972E-2</v>
      </c>
      <c r="F146" s="216">
        <v>3.8266389999999997E-2</v>
      </c>
      <c r="G146" s="41">
        <f t="shared" si="21"/>
        <v>1.7487116572408564E-3</v>
      </c>
      <c r="H146" s="229">
        <f t="shared" si="23"/>
        <v>-84.251551998136506</v>
      </c>
      <c r="I146" s="41">
        <f t="shared" si="22"/>
        <v>-97.919711127113985</v>
      </c>
      <c r="J146" s="34"/>
    </row>
    <row r="147" spans="1:10" x14ac:dyDescent="0.25">
      <c r="A147" s="235" t="s">
        <v>122</v>
      </c>
      <c r="B147" s="216">
        <v>0.56661783999999993</v>
      </c>
      <c r="C147" s="41">
        <f t="shared" si="19"/>
        <v>1.890216705874884E-2</v>
      </c>
      <c r="D147" s="216">
        <v>1.2298484599999999</v>
      </c>
      <c r="E147" s="41">
        <f t="shared" si="20"/>
        <v>5.4392319762529222E-2</v>
      </c>
      <c r="F147" s="216">
        <v>3.6639529999999997E-2</v>
      </c>
      <c r="G147" s="41">
        <f t="shared" si="21"/>
        <v>1.6743668066631339E-3</v>
      </c>
      <c r="H147" s="229">
        <f t="shared" si="23"/>
        <v>-97.020809376791021</v>
      </c>
      <c r="I147" s="41">
        <f t="shared" si="22"/>
        <v>-93.533643416522153</v>
      </c>
      <c r="J147" s="34"/>
    </row>
    <row r="148" spans="1:10" x14ac:dyDescent="0.25">
      <c r="A148" s="235" t="s">
        <v>234</v>
      </c>
      <c r="B148" s="216">
        <v>5.4770000000000001E-3</v>
      </c>
      <c r="C148" s="41">
        <f t="shared" si="19"/>
        <v>1.8271074730150997E-4</v>
      </c>
      <c r="D148" s="216">
        <v>1.1296E-2</v>
      </c>
      <c r="E148" s="41">
        <f t="shared" si="20"/>
        <v>4.9958646452875183E-4</v>
      </c>
      <c r="F148" s="216">
        <v>3.6254000000000002E-2</v>
      </c>
      <c r="G148" s="41">
        <f t="shared" si="21"/>
        <v>1.6567487139918348E-3</v>
      </c>
      <c r="H148" s="229">
        <f t="shared" si="23"/>
        <v>220.9454674220963</v>
      </c>
      <c r="I148" s="41" t="s">
        <v>314</v>
      </c>
      <c r="J148" s="34"/>
    </row>
    <row r="149" spans="1:10" x14ac:dyDescent="0.25">
      <c r="A149" s="235" t="s">
        <v>230</v>
      </c>
      <c r="B149" s="216">
        <v>0.12091707</v>
      </c>
      <c r="C149" s="41">
        <f t="shared" si="19"/>
        <v>4.0337499034524358E-3</v>
      </c>
      <c r="D149" s="216">
        <v>0.13635495</v>
      </c>
      <c r="E149" s="41">
        <f t="shared" si="20"/>
        <v>6.030549521201729E-3</v>
      </c>
      <c r="F149" s="216">
        <v>3.2437639999999997E-2</v>
      </c>
      <c r="G149" s="41">
        <f t="shared" si="21"/>
        <v>1.4823472818152506E-3</v>
      </c>
      <c r="H149" s="229">
        <f t="shared" si="23"/>
        <v>-76.210881966514592</v>
      </c>
      <c r="I149" s="41">
        <f t="shared" ref="I149:I159" si="24">((F149/B149)-1)*100</f>
        <v>-73.17364702932349</v>
      </c>
      <c r="J149" s="34"/>
    </row>
    <row r="150" spans="1:10" x14ac:dyDescent="0.25">
      <c r="A150" s="235" t="s">
        <v>182</v>
      </c>
      <c r="B150" s="216">
        <v>7.5480300800000002</v>
      </c>
      <c r="C150" s="41">
        <f t="shared" si="19"/>
        <v>0.25179956482948257</v>
      </c>
      <c r="D150" s="216">
        <v>0.56527260000000001</v>
      </c>
      <c r="E150" s="41">
        <f t="shared" si="20"/>
        <v>2.5000224834363965E-2</v>
      </c>
      <c r="F150" s="216">
        <v>3.2044380000000004E-2</v>
      </c>
      <c r="G150" s="41">
        <f t="shared" si="21"/>
        <v>1.4643759407421439E-3</v>
      </c>
      <c r="H150" s="229">
        <f t="shared" si="23"/>
        <v>-94.331163406823535</v>
      </c>
      <c r="I150" s="41">
        <f t="shared" si="24"/>
        <v>-99.575460356405998</v>
      </c>
      <c r="J150" s="34"/>
    </row>
    <row r="151" spans="1:10" x14ac:dyDescent="0.25">
      <c r="A151" s="235" t="s">
        <v>192</v>
      </c>
      <c r="B151" s="216">
        <v>2.1090999999999999E-2</v>
      </c>
      <c r="C151" s="41">
        <f t="shared" si="19"/>
        <v>7.0358816347200037E-4</v>
      </c>
      <c r="D151" s="216">
        <v>9.3310000000000008E-3</v>
      </c>
      <c r="E151" s="41">
        <f t="shared" si="20"/>
        <v>4.1268071003167344E-4</v>
      </c>
      <c r="F151" s="216">
        <v>2.743307E-2</v>
      </c>
      <c r="G151" s="41">
        <f t="shared" si="21"/>
        <v>1.2536465891583822E-3</v>
      </c>
      <c r="H151" s="229">
        <f t="shared" si="23"/>
        <v>193.99924981245312</v>
      </c>
      <c r="I151" s="41">
        <f t="shared" si="24"/>
        <v>30.070029870560909</v>
      </c>
      <c r="J151" s="34"/>
    </row>
    <row r="152" spans="1:10" x14ac:dyDescent="0.25">
      <c r="A152" s="235" t="s">
        <v>190</v>
      </c>
      <c r="B152" s="216">
        <v>0.30528440000000001</v>
      </c>
      <c r="C152" s="41">
        <f t="shared" si="19"/>
        <v>1.0184177627075606E-2</v>
      </c>
      <c r="D152" s="216">
        <v>4.4999999999999998E-2</v>
      </c>
      <c r="E152" s="41">
        <f t="shared" si="20"/>
        <v>1.9902081182537031E-3</v>
      </c>
      <c r="F152" s="216">
        <v>2.4626310000000002E-2</v>
      </c>
      <c r="G152" s="41">
        <f t="shared" si="21"/>
        <v>1.1253822315569113E-3</v>
      </c>
      <c r="H152" s="229">
        <f t="shared" si="23"/>
        <v>-45.274866666666661</v>
      </c>
      <c r="I152" s="41">
        <f t="shared" si="24"/>
        <v>-91.933321846776323</v>
      </c>
      <c r="J152" s="34"/>
    </row>
    <row r="153" spans="1:10" x14ac:dyDescent="0.25">
      <c r="A153" s="235" t="s">
        <v>207</v>
      </c>
      <c r="B153" s="216">
        <v>7.4060000000000001E-2</v>
      </c>
      <c r="C153" s="41">
        <f t="shared" si="19"/>
        <v>2.4706149251688568E-3</v>
      </c>
      <c r="D153" s="216">
        <v>3.1034330000000002E-2</v>
      </c>
      <c r="E153" s="41">
        <f t="shared" si="20"/>
        <v>1.3725505669014322E-3</v>
      </c>
      <c r="F153" s="216">
        <v>2.4489500000000001E-2</v>
      </c>
      <c r="G153" s="41">
        <f t="shared" si="21"/>
        <v>1.1191302375269776E-3</v>
      </c>
      <c r="H153" s="229">
        <f t="shared" si="23"/>
        <v>-21.089000471413431</v>
      </c>
      <c r="I153" s="41">
        <f t="shared" si="24"/>
        <v>-66.932892249527413</v>
      </c>
      <c r="J153" s="34"/>
    </row>
    <row r="154" spans="1:10" x14ac:dyDescent="0.25">
      <c r="A154" s="235" t="s">
        <v>227</v>
      </c>
      <c r="B154" s="216">
        <v>7.7924630000000009E-2</v>
      </c>
      <c r="C154" s="41">
        <f t="shared" si="19"/>
        <v>2.5995375900116236E-3</v>
      </c>
      <c r="D154" s="216">
        <v>0.18259987999999999</v>
      </c>
      <c r="E154" s="41">
        <f t="shared" si="20"/>
        <v>8.0758169681811563E-3</v>
      </c>
      <c r="F154" s="216">
        <v>2.3555050000000001E-2</v>
      </c>
      <c r="G154" s="41">
        <f t="shared" si="21"/>
        <v>1.0764273954739717E-3</v>
      </c>
      <c r="H154" s="229">
        <f t="shared" si="23"/>
        <v>-87.10018319836793</v>
      </c>
      <c r="I154" s="41">
        <f t="shared" si="24"/>
        <v>-69.772009183745894</v>
      </c>
      <c r="J154" s="34"/>
    </row>
    <row r="155" spans="1:10" x14ac:dyDescent="0.25">
      <c r="A155" s="235" t="s">
        <v>105</v>
      </c>
      <c r="B155" s="216">
        <v>0.92400800000000005</v>
      </c>
      <c r="C155" s="41">
        <f t="shared" si="19"/>
        <v>3.0824574072041925E-2</v>
      </c>
      <c r="D155" s="216">
        <v>1.8959999999999999</v>
      </c>
      <c r="E155" s="41">
        <f t="shared" si="20"/>
        <v>8.3854102049089357E-2</v>
      </c>
      <c r="F155" s="216">
        <v>2.2128709999999999E-2</v>
      </c>
      <c r="G155" s="41">
        <f t="shared" si="21"/>
        <v>1.0112459820929623E-3</v>
      </c>
      <c r="H155" s="229" t="s">
        <v>314</v>
      </c>
      <c r="I155" s="41">
        <f t="shared" si="24"/>
        <v>-97.605138700097839</v>
      </c>
      <c r="J155" s="34"/>
    </row>
    <row r="156" spans="1:10" x14ac:dyDescent="0.25">
      <c r="A156" s="235" t="s">
        <v>145</v>
      </c>
      <c r="B156" s="216">
        <v>5.8871569999999998E-2</v>
      </c>
      <c r="C156" s="41">
        <f t="shared" si="19"/>
        <v>1.9639343709171361E-3</v>
      </c>
      <c r="D156" s="216">
        <v>2.4964200000000002E-2</v>
      </c>
      <c r="E156" s="41">
        <f t="shared" si="20"/>
        <v>1.1040878556824243E-3</v>
      </c>
      <c r="F156" s="216">
        <v>2.163723E-2</v>
      </c>
      <c r="G156" s="41">
        <f t="shared" si="21"/>
        <v>9.8878614709674946E-4</v>
      </c>
      <c r="H156" s="229">
        <f>((F156/D156)-1)*100</f>
        <v>-13.326964212752667</v>
      </c>
      <c r="I156" s="41">
        <f t="shared" si="24"/>
        <v>-63.246725032133511</v>
      </c>
      <c r="J156" s="34"/>
    </row>
    <row r="157" spans="1:10" x14ac:dyDescent="0.25">
      <c r="A157" s="235" t="s">
        <v>165</v>
      </c>
      <c r="B157" s="216">
        <v>3.0398729999999999E-2</v>
      </c>
      <c r="C157" s="41">
        <f t="shared" si="19"/>
        <v>1.0140906838263337E-3</v>
      </c>
      <c r="D157" s="216">
        <v>1.0920000000000001E-3</v>
      </c>
      <c r="E157" s="41">
        <f t="shared" si="20"/>
        <v>4.8295717002956544E-5</v>
      </c>
      <c r="F157" s="216">
        <v>2.1027000000000001E-2</v>
      </c>
      <c r="G157" s="41">
        <f t="shared" si="21"/>
        <v>9.6089963063679352E-4</v>
      </c>
      <c r="H157" s="229" t="s">
        <v>314</v>
      </c>
      <c r="I157" s="41">
        <f t="shared" si="24"/>
        <v>-30.829347147068308</v>
      </c>
      <c r="J157" s="34"/>
    </row>
    <row r="158" spans="1:10" x14ac:dyDescent="0.25">
      <c r="A158" s="235" t="s">
        <v>19</v>
      </c>
      <c r="B158" s="216">
        <v>3.1877899999999998E-3</v>
      </c>
      <c r="C158" s="41">
        <f t="shared" si="19"/>
        <v>1.0634352622608734E-4</v>
      </c>
      <c r="D158" s="216">
        <v>3.5388299999999998E-3</v>
      </c>
      <c r="E158" s="41">
        <f t="shared" si="20"/>
        <v>1.5651129322488339E-4</v>
      </c>
      <c r="F158" s="216">
        <v>2.059631E-2</v>
      </c>
      <c r="G158" s="41">
        <f t="shared" si="21"/>
        <v>9.4121779956631447E-4</v>
      </c>
      <c r="H158" s="229" t="s">
        <v>314</v>
      </c>
      <c r="I158" s="41">
        <f t="shared" si="24"/>
        <v>546.09996267006306</v>
      </c>
      <c r="J158" s="34"/>
    </row>
    <row r="159" spans="1:10" x14ac:dyDescent="0.25">
      <c r="A159" s="235" t="s">
        <v>193</v>
      </c>
      <c r="B159" s="216">
        <v>3.5843750000000001E-2</v>
      </c>
      <c r="C159" s="41">
        <f t="shared" si="19"/>
        <v>1.195734589846357E-3</v>
      </c>
      <c r="D159" s="216">
        <v>4.2367740000000001E-2</v>
      </c>
      <c r="E159" s="41">
        <f t="shared" si="20"/>
        <v>1.8737915577791589E-3</v>
      </c>
      <c r="F159" s="216">
        <v>2.0285890000000001E-2</v>
      </c>
      <c r="G159" s="41">
        <f t="shared" si="21"/>
        <v>9.2703211148231432E-4</v>
      </c>
      <c r="H159" s="229">
        <f>((F159/D159)-1)*100</f>
        <v>-52.119489970435055</v>
      </c>
      <c r="I159" s="41">
        <f t="shared" si="24"/>
        <v>-43.404666085440283</v>
      </c>
      <c r="J159" s="34"/>
    </row>
    <row r="160" spans="1:10" x14ac:dyDescent="0.25">
      <c r="A160" s="235" t="s">
        <v>141</v>
      </c>
      <c r="B160" s="216">
        <v>6.2929600000000002E-3</v>
      </c>
      <c r="C160" s="41">
        <f t="shared" si="19"/>
        <v>2.0993087901013512E-4</v>
      </c>
      <c r="D160" s="216">
        <v>1.4601E-3</v>
      </c>
      <c r="E160" s="41">
        <f t="shared" si="20"/>
        <v>6.4575619410271823E-5</v>
      </c>
      <c r="F160" s="216">
        <v>1.5830810000000001E-2</v>
      </c>
      <c r="G160" s="41">
        <f t="shared" si="21"/>
        <v>7.2344221627817845E-4</v>
      </c>
      <c r="H160" s="229" t="s">
        <v>314</v>
      </c>
      <c r="I160" s="41" t="s">
        <v>314</v>
      </c>
      <c r="J160" s="34"/>
    </row>
    <row r="161" spans="1:10" x14ac:dyDescent="0.25">
      <c r="A161" s="235" t="s">
        <v>97</v>
      </c>
      <c r="B161" s="216">
        <v>10.14826233</v>
      </c>
      <c r="C161" s="41">
        <f t="shared" si="19"/>
        <v>0.3385423761413297</v>
      </c>
      <c r="D161" s="216">
        <v>81.707024680000004</v>
      </c>
      <c r="E161" s="41">
        <f t="shared" si="20"/>
        <v>3.6136440852553706</v>
      </c>
      <c r="F161" s="216">
        <v>1.3879889999999999E-2</v>
      </c>
      <c r="G161" s="41">
        <f t="shared" si="21"/>
        <v>6.3428835184664112E-4</v>
      </c>
      <c r="H161" s="229" t="s">
        <v>314</v>
      </c>
      <c r="I161" s="41">
        <f>((F161/B161)-1)*100</f>
        <v>-99.863228900193405</v>
      </c>
      <c r="J161" s="34"/>
    </row>
    <row r="162" spans="1:10" x14ac:dyDescent="0.25">
      <c r="A162" s="235" t="s">
        <v>94</v>
      </c>
      <c r="B162" s="216">
        <v>0</v>
      </c>
      <c r="C162" s="41">
        <f t="shared" si="19"/>
        <v>0</v>
      </c>
      <c r="D162" s="216">
        <v>3.1199999999999999E-4</v>
      </c>
      <c r="E162" s="41">
        <f t="shared" si="20"/>
        <v>1.3798776286559008E-5</v>
      </c>
      <c r="F162" s="216">
        <v>1.367928E-2</v>
      </c>
      <c r="G162" s="41">
        <f t="shared" si="21"/>
        <v>6.2512080179660801E-4</v>
      </c>
      <c r="H162" s="229" t="s">
        <v>314</v>
      </c>
      <c r="I162" s="41" t="s">
        <v>314</v>
      </c>
      <c r="J162" s="34"/>
    </row>
    <row r="163" spans="1:10" x14ac:dyDescent="0.25">
      <c r="A163" s="235" t="s">
        <v>91</v>
      </c>
      <c r="B163" s="216">
        <v>2.67294E-3</v>
      </c>
      <c r="C163" s="41">
        <f t="shared" si="19"/>
        <v>8.9168315664067555E-5</v>
      </c>
      <c r="D163" s="216">
        <v>3.4455699999999999E-2</v>
      </c>
      <c r="E163" s="41">
        <f t="shared" si="20"/>
        <v>1.5238669746692028E-3</v>
      </c>
      <c r="F163" s="216">
        <v>1.2319999999999999E-2</v>
      </c>
      <c r="G163" s="41">
        <f t="shared" si="21"/>
        <v>5.6300392112261836E-4</v>
      </c>
      <c r="H163" s="229" t="s">
        <v>314</v>
      </c>
      <c r="I163" s="41" t="s">
        <v>314</v>
      </c>
      <c r="J163" s="34"/>
    </row>
    <row r="164" spans="1:10" x14ac:dyDescent="0.25">
      <c r="A164" s="235" t="s">
        <v>231</v>
      </c>
      <c r="B164" s="216">
        <v>9.0493199999999996E-3</v>
      </c>
      <c r="C164" s="41">
        <f t="shared" si="19"/>
        <v>3.0188205582809931E-4</v>
      </c>
      <c r="D164" s="216">
        <v>2.6720000000000001E-2</v>
      </c>
      <c r="E164" s="41">
        <f t="shared" si="20"/>
        <v>1.1817413537719766E-3</v>
      </c>
      <c r="F164" s="216">
        <v>1.1409280000000001E-2</v>
      </c>
      <c r="G164" s="41">
        <f t="shared" si="21"/>
        <v>5.2138550139495677E-4</v>
      </c>
      <c r="H164" s="229">
        <f>((F164/D164)-1)*100</f>
        <v>-57.300598802395207</v>
      </c>
      <c r="I164" s="41">
        <f>((F164/B164)-1)*100</f>
        <v>26.078865594320909</v>
      </c>
      <c r="J164" s="34"/>
    </row>
    <row r="165" spans="1:10" x14ac:dyDescent="0.25">
      <c r="A165" s="235" t="s">
        <v>87</v>
      </c>
      <c r="B165" s="216">
        <v>0</v>
      </c>
      <c r="C165" s="41">
        <f t="shared" si="19"/>
        <v>0</v>
      </c>
      <c r="D165" s="216">
        <v>0.27775464</v>
      </c>
      <c r="E165" s="41">
        <f t="shared" si="20"/>
        <v>1.2284211986902995E-2</v>
      </c>
      <c r="F165" s="216">
        <v>1.094352E-2</v>
      </c>
      <c r="G165" s="41">
        <f t="shared" si="21"/>
        <v>5.001010284808277E-4</v>
      </c>
      <c r="H165" s="229" t="s">
        <v>314</v>
      </c>
      <c r="I165" s="41" t="s">
        <v>314</v>
      </c>
      <c r="J165" s="34"/>
    </row>
    <row r="166" spans="1:10" x14ac:dyDescent="0.25">
      <c r="A166" s="235" t="s">
        <v>159</v>
      </c>
      <c r="B166" s="216">
        <v>0.10215494</v>
      </c>
      <c r="C166" s="41">
        <f t="shared" si="19"/>
        <v>3.4078520043711721E-3</v>
      </c>
      <c r="D166" s="216">
        <v>2.2753669999999997E-2</v>
      </c>
      <c r="E166" s="41">
        <f t="shared" si="20"/>
        <v>1.006323083423683E-3</v>
      </c>
      <c r="F166" s="216">
        <v>9.9791000000000012E-3</v>
      </c>
      <c r="G166" s="41">
        <f t="shared" si="21"/>
        <v>4.5602860627229884E-4</v>
      </c>
      <c r="H166" s="229">
        <f>((F166/D166)-1)*100</f>
        <v>-56.142899145500479</v>
      </c>
      <c r="I166" s="41" t="s">
        <v>314</v>
      </c>
      <c r="J166" s="34"/>
    </row>
    <row r="167" spans="1:10" x14ac:dyDescent="0.25">
      <c r="A167" s="235" t="s">
        <v>92</v>
      </c>
      <c r="B167" s="216">
        <v>5.4151230000000002E-2</v>
      </c>
      <c r="C167" s="41">
        <f t="shared" si="19"/>
        <v>1.8064655286828457E-3</v>
      </c>
      <c r="D167" s="216">
        <v>0.81102200000000002</v>
      </c>
      <c r="E167" s="41">
        <f t="shared" si="20"/>
        <v>3.586894596627456E-2</v>
      </c>
      <c r="F167" s="216">
        <v>8.5869999999999991E-3</v>
      </c>
      <c r="G167" s="41">
        <f t="shared" si="21"/>
        <v>3.9241190508765609E-4</v>
      </c>
      <c r="H167" s="229" t="s">
        <v>314</v>
      </c>
      <c r="I167" s="41" t="s">
        <v>314</v>
      </c>
      <c r="J167" s="34"/>
    </row>
    <row r="168" spans="1:10" x14ac:dyDescent="0.25">
      <c r="A168" s="235" t="s">
        <v>110</v>
      </c>
      <c r="B168" s="216">
        <v>0.18864112</v>
      </c>
      <c r="C168" s="41">
        <f t="shared" si="19"/>
        <v>6.2929998186952371E-3</v>
      </c>
      <c r="D168" s="216">
        <v>0</v>
      </c>
      <c r="E168" s="41">
        <f t="shared" si="20"/>
        <v>0</v>
      </c>
      <c r="F168" s="216">
        <v>8.1419999999999999E-3</v>
      </c>
      <c r="G168" s="41">
        <f t="shared" si="21"/>
        <v>3.720761303393148E-4</v>
      </c>
      <c r="H168" s="229" t="s">
        <v>314</v>
      </c>
      <c r="I168" s="41" t="s">
        <v>314</v>
      </c>
      <c r="J168" s="34"/>
    </row>
    <row r="169" spans="1:10" x14ac:dyDescent="0.25">
      <c r="A169" s="235" t="s">
        <v>96</v>
      </c>
      <c r="B169" s="216">
        <v>2.3265810000000001E-2</v>
      </c>
      <c r="C169" s="41">
        <f t="shared" si="19"/>
        <v>7.7613904175186121E-4</v>
      </c>
      <c r="D169" s="216">
        <v>4.7048300000000001E-3</v>
      </c>
      <c r="E169" s="41">
        <f t="shared" si="20"/>
        <v>2.0807979691119048E-4</v>
      </c>
      <c r="F169" s="216">
        <v>6.8771199999999996E-3</v>
      </c>
      <c r="G169" s="41">
        <f t="shared" si="21"/>
        <v>3.1427317581418678E-4</v>
      </c>
      <c r="H169" s="229">
        <f>((F169/D169)-1)*100</f>
        <v>46.171487598914297</v>
      </c>
      <c r="I169" s="41" t="s">
        <v>314</v>
      </c>
      <c r="J169" s="34"/>
    </row>
    <row r="170" spans="1:10" x14ac:dyDescent="0.25">
      <c r="A170" s="235" t="s">
        <v>253</v>
      </c>
      <c r="B170" s="216">
        <v>0</v>
      </c>
      <c r="C170" s="41">
        <f t="shared" si="19"/>
        <v>0</v>
      </c>
      <c r="D170" s="216">
        <v>2.7450259999999997E-2</v>
      </c>
      <c r="E170" s="41">
        <f t="shared" si="20"/>
        <v>1.2140384511149978E-3</v>
      </c>
      <c r="F170" s="216">
        <v>6.6499999999999997E-3</v>
      </c>
      <c r="G170" s="41">
        <f t="shared" si="21"/>
        <v>3.038941619695951E-4</v>
      </c>
      <c r="H170" s="229">
        <f>((F170/D170)-1)*100</f>
        <v>-75.774364250101826</v>
      </c>
      <c r="I170" s="41" t="s">
        <v>314</v>
      </c>
      <c r="J170" s="34"/>
    </row>
    <row r="171" spans="1:10" x14ac:dyDescent="0.25">
      <c r="A171" s="235" t="s">
        <v>244</v>
      </c>
      <c r="B171" s="216">
        <v>8.3598199999999998E-2</v>
      </c>
      <c r="C171" s="41">
        <f t="shared" si="19"/>
        <v>2.788805841712815E-3</v>
      </c>
      <c r="D171" s="216">
        <v>0</v>
      </c>
      <c r="E171" s="41">
        <f t="shared" si="20"/>
        <v>0</v>
      </c>
      <c r="F171" s="216">
        <v>6.5779999999999996E-3</v>
      </c>
      <c r="G171" s="41">
        <f t="shared" si="21"/>
        <v>3.006038793136837E-4</v>
      </c>
      <c r="H171" s="229" t="s">
        <v>314</v>
      </c>
      <c r="I171" s="41">
        <f>((F171/B171)-1)*100</f>
        <v>-92.131409527956336</v>
      </c>
      <c r="J171" s="34"/>
    </row>
    <row r="172" spans="1:10" x14ac:dyDescent="0.25">
      <c r="A172" s="235" t="s">
        <v>179</v>
      </c>
      <c r="B172" s="216">
        <v>42.850650000000002</v>
      </c>
      <c r="C172" s="41">
        <f t="shared" si="19"/>
        <v>1.4294822501105438</v>
      </c>
      <c r="D172" s="216">
        <v>1.86156633</v>
      </c>
      <c r="E172" s="41">
        <f t="shared" si="20"/>
        <v>8.2331209391861171E-2</v>
      </c>
      <c r="F172" s="216">
        <v>4.1739099999999994E-3</v>
      </c>
      <c r="G172" s="41">
        <f t="shared" si="21"/>
        <v>1.9074088444909963E-4</v>
      </c>
      <c r="H172" s="229">
        <f>((F172/D172)-1)*100</f>
        <v>-99.775785050860904</v>
      </c>
      <c r="I172" s="41">
        <f>((F172/B172)-1)*100</f>
        <v>-99.990259400965911</v>
      </c>
      <c r="J172" s="34"/>
    </row>
    <row r="173" spans="1:10" x14ac:dyDescent="0.25">
      <c r="A173" s="235" t="s">
        <v>25</v>
      </c>
      <c r="B173" s="216">
        <v>0.11068175</v>
      </c>
      <c r="C173" s="41">
        <f t="shared" si="19"/>
        <v>3.6923033147962204E-3</v>
      </c>
      <c r="D173" s="216">
        <v>3.6872220000000004E-2</v>
      </c>
      <c r="E173" s="41">
        <f t="shared" si="20"/>
        <v>1.6307420351563682E-3</v>
      </c>
      <c r="F173" s="216">
        <v>3.9001599999999997E-3</v>
      </c>
      <c r="G173" s="41">
        <f t="shared" si="21"/>
        <v>1.7823095560110316E-4</v>
      </c>
      <c r="H173" s="229">
        <f>((F173/D173)-1)*100</f>
        <v>-89.422497479131991</v>
      </c>
      <c r="I173" s="41">
        <f>((F173/B173)-1)*100</f>
        <v>-96.476239307744947</v>
      </c>
      <c r="J173" s="34"/>
    </row>
    <row r="174" spans="1:10" x14ac:dyDescent="0.25">
      <c r="A174" s="235" t="s">
        <v>139</v>
      </c>
      <c r="B174" s="216">
        <v>1.75173E-2</v>
      </c>
      <c r="C174" s="41">
        <f t="shared" si="19"/>
        <v>5.8437081864245761E-4</v>
      </c>
      <c r="D174" s="216">
        <v>9.8129999999999995E-2</v>
      </c>
      <c r="E174" s="41">
        <f t="shared" si="20"/>
        <v>4.3399805032052425E-3</v>
      </c>
      <c r="F174" s="216">
        <v>3.846E-3</v>
      </c>
      <c r="G174" s="41">
        <f t="shared" si="21"/>
        <v>1.7575593186993429E-4</v>
      </c>
      <c r="H174" s="229" t="s">
        <v>314</v>
      </c>
      <c r="I174" s="41" t="s">
        <v>314</v>
      </c>
      <c r="J174" s="34"/>
    </row>
    <row r="175" spans="1:10" x14ac:dyDescent="0.25">
      <c r="A175" s="235" t="s">
        <v>186</v>
      </c>
      <c r="B175" s="216">
        <v>4.0787800000000006E-3</v>
      </c>
      <c r="C175" s="41">
        <f t="shared" si="19"/>
        <v>1.360666317105081E-4</v>
      </c>
      <c r="D175" s="216">
        <v>0</v>
      </c>
      <c r="E175" s="41">
        <f t="shared" si="20"/>
        <v>0</v>
      </c>
      <c r="F175" s="216">
        <v>3.6958000000000004E-3</v>
      </c>
      <c r="G175" s="41">
        <f t="shared" si="21"/>
        <v>1.6889203666274133E-4</v>
      </c>
      <c r="H175" s="229" t="s">
        <v>314</v>
      </c>
      <c r="I175" s="41" t="s">
        <v>314</v>
      </c>
      <c r="J175" s="34"/>
    </row>
    <row r="176" spans="1:10" x14ac:dyDescent="0.25">
      <c r="A176" s="235" t="s">
        <v>138</v>
      </c>
      <c r="B176" s="216">
        <v>1.66473E-2</v>
      </c>
      <c r="C176" s="41">
        <f t="shared" si="19"/>
        <v>5.5534793199788694E-4</v>
      </c>
      <c r="D176" s="216">
        <v>1.37436691</v>
      </c>
      <c r="E176" s="41">
        <f t="shared" si="20"/>
        <v>6.0783915149805703E-2</v>
      </c>
      <c r="F176" s="216">
        <v>2.57836E-3</v>
      </c>
      <c r="G176" s="41">
        <f t="shared" si="21"/>
        <v>1.1782684984299629E-4</v>
      </c>
      <c r="H176" s="229" t="s">
        <v>314</v>
      </c>
      <c r="I176" s="41">
        <f>((F176/B176)-1)*100</f>
        <v>-84.511842761288619</v>
      </c>
      <c r="J176" s="34"/>
    </row>
    <row r="177" spans="1:10" x14ac:dyDescent="0.25">
      <c r="A177" s="235" t="s">
        <v>137</v>
      </c>
      <c r="B177" s="216">
        <v>0</v>
      </c>
      <c r="C177" s="41">
        <f t="shared" si="19"/>
        <v>0</v>
      </c>
      <c r="D177" s="216">
        <v>5.0000000000000004E-6</v>
      </c>
      <c r="E177" s="41">
        <f t="shared" si="20"/>
        <v>2.2113423536152259E-7</v>
      </c>
      <c r="F177" s="216">
        <v>2.3600000000000001E-3</v>
      </c>
      <c r="G177" s="41">
        <f t="shared" si="21"/>
        <v>1.0784815372154053E-4</v>
      </c>
      <c r="H177" s="229">
        <f>((F177/D177)-1)*100</f>
        <v>47100</v>
      </c>
      <c r="I177" s="41" t="s">
        <v>314</v>
      </c>
      <c r="J177" s="34"/>
    </row>
    <row r="178" spans="1:10" x14ac:dyDescent="0.25">
      <c r="A178" s="235" t="s">
        <v>106</v>
      </c>
      <c r="B178" s="216">
        <v>7.9515000000000002E-2</v>
      </c>
      <c r="C178" s="41">
        <f t="shared" si="19"/>
        <v>2.6525917603942972E-3</v>
      </c>
      <c r="D178" s="216">
        <v>5.0000000000000001E-4</v>
      </c>
      <c r="E178" s="41">
        <f t="shared" si="20"/>
        <v>2.2113423536152259E-5</v>
      </c>
      <c r="F178" s="216">
        <v>2.1350000000000002E-3</v>
      </c>
      <c r="G178" s="41">
        <f t="shared" si="21"/>
        <v>9.7566020421817402E-5</v>
      </c>
      <c r="H178" s="229">
        <f>((F178/D178)-1)*100</f>
        <v>327.00000000000006</v>
      </c>
      <c r="I178" s="41" t="s">
        <v>314</v>
      </c>
      <c r="J178" s="34"/>
    </row>
    <row r="179" spans="1:10" x14ac:dyDescent="0.25">
      <c r="A179" s="235" t="s">
        <v>71</v>
      </c>
      <c r="B179" s="216">
        <v>9.7999999999999997E-3</v>
      </c>
      <c r="C179" s="41">
        <f t="shared" si="19"/>
        <v>3.2692447024918706E-4</v>
      </c>
      <c r="D179" s="216">
        <v>0</v>
      </c>
      <c r="E179" s="41">
        <f t="shared" si="20"/>
        <v>0</v>
      </c>
      <c r="F179" s="216">
        <v>2E-3</v>
      </c>
      <c r="G179" s="41">
        <f t="shared" si="21"/>
        <v>9.1396740441983501E-5</v>
      </c>
      <c r="H179" s="229" t="s">
        <v>314</v>
      </c>
      <c r="I179" s="41" t="s">
        <v>314</v>
      </c>
      <c r="J179" s="34"/>
    </row>
    <row r="180" spans="1:10" x14ac:dyDescent="0.25">
      <c r="A180" s="235" t="s">
        <v>121</v>
      </c>
      <c r="B180" s="216">
        <v>0</v>
      </c>
      <c r="C180" s="41">
        <f t="shared" si="19"/>
        <v>0</v>
      </c>
      <c r="D180" s="216">
        <v>6.8444339999999992E-2</v>
      </c>
      <c r="E180" s="41">
        <f t="shared" si="20"/>
        <v>3.0270773581448146E-3</v>
      </c>
      <c r="F180" s="216">
        <v>1.9990400000000001E-3</v>
      </c>
      <c r="G180" s="41">
        <f t="shared" si="21"/>
        <v>9.1352870006571345E-5</v>
      </c>
      <c r="H180" s="229">
        <f>((F180/D180)-1)*100</f>
        <v>-97.079320218443186</v>
      </c>
      <c r="I180" s="41" t="s">
        <v>314</v>
      </c>
      <c r="J180" s="34"/>
    </row>
    <row r="181" spans="1:10" x14ac:dyDescent="0.25">
      <c r="A181" s="235" t="s">
        <v>24</v>
      </c>
      <c r="B181" s="216">
        <v>3.08618E-3</v>
      </c>
      <c r="C181" s="41">
        <f t="shared" si="19"/>
        <v>1.0295385322384043E-4</v>
      </c>
      <c r="D181" s="216">
        <v>8.3767960000000002E-2</v>
      </c>
      <c r="E181" s="41">
        <f t="shared" si="20"/>
        <v>3.7047927564789218E-3</v>
      </c>
      <c r="F181" s="216">
        <v>1.9675399999999998E-3</v>
      </c>
      <c r="G181" s="41">
        <f t="shared" si="21"/>
        <v>8.9913371344610096E-5</v>
      </c>
      <c r="H181" s="229" t="s">
        <v>314</v>
      </c>
      <c r="I181" s="41" t="s">
        <v>314</v>
      </c>
      <c r="J181" s="34"/>
    </row>
    <row r="182" spans="1:10" x14ac:dyDescent="0.25">
      <c r="A182" s="235" t="s">
        <v>254</v>
      </c>
      <c r="B182" s="216">
        <v>2E-3</v>
      </c>
      <c r="C182" s="41">
        <f t="shared" si="19"/>
        <v>6.6719279642691242E-5</v>
      </c>
      <c r="D182" s="216">
        <v>7.5799999999999999E-3</v>
      </c>
      <c r="E182" s="41">
        <f t="shared" si="20"/>
        <v>3.3523950080806823E-4</v>
      </c>
      <c r="F182" s="216">
        <v>1.9499999999999999E-3</v>
      </c>
      <c r="G182" s="41">
        <f t="shared" si="21"/>
        <v>8.9111821930933899E-5</v>
      </c>
      <c r="H182" s="229">
        <f>((F182/D182)-1)*100</f>
        <v>-74.274406332453836</v>
      </c>
      <c r="I182" s="41" t="s">
        <v>314</v>
      </c>
      <c r="J182" s="34"/>
    </row>
    <row r="183" spans="1:10" x14ac:dyDescent="0.25">
      <c r="A183" s="235" t="s">
        <v>208</v>
      </c>
      <c r="B183" s="216">
        <v>7.3131789999999988E-2</v>
      </c>
      <c r="C183" s="41">
        <f t="shared" si="19"/>
        <v>2.4396501738902852E-3</v>
      </c>
      <c r="D183" s="216">
        <v>2.7342000000000002E-2</v>
      </c>
      <c r="E183" s="41">
        <f t="shared" si="20"/>
        <v>1.2092504526509502E-3</v>
      </c>
      <c r="F183" s="216">
        <v>1.201E-3</v>
      </c>
      <c r="G183" s="41">
        <f t="shared" si="21"/>
        <v>5.4883742635411089E-5</v>
      </c>
      <c r="H183" s="229" t="s">
        <v>314</v>
      </c>
      <c r="I183" s="41" t="s">
        <v>314</v>
      </c>
      <c r="J183" s="34"/>
    </row>
    <row r="184" spans="1:10" x14ac:dyDescent="0.25">
      <c r="A184" s="235" t="s">
        <v>21</v>
      </c>
      <c r="B184" s="216">
        <v>0.13062687000000001</v>
      </c>
      <c r="C184" s="41">
        <f t="shared" si="19"/>
        <v>4.3576653341897377E-3</v>
      </c>
      <c r="D184" s="216">
        <v>0.13898579999999999</v>
      </c>
      <c r="E184" s="41">
        <f t="shared" si="20"/>
        <v>6.1469037218219004E-3</v>
      </c>
      <c r="F184" s="216">
        <v>8.9599999999999999E-4</v>
      </c>
      <c r="G184" s="41">
        <f t="shared" si="21"/>
        <v>4.094573971800861E-5</v>
      </c>
      <c r="H184" s="229" t="s">
        <v>314</v>
      </c>
      <c r="I184" s="41" t="s">
        <v>314</v>
      </c>
      <c r="J184" s="34"/>
    </row>
    <row r="185" spans="1:10" x14ac:dyDescent="0.25">
      <c r="A185" s="235" t="s">
        <v>27</v>
      </c>
      <c r="B185" s="216">
        <v>0.94518626000000006</v>
      </c>
      <c r="C185" s="41">
        <f t="shared" si="19"/>
        <v>3.1531073197684736E-2</v>
      </c>
      <c r="D185" s="216">
        <v>0.32040740000000001</v>
      </c>
      <c r="E185" s="41">
        <f t="shared" si="20"/>
        <v>1.4170609080634703E-2</v>
      </c>
      <c r="F185" s="216">
        <v>6.1700000000000004E-4</v>
      </c>
      <c r="G185" s="41">
        <f t="shared" si="21"/>
        <v>2.8195894426351909E-5</v>
      </c>
      <c r="H185" s="229">
        <f>((F185/D185)-1)*100</f>
        <v>-99.807432662291816</v>
      </c>
      <c r="I185" s="41">
        <f>((F185/B185)-1)*100</f>
        <v>-99.934721861064716</v>
      </c>
      <c r="J185" s="34"/>
    </row>
    <row r="186" spans="1:10" x14ac:dyDescent="0.25">
      <c r="A186" s="235" t="s">
        <v>247</v>
      </c>
      <c r="B186" s="216">
        <v>7.77E-3</v>
      </c>
      <c r="C186" s="41">
        <f t="shared" si="19"/>
        <v>2.5920440141185549E-4</v>
      </c>
      <c r="D186" s="216">
        <v>0.18783900000000001</v>
      </c>
      <c r="E186" s="41">
        <f t="shared" si="20"/>
        <v>8.3075267272146071E-3</v>
      </c>
      <c r="F186" s="216">
        <v>5.4000000000000001E-4</v>
      </c>
      <c r="G186" s="41">
        <f t="shared" si="21"/>
        <v>2.4677119919335544E-5</v>
      </c>
      <c r="H186" s="229" t="s">
        <v>314</v>
      </c>
      <c r="I186" s="41">
        <f>((F186/B186)-1)*100</f>
        <v>-93.050193050193059</v>
      </c>
      <c r="J186" s="34"/>
    </row>
    <row r="187" spans="1:10" x14ac:dyDescent="0.25">
      <c r="A187" s="235" t="s">
        <v>67</v>
      </c>
      <c r="B187" s="216">
        <v>466.19294493000001</v>
      </c>
      <c r="C187" s="41">
        <f t="shared" si="19"/>
        <v>15.552028730117213</v>
      </c>
      <c r="D187" s="216">
        <v>17.651198730000001</v>
      </c>
      <c r="E187" s="41">
        <f t="shared" si="20"/>
        <v>0.78065686687456581</v>
      </c>
      <c r="F187" s="216">
        <v>3.6999999999999999E-4</v>
      </c>
      <c r="G187" s="41">
        <f t="shared" si="21"/>
        <v>1.6908396981766946E-5</v>
      </c>
      <c r="H187" s="229">
        <f>((F187/D187)-1)*100</f>
        <v>-99.997903825084862</v>
      </c>
      <c r="I187" s="41" t="s">
        <v>314</v>
      </c>
      <c r="J187" s="34"/>
    </row>
    <row r="188" spans="1:10" x14ac:dyDescent="0.25">
      <c r="A188" s="235" t="s">
        <v>260</v>
      </c>
      <c r="B188" s="216">
        <v>5.5471999999999995E-3</v>
      </c>
      <c r="C188" s="41">
        <f t="shared" si="19"/>
        <v>1.850525940169684E-4</v>
      </c>
      <c r="D188" s="216">
        <v>0</v>
      </c>
      <c r="E188" s="41">
        <f t="shared" si="20"/>
        <v>0</v>
      </c>
      <c r="F188" s="216">
        <v>7.9950000000000005E-5</v>
      </c>
      <c r="G188" s="41">
        <f t="shared" si="21"/>
        <v>3.6535846991682908E-6</v>
      </c>
      <c r="H188" s="229" t="s">
        <v>314</v>
      </c>
      <c r="I188" s="41">
        <f>((F188/B188)-1)*100</f>
        <v>-98.558732333429475</v>
      </c>
      <c r="J188" s="34"/>
    </row>
    <row r="189" spans="1:10" x14ac:dyDescent="0.25">
      <c r="A189" s="235" t="s">
        <v>73</v>
      </c>
      <c r="B189" s="216">
        <v>86.996495159999995</v>
      </c>
      <c r="C189" s="41">
        <f t="shared" si="19"/>
        <v>2.9021717442570374</v>
      </c>
      <c r="D189" s="216">
        <v>0</v>
      </c>
      <c r="E189" s="41">
        <f t="shared" si="20"/>
        <v>0</v>
      </c>
      <c r="F189" s="216">
        <v>1.5E-5</v>
      </c>
      <c r="G189" s="41">
        <f t="shared" si="21"/>
        <v>6.8547555331487622E-7</v>
      </c>
      <c r="H189" s="229" t="s">
        <v>314</v>
      </c>
      <c r="I189" s="41" t="s">
        <v>314</v>
      </c>
      <c r="J189" s="34"/>
    </row>
    <row r="190" spans="1:10" x14ac:dyDescent="0.25">
      <c r="A190" s="235" t="s">
        <v>101</v>
      </c>
      <c r="B190" s="216">
        <v>2.3663650000000001E-2</v>
      </c>
      <c r="C190" s="41">
        <f t="shared" si="19"/>
        <v>7.8941084085838535E-4</v>
      </c>
      <c r="D190" s="216">
        <v>0</v>
      </c>
      <c r="E190" s="41">
        <f t="shared" si="20"/>
        <v>0</v>
      </c>
      <c r="F190" s="216">
        <v>1.4E-5</v>
      </c>
      <c r="G190" s="41">
        <f t="shared" si="21"/>
        <v>6.3977718309388452E-7</v>
      </c>
      <c r="H190" s="229" t="s">
        <v>314</v>
      </c>
      <c r="I190" s="41">
        <f>((F190/B190)-1)*100</f>
        <v>-99.940837529290704</v>
      </c>
      <c r="J190" s="34"/>
    </row>
    <row r="191" spans="1:10" x14ac:dyDescent="0.25">
      <c r="A191" s="235" t="s">
        <v>0</v>
      </c>
      <c r="B191" s="216">
        <v>0.24180142000000002</v>
      </c>
      <c r="C191" s="41">
        <f t="shared" si="19"/>
        <v>8.0664082794899179E-3</v>
      </c>
      <c r="D191" s="216">
        <v>1.1314606699999998</v>
      </c>
      <c r="E191" s="41">
        <f t="shared" si="20"/>
        <v>5.0040938020417203E-2</v>
      </c>
      <c r="F191" s="216">
        <v>0</v>
      </c>
      <c r="G191" s="41">
        <f t="shared" si="21"/>
        <v>0</v>
      </c>
      <c r="H191" s="229">
        <f>((F191/D191)-1)*100</f>
        <v>-100</v>
      </c>
      <c r="I191" s="41">
        <f>((F191/B191)-1)*100</f>
        <v>-100</v>
      </c>
      <c r="J191" s="34"/>
    </row>
    <row r="192" spans="1:10" x14ac:dyDescent="0.25">
      <c r="A192" s="235" t="s">
        <v>1</v>
      </c>
      <c r="B192" s="216">
        <v>0</v>
      </c>
      <c r="C192" s="41">
        <f t="shared" si="19"/>
        <v>0</v>
      </c>
      <c r="D192" s="216">
        <v>0.30274192999999999</v>
      </c>
      <c r="E192" s="41">
        <f t="shared" si="20"/>
        <v>1.3389321040484318E-2</v>
      </c>
      <c r="F192" s="216">
        <v>0</v>
      </c>
      <c r="G192" s="41">
        <f t="shared" si="21"/>
        <v>0</v>
      </c>
      <c r="H192" s="229" t="s">
        <v>314</v>
      </c>
      <c r="I192" s="41" t="s">
        <v>314</v>
      </c>
      <c r="J192" s="34"/>
    </row>
    <row r="193" spans="1:10" x14ac:dyDescent="0.25">
      <c r="A193" s="235" t="s">
        <v>3</v>
      </c>
      <c r="B193" s="216">
        <v>0</v>
      </c>
      <c r="C193" s="41">
        <f t="shared" si="19"/>
        <v>0</v>
      </c>
      <c r="D193" s="216">
        <v>0.1249132</v>
      </c>
      <c r="E193" s="41">
        <f t="shared" si="20"/>
        <v>5.5245169937121891E-3</v>
      </c>
      <c r="F193" s="216">
        <v>0</v>
      </c>
      <c r="G193" s="41">
        <f t="shared" si="21"/>
        <v>0</v>
      </c>
      <c r="H193" s="229">
        <f>((F193/D193)-1)*100</f>
        <v>-100</v>
      </c>
      <c r="I193" s="41" t="s">
        <v>314</v>
      </c>
      <c r="J193" s="34"/>
    </row>
    <row r="194" spans="1:10" x14ac:dyDescent="0.25">
      <c r="A194" s="235" t="s">
        <v>4</v>
      </c>
      <c r="B194" s="216">
        <v>0.85004593000000006</v>
      </c>
      <c r="C194" s="41">
        <f t="shared" si="19"/>
        <v>2.8357226056400772E-2</v>
      </c>
      <c r="D194" s="216">
        <v>0</v>
      </c>
      <c r="E194" s="41">
        <f t="shared" si="20"/>
        <v>0</v>
      </c>
      <c r="F194" s="216">
        <v>0</v>
      </c>
      <c r="G194" s="41">
        <f t="shared" si="21"/>
        <v>0</v>
      </c>
      <c r="H194" s="229" t="s">
        <v>314</v>
      </c>
      <c r="I194" s="41">
        <f>((F194/B194)-1)*100</f>
        <v>-100</v>
      </c>
      <c r="J194" s="34"/>
    </row>
    <row r="195" spans="1:10" x14ac:dyDescent="0.25">
      <c r="A195" s="235" t="s">
        <v>8</v>
      </c>
      <c r="B195" s="216">
        <v>1.9581950000000001E-2</v>
      </c>
      <c r="C195" s="41">
        <f t="shared" si="19"/>
        <v>6.5324679899959881E-4</v>
      </c>
      <c r="D195" s="216">
        <v>7.5000000000000002E-4</v>
      </c>
      <c r="E195" s="41">
        <f t="shared" si="20"/>
        <v>3.3170135304228388E-5</v>
      </c>
      <c r="F195" s="216">
        <v>0</v>
      </c>
      <c r="G195" s="41">
        <f t="shared" si="21"/>
        <v>0</v>
      </c>
      <c r="H195" s="229" t="s">
        <v>314</v>
      </c>
      <c r="I195" s="41" t="s">
        <v>314</v>
      </c>
      <c r="J195" s="34"/>
    </row>
    <row r="196" spans="1:10" x14ac:dyDescent="0.25">
      <c r="A196" s="235" t="s">
        <v>13</v>
      </c>
      <c r="B196" s="216">
        <v>8.1536100000000004E-3</v>
      </c>
      <c r="C196" s="41">
        <f t="shared" si="19"/>
        <v>2.7200149284372185E-4</v>
      </c>
      <c r="D196" s="216">
        <v>0</v>
      </c>
      <c r="E196" s="41">
        <f t="shared" si="20"/>
        <v>0</v>
      </c>
      <c r="F196" s="216">
        <v>0</v>
      </c>
      <c r="G196" s="41">
        <f t="shared" si="21"/>
        <v>0</v>
      </c>
      <c r="H196" s="229" t="s">
        <v>314</v>
      </c>
      <c r="I196" s="41" t="s">
        <v>314</v>
      </c>
      <c r="J196" s="34"/>
    </row>
    <row r="197" spans="1:10" x14ac:dyDescent="0.25">
      <c r="A197" s="235" t="s">
        <v>34</v>
      </c>
      <c r="B197" s="216">
        <v>6.8808509999999989E-2</v>
      </c>
      <c r="C197" s="41">
        <f t="shared" ref="C197:C217" si="25">(B197/$B$218)*100</f>
        <v>2.2954271102434581E-3</v>
      </c>
      <c r="D197" s="216">
        <v>0</v>
      </c>
      <c r="E197" s="41">
        <f t="shared" ref="E197:E217" si="26">(D197/$D$218)*100</f>
        <v>0</v>
      </c>
      <c r="F197" s="216">
        <v>0</v>
      </c>
      <c r="G197" s="41">
        <f t="shared" ref="G197:G217" si="27">(F197/$F$218)*100</f>
        <v>0</v>
      </c>
      <c r="H197" s="229" t="s">
        <v>314</v>
      </c>
      <c r="I197" s="41" t="s">
        <v>314</v>
      </c>
      <c r="J197" s="34"/>
    </row>
    <row r="198" spans="1:10" x14ac:dyDescent="0.25">
      <c r="A198" s="235" t="s">
        <v>40</v>
      </c>
      <c r="B198" s="216">
        <v>0</v>
      </c>
      <c r="C198" s="41">
        <f t="shared" si="25"/>
        <v>0</v>
      </c>
      <c r="D198" s="216">
        <v>0.01</v>
      </c>
      <c r="E198" s="41">
        <f t="shared" si="26"/>
        <v>4.4226847072304518E-4</v>
      </c>
      <c r="F198" s="216">
        <v>0</v>
      </c>
      <c r="G198" s="41">
        <f t="shared" si="27"/>
        <v>0</v>
      </c>
      <c r="H198" s="229" t="s">
        <v>314</v>
      </c>
      <c r="I198" s="41" t="s">
        <v>314</v>
      </c>
      <c r="J198" s="34"/>
    </row>
    <row r="199" spans="1:10" x14ac:dyDescent="0.25">
      <c r="A199" s="235" t="s">
        <v>41</v>
      </c>
      <c r="B199" s="216">
        <v>5.0000000000000002E-5</v>
      </c>
      <c r="C199" s="41">
        <f t="shared" si="25"/>
        <v>1.6679819910672813E-6</v>
      </c>
      <c r="D199" s="216">
        <v>0</v>
      </c>
      <c r="E199" s="41">
        <f t="shared" si="26"/>
        <v>0</v>
      </c>
      <c r="F199" s="216">
        <v>0</v>
      </c>
      <c r="G199" s="41">
        <f t="shared" si="27"/>
        <v>0</v>
      </c>
      <c r="H199" s="229" t="s">
        <v>314</v>
      </c>
      <c r="I199" s="41">
        <f>((F199/B199)-1)*100</f>
        <v>-100</v>
      </c>
      <c r="J199" s="34"/>
    </row>
    <row r="200" spans="1:10" x14ac:dyDescent="0.25">
      <c r="A200" s="235" t="s">
        <v>44</v>
      </c>
      <c r="B200" s="216">
        <v>3.0624E-4</v>
      </c>
      <c r="C200" s="41">
        <f t="shared" si="25"/>
        <v>1.0216056098888882E-5</v>
      </c>
      <c r="D200" s="216">
        <v>1.1490000000000001E-3</v>
      </c>
      <c r="E200" s="41">
        <f t="shared" si="26"/>
        <v>5.0816647286077889E-5</v>
      </c>
      <c r="F200" s="216">
        <v>0</v>
      </c>
      <c r="G200" s="41">
        <f t="shared" si="27"/>
        <v>0</v>
      </c>
      <c r="H200" s="229" t="s">
        <v>314</v>
      </c>
      <c r="I200" s="41">
        <f>((F200/B200)-1)*100</f>
        <v>-100</v>
      </c>
      <c r="J200" s="34"/>
    </row>
    <row r="201" spans="1:10" x14ac:dyDescent="0.25">
      <c r="A201" s="235" t="s">
        <v>45</v>
      </c>
      <c r="B201" s="216">
        <v>1.5888800000000002E-3</v>
      </c>
      <c r="C201" s="41">
        <f t="shared" si="25"/>
        <v>5.3004464519339629E-5</v>
      </c>
      <c r="D201" s="216">
        <v>5.4145000000000007E-4</v>
      </c>
      <c r="E201" s="41">
        <f t="shared" si="26"/>
        <v>2.3946626347299283E-5</v>
      </c>
      <c r="F201" s="216">
        <v>0</v>
      </c>
      <c r="G201" s="41">
        <f t="shared" si="27"/>
        <v>0</v>
      </c>
      <c r="H201" s="229">
        <f>((F201/D201)-1)*100</f>
        <v>-100</v>
      </c>
      <c r="I201" s="41">
        <f>((F201/B201)-1)*100</f>
        <v>-100</v>
      </c>
      <c r="J201" s="34"/>
    </row>
    <row r="202" spans="1:10" x14ac:dyDescent="0.25">
      <c r="A202" s="235" t="s">
        <v>48</v>
      </c>
      <c r="B202" s="216">
        <v>1.1339999999999999E-2</v>
      </c>
      <c r="C202" s="41">
        <f t="shared" si="25"/>
        <v>3.7829831557405929E-4</v>
      </c>
      <c r="D202" s="216">
        <v>0</v>
      </c>
      <c r="E202" s="41">
        <f t="shared" si="26"/>
        <v>0</v>
      </c>
      <c r="F202" s="216">
        <v>0</v>
      </c>
      <c r="G202" s="41">
        <f t="shared" si="27"/>
        <v>0</v>
      </c>
      <c r="H202" s="229" t="s">
        <v>314</v>
      </c>
      <c r="I202" s="41">
        <f>((F202/B202)-1)*100</f>
        <v>-100</v>
      </c>
      <c r="J202" s="34"/>
    </row>
    <row r="203" spans="1:10" x14ac:dyDescent="0.25">
      <c r="A203" s="235" t="s">
        <v>49</v>
      </c>
      <c r="B203" s="216">
        <v>4.2088021200000005</v>
      </c>
      <c r="C203" s="41">
        <f t="shared" si="25"/>
        <v>0.14040412280251588</v>
      </c>
      <c r="D203" s="216">
        <v>0</v>
      </c>
      <c r="E203" s="41">
        <f t="shared" si="26"/>
        <v>0</v>
      </c>
      <c r="F203" s="216">
        <v>0</v>
      </c>
      <c r="G203" s="41">
        <f t="shared" si="27"/>
        <v>0</v>
      </c>
      <c r="H203" s="229" t="s">
        <v>314</v>
      </c>
      <c r="I203" s="41" t="s">
        <v>314</v>
      </c>
      <c r="J203" s="34"/>
    </row>
    <row r="204" spans="1:10" x14ac:dyDescent="0.25">
      <c r="A204" s="235" t="s">
        <v>53</v>
      </c>
      <c r="B204" s="216">
        <v>3.3600000000000001E-3</v>
      </c>
      <c r="C204" s="41">
        <f t="shared" si="25"/>
        <v>1.1208838979972128E-4</v>
      </c>
      <c r="D204" s="216">
        <v>1.2E-4</v>
      </c>
      <c r="E204" s="41">
        <f t="shared" si="26"/>
        <v>5.3072216486765417E-6</v>
      </c>
      <c r="F204" s="216">
        <v>0</v>
      </c>
      <c r="G204" s="41">
        <f t="shared" si="27"/>
        <v>0</v>
      </c>
      <c r="H204" s="229" t="s">
        <v>314</v>
      </c>
      <c r="I204" s="41">
        <f>((F204/B204)-1)*100</f>
        <v>-100</v>
      </c>
      <c r="J204" s="34"/>
    </row>
    <row r="205" spans="1:10" x14ac:dyDescent="0.25">
      <c r="A205" s="235" t="s">
        <v>59</v>
      </c>
      <c r="B205" s="216">
        <v>0.19969357000000001</v>
      </c>
      <c r="C205" s="41">
        <f t="shared" si="25"/>
        <v>6.6617055698386688E-3</v>
      </c>
      <c r="D205" s="216">
        <v>9.7822369999999992E-2</v>
      </c>
      <c r="E205" s="41">
        <f t="shared" si="26"/>
        <v>4.3263749982403888E-3</v>
      </c>
      <c r="F205" s="216">
        <v>0</v>
      </c>
      <c r="G205" s="41">
        <f t="shared" si="27"/>
        <v>0</v>
      </c>
      <c r="H205" s="229" t="s">
        <v>314</v>
      </c>
      <c r="I205" s="41">
        <f>((F205/B205)-1)*100</f>
        <v>-100</v>
      </c>
      <c r="J205" s="34"/>
    </row>
    <row r="206" spans="1:10" x14ac:dyDescent="0.25">
      <c r="A206" s="235" t="s">
        <v>63</v>
      </c>
      <c r="B206" s="216">
        <v>5.1000000000000004E-3</v>
      </c>
      <c r="C206" s="41">
        <f t="shared" si="25"/>
        <v>1.7013416308886265E-4</v>
      </c>
      <c r="D206" s="216">
        <v>5.0000000000000001E-4</v>
      </c>
      <c r="E206" s="41">
        <f t="shared" si="26"/>
        <v>2.2113423536152259E-5</v>
      </c>
      <c r="F206" s="216">
        <v>0</v>
      </c>
      <c r="G206" s="41">
        <f t="shared" si="27"/>
        <v>0</v>
      </c>
      <c r="H206" s="229" t="s">
        <v>314</v>
      </c>
      <c r="I206" s="41">
        <f>((F206/B206)-1)*100</f>
        <v>-100</v>
      </c>
      <c r="J206" s="34"/>
    </row>
    <row r="207" spans="1:10" x14ac:dyDescent="0.25">
      <c r="A207" s="235" t="s">
        <v>74</v>
      </c>
      <c r="B207" s="216">
        <v>2.0734920099999998</v>
      </c>
      <c r="C207" s="41">
        <f t="shared" si="25"/>
        <v>6.9170946626037955E-2</v>
      </c>
      <c r="D207" s="216">
        <v>4.8999999999999998E-3</v>
      </c>
      <c r="E207" s="41">
        <f t="shared" si="26"/>
        <v>2.1671155065429212E-4</v>
      </c>
      <c r="F207" s="216">
        <v>0</v>
      </c>
      <c r="G207" s="41">
        <f t="shared" si="27"/>
        <v>0</v>
      </c>
      <c r="H207" s="229" t="s">
        <v>314</v>
      </c>
      <c r="I207" s="41" t="s">
        <v>314</v>
      </c>
      <c r="J207" s="34"/>
    </row>
    <row r="208" spans="1:10" x14ac:dyDescent="0.25">
      <c r="A208" s="235" t="s">
        <v>76</v>
      </c>
      <c r="B208" s="216">
        <v>65.882600999999994</v>
      </c>
      <c r="C208" s="41">
        <f t="shared" si="25"/>
        <v>2.1978198398534246</v>
      </c>
      <c r="D208" s="216">
        <v>0</v>
      </c>
      <c r="E208" s="41">
        <f t="shared" si="26"/>
        <v>0</v>
      </c>
      <c r="F208" s="216">
        <v>0</v>
      </c>
      <c r="G208" s="41">
        <f t="shared" si="27"/>
        <v>0</v>
      </c>
      <c r="H208" s="229" t="s">
        <v>314</v>
      </c>
      <c r="I208" s="41" t="s">
        <v>314</v>
      </c>
      <c r="J208" s="34"/>
    </row>
    <row r="209" spans="1:10" x14ac:dyDescent="0.25">
      <c r="A209" s="235" t="s">
        <v>79</v>
      </c>
      <c r="B209" s="216">
        <v>3.7929999999999999E-3</v>
      </c>
      <c r="C209" s="41">
        <f t="shared" si="25"/>
        <v>1.2653311384236394E-4</v>
      </c>
      <c r="D209" s="216">
        <v>0</v>
      </c>
      <c r="E209" s="41">
        <f t="shared" si="26"/>
        <v>0</v>
      </c>
      <c r="F209" s="216">
        <v>0</v>
      </c>
      <c r="G209" s="41">
        <f t="shared" si="27"/>
        <v>0</v>
      </c>
      <c r="H209" s="229" t="s">
        <v>314</v>
      </c>
      <c r="I209" s="41" t="s">
        <v>314</v>
      </c>
      <c r="J209" s="34"/>
    </row>
    <row r="210" spans="1:10" x14ac:dyDescent="0.25">
      <c r="A210" s="235" t="s">
        <v>125</v>
      </c>
      <c r="B210" s="216">
        <v>1.4999999999999999E-4</v>
      </c>
      <c r="C210" s="41">
        <f t="shared" si="25"/>
        <v>5.0039459732018423E-6</v>
      </c>
      <c r="D210" s="216">
        <v>0</v>
      </c>
      <c r="E210" s="41">
        <f t="shared" si="26"/>
        <v>0</v>
      </c>
      <c r="F210" s="216">
        <v>0</v>
      </c>
      <c r="G210" s="41">
        <f t="shared" si="27"/>
        <v>0</v>
      </c>
      <c r="H210" s="229" t="s">
        <v>314</v>
      </c>
      <c r="I210" s="41">
        <f>((F210/B210)-1)*100</f>
        <v>-100</v>
      </c>
      <c r="J210" s="34"/>
    </row>
    <row r="211" spans="1:10" x14ac:dyDescent="0.25">
      <c r="A211" s="235" t="s">
        <v>126</v>
      </c>
      <c r="B211" s="216">
        <v>0</v>
      </c>
      <c r="C211" s="41">
        <f t="shared" si="25"/>
        <v>0</v>
      </c>
      <c r="D211" s="216">
        <v>1.7798689999999999E-2</v>
      </c>
      <c r="E211" s="41">
        <f t="shared" si="26"/>
        <v>7.8717994071735562E-4</v>
      </c>
      <c r="F211" s="216">
        <v>0</v>
      </c>
      <c r="G211" s="41">
        <f t="shared" si="27"/>
        <v>0</v>
      </c>
      <c r="H211" s="229">
        <f>((F211/D211)-1)*100</f>
        <v>-100</v>
      </c>
      <c r="I211" s="41" t="s">
        <v>314</v>
      </c>
      <c r="J211" s="34"/>
    </row>
    <row r="212" spans="1:10" x14ac:dyDescent="0.25">
      <c r="A212" s="235" t="s">
        <v>140</v>
      </c>
      <c r="B212" s="216">
        <v>1.3435829999999999E-2</v>
      </c>
      <c r="C212" s="41">
        <f t="shared" si="25"/>
        <v>4.4821444950083011E-4</v>
      </c>
      <c r="D212" s="216">
        <v>0.14982407</v>
      </c>
      <c r="E212" s="41">
        <f t="shared" si="26"/>
        <v>6.6262462316402466E-3</v>
      </c>
      <c r="F212" s="216">
        <v>0</v>
      </c>
      <c r="G212" s="41">
        <f t="shared" si="27"/>
        <v>0</v>
      </c>
      <c r="H212" s="229">
        <f>((F212/D212)-1)*100</f>
        <v>-100</v>
      </c>
      <c r="I212" s="41" t="s">
        <v>314</v>
      </c>
      <c r="J212" s="34"/>
    </row>
    <row r="213" spans="1:10" x14ac:dyDescent="0.25">
      <c r="A213" s="235" t="s">
        <v>153</v>
      </c>
      <c r="B213" s="216">
        <v>0</v>
      </c>
      <c r="C213" s="41">
        <f t="shared" si="25"/>
        <v>0</v>
      </c>
      <c r="D213" s="216">
        <v>2.0000000000000001E-4</v>
      </c>
      <c r="E213" s="41">
        <f t="shared" si="26"/>
        <v>8.8453694144609039E-6</v>
      </c>
      <c r="F213" s="216">
        <v>0</v>
      </c>
      <c r="G213" s="41">
        <f t="shared" si="27"/>
        <v>0</v>
      </c>
      <c r="H213" s="229" t="s">
        <v>314</v>
      </c>
      <c r="I213" s="41" t="s">
        <v>314</v>
      </c>
      <c r="J213" s="34"/>
    </row>
    <row r="214" spans="1:10" x14ac:dyDescent="0.25">
      <c r="A214" s="235" t="s">
        <v>154</v>
      </c>
      <c r="B214" s="216">
        <v>1.383524E-2</v>
      </c>
      <c r="C214" s="41">
        <f t="shared" si="25"/>
        <v>4.6153862324187374E-4</v>
      </c>
      <c r="D214" s="216">
        <v>0</v>
      </c>
      <c r="E214" s="41">
        <f t="shared" si="26"/>
        <v>0</v>
      </c>
      <c r="F214" s="216">
        <v>0</v>
      </c>
      <c r="G214" s="41">
        <f t="shared" si="27"/>
        <v>0</v>
      </c>
      <c r="H214" s="229" t="s">
        <v>314</v>
      </c>
      <c r="I214" s="41" t="s">
        <v>314</v>
      </c>
      <c r="J214" s="34"/>
    </row>
    <row r="215" spans="1:10" x14ac:dyDescent="0.25">
      <c r="A215" s="235" t="s">
        <v>156</v>
      </c>
      <c r="B215" s="216">
        <v>8.9174015200000003</v>
      </c>
      <c r="C215" s="41">
        <f t="shared" si="25"/>
        <v>0.29748130284951996</v>
      </c>
      <c r="D215" s="216">
        <v>3.6000000000000002E-4</v>
      </c>
      <c r="E215" s="41">
        <f t="shared" si="26"/>
        <v>1.5921664946029627E-5</v>
      </c>
      <c r="F215" s="216">
        <v>0</v>
      </c>
      <c r="G215" s="41">
        <f t="shared" si="27"/>
        <v>0</v>
      </c>
      <c r="H215" s="229" t="s">
        <v>314</v>
      </c>
      <c r="I215" s="41" t="s">
        <v>314</v>
      </c>
      <c r="J215" s="34"/>
    </row>
    <row r="216" spans="1:10" x14ac:dyDescent="0.25">
      <c r="A216" s="235" t="s">
        <v>176</v>
      </c>
      <c r="B216" s="216">
        <v>1.3199000000000001E-2</v>
      </c>
      <c r="C216" s="41">
        <f t="shared" si="25"/>
        <v>4.4031388600194082E-4</v>
      </c>
      <c r="D216" s="216">
        <v>5.1980000000000004E-3</v>
      </c>
      <c r="E216" s="41">
        <f t="shared" si="26"/>
        <v>2.2989115108183891E-4</v>
      </c>
      <c r="F216" s="216">
        <v>0</v>
      </c>
      <c r="G216" s="41">
        <f t="shared" si="27"/>
        <v>0</v>
      </c>
      <c r="H216" s="229" t="s">
        <v>314</v>
      </c>
      <c r="I216" s="41">
        <f>((F216/B216)-1)*100</f>
        <v>-100</v>
      </c>
      <c r="J216" s="34"/>
    </row>
    <row r="217" spans="1:10" x14ac:dyDescent="0.25">
      <c r="A217" s="236" t="s">
        <v>226</v>
      </c>
      <c r="B217" s="216">
        <v>4.6029963299999999</v>
      </c>
      <c r="C217" s="41">
        <f t="shared" si="25"/>
        <v>0.15355429966777576</v>
      </c>
      <c r="D217" s="216">
        <v>0</v>
      </c>
      <c r="E217" s="41">
        <f t="shared" si="26"/>
        <v>0</v>
      </c>
      <c r="F217" s="216">
        <v>0</v>
      </c>
      <c r="G217" s="41">
        <f t="shared" si="27"/>
        <v>0</v>
      </c>
      <c r="H217" s="229" t="s">
        <v>314</v>
      </c>
      <c r="I217" s="41" t="s">
        <v>314</v>
      </c>
      <c r="J217" s="34"/>
    </row>
    <row r="218" spans="1:10" x14ac:dyDescent="0.25">
      <c r="A218" s="89" t="s">
        <v>262</v>
      </c>
      <c r="B218" s="64">
        <f t="shared" ref="B218:G218" si="28">SUM(B4:B217)</f>
        <v>2997.6342830900003</v>
      </c>
      <c r="C218" s="91">
        <f t="shared" si="28"/>
        <v>100.00000000000003</v>
      </c>
      <c r="D218" s="237">
        <f t="shared" si="28"/>
        <v>2261.0700653499994</v>
      </c>
      <c r="E218" s="91">
        <f t="shared" si="28"/>
        <v>99.999999999999986</v>
      </c>
      <c r="F218" s="238">
        <f t="shared" si="28"/>
        <v>2188.2618464599982</v>
      </c>
      <c r="G218" s="91">
        <f t="shared" si="28"/>
        <v>100.00000000000001</v>
      </c>
      <c r="H218" s="91">
        <f>((F218/D218)-1)*100</f>
        <v>-3.2200779624549591</v>
      </c>
      <c r="I218" s="91">
        <f>((F218/B218)-1)*100</f>
        <v>-27.000372967301757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68"/>
  <sheetViews>
    <sheetView zoomScaleNormal="100" workbookViewId="0">
      <selection activeCell="J131" sqref="J131"/>
    </sheetView>
  </sheetViews>
  <sheetFormatPr defaultColWidth="9.1796875" defaultRowHeight="11.5" x14ac:dyDescent="0.25"/>
  <cols>
    <col min="1" max="1" width="47" style="6" customWidth="1"/>
    <col min="2" max="2" width="14.81640625" style="6" customWidth="1"/>
    <col min="3" max="3" width="13.36328125" style="6" customWidth="1"/>
    <col min="4" max="4" width="13.7265625" style="6" bestFit="1" customWidth="1"/>
    <col min="5" max="5" width="8.90625" style="6" bestFit="1" customWidth="1"/>
    <col min="6" max="6" width="13.7265625" style="6" bestFit="1" customWidth="1"/>
    <col min="7" max="7" width="8.90625" style="6" bestFit="1" customWidth="1"/>
    <col min="8" max="8" width="17.7265625" style="46" bestFit="1" customWidth="1"/>
    <col min="9" max="9" width="14.7265625" style="6" bestFit="1" customWidth="1"/>
    <col min="10" max="10" width="11.08984375" style="6" customWidth="1"/>
    <col min="11" max="12" width="9.1796875" style="6"/>
    <col min="13" max="13" width="13.90625" style="6" bestFit="1" customWidth="1"/>
    <col min="14" max="14" width="17.453125" style="6" bestFit="1" customWidth="1"/>
    <col min="15" max="16384" width="9.1796875" style="6"/>
  </cols>
  <sheetData>
    <row r="1" spans="1:14" x14ac:dyDescent="0.25">
      <c r="A1" s="9" t="s">
        <v>470</v>
      </c>
      <c r="K1" s="364" t="s">
        <v>313</v>
      </c>
      <c r="L1" s="364"/>
    </row>
    <row r="2" spans="1:14" x14ac:dyDescent="0.25">
      <c r="A2" s="362" t="s">
        <v>507</v>
      </c>
      <c r="B2" s="371">
        <v>44835</v>
      </c>
      <c r="C2" s="371"/>
      <c r="D2" s="371">
        <v>45170</v>
      </c>
      <c r="E2" s="371"/>
      <c r="F2" s="380">
        <v>45200</v>
      </c>
      <c r="G2" s="380"/>
      <c r="H2" s="372" t="s">
        <v>293</v>
      </c>
      <c r="I2" s="367" t="s">
        <v>594</v>
      </c>
      <c r="J2" s="19"/>
    </row>
    <row r="3" spans="1:14" ht="14" customHeight="1" x14ac:dyDescent="0.25">
      <c r="A3" s="363"/>
      <c r="B3" s="24" t="s">
        <v>294</v>
      </c>
      <c r="C3" s="40" t="s">
        <v>295</v>
      </c>
      <c r="D3" s="24" t="s">
        <v>294</v>
      </c>
      <c r="E3" s="24" t="s">
        <v>295</v>
      </c>
      <c r="F3" s="24" t="s">
        <v>294</v>
      </c>
      <c r="G3" s="24" t="s">
        <v>295</v>
      </c>
      <c r="H3" s="373"/>
      <c r="I3" s="381"/>
      <c r="J3" s="317"/>
    </row>
    <row r="4" spans="1:14" x14ac:dyDescent="0.25">
      <c r="A4" s="14" t="s">
        <v>80</v>
      </c>
      <c r="B4" s="214">
        <v>1571.8468394200002</v>
      </c>
      <c r="C4" s="41">
        <f t="shared" ref="C4:C67" si="0">(B4/$B$268)*100</f>
        <v>14.97047510011943</v>
      </c>
      <c r="D4" s="214">
        <v>2628.0593222299999</v>
      </c>
      <c r="E4" s="41">
        <f t="shared" ref="E4:E67" si="1">(D4/$D$268)*100</f>
        <v>23.658080942509507</v>
      </c>
      <c r="F4" s="214">
        <v>1884.78566753</v>
      </c>
      <c r="G4" s="41">
        <f>(F4/$F$268)*100</f>
        <v>16.623564322838689</v>
      </c>
      <c r="H4" s="41">
        <f t="shared" ref="H4:H67" si="2">((F4/D4)-1)*100</f>
        <v>-28.282225154236862</v>
      </c>
      <c r="I4" s="219">
        <f t="shared" ref="I4:I19" si="3">((F4/B4)-1)*100</f>
        <v>19.90898987495957</v>
      </c>
      <c r="J4" s="52"/>
    </row>
    <row r="5" spans="1:14" x14ac:dyDescent="0.25">
      <c r="A5" s="15" t="s">
        <v>218</v>
      </c>
      <c r="B5" s="216">
        <v>515.62141065000003</v>
      </c>
      <c r="C5" s="41">
        <f t="shared" si="0"/>
        <v>4.9108458252030269</v>
      </c>
      <c r="D5" s="216">
        <v>350.58442272000002</v>
      </c>
      <c r="E5" s="41">
        <f t="shared" si="1"/>
        <v>3.1559997827046193</v>
      </c>
      <c r="F5" s="216">
        <v>397.32799622000005</v>
      </c>
      <c r="G5" s="41">
        <f t="shared" ref="G5:G68" si="4">(F5/$F$268)*100</f>
        <v>3.5043812228706095</v>
      </c>
      <c r="H5" s="41">
        <f t="shared" si="2"/>
        <v>13.333043475617433</v>
      </c>
      <c r="I5" s="42">
        <f t="shared" si="3"/>
        <v>-22.941912803984909</v>
      </c>
      <c r="J5" s="52"/>
    </row>
    <row r="6" spans="1:14" x14ac:dyDescent="0.25">
      <c r="A6" s="15" t="s">
        <v>184</v>
      </c>
      <c r="B6" s="216">
        <v>360.23582374</v>
      </c>
      <c r="C6" s="41">
        <f t="shared" si="0"/>
        <v>3.4309331508791416</v>
      </c>
      <c r="D6" s="216">
        <v>259.69475661000001</v>
      </c>
      <c r="E6" s="41">
        <f t="shared" si="1"/>
        <v>2.3378009469783927</v>
      </c>
      <c r="F6" s="216">
        <v>295.74559870000002</v>
      </c>
      <c r="G6" s="41">
        <f t="shared" si="4"/>
        <v>2.6084376955331638</v>
      </c>
      <c r="H6" s="41">
        <f t="shared" si="2"/>
        <v>13.882006152376736</v>
      </c>
      <c r="I6" s="42">
        <f t="shared" si="3"/>
        <v>-17.902224262555787</v>
      </c>
      <c r="J6" s="52"/>
    </row>
    <row r="7" spans="1:14" x14ac:dyDescent="0.25">
      <c r="A7" s="15" t="s">
        <v>217</v>
      </c>
      <c r="B7" s="216">
        <v>213.38669904</v>
      </c>
      <c r="C7" s="41">
        <f t="shared" si="0"/>
        <v>2.0323228603199945</v>
      </c>
      <c r="D7" s="216">
        <v>262.99443472999997</v>
      </c>
      <c r="E7" s="41">
        <f t="shared" si="1"/>
        <v>2.3675050146860221</v>
      </c>
      <c r="F7" s="216">
        <v>283.14991336000003</v>
      </c>
      <c r="G7" s="41">
        <f t="shared" si="4"/>
        <v>2.497345389894972</v>
      </c>
      <c r="H7" s="41">
        <f t="shared" si="2"/>
        <v>7.6638422598913403</v>
      </c>
      <c r="I7" s="42">
        <f t="shared" si="3"/>
        <v>32.69332841918262</v>
      </c>
      <c r="J7" s="52"/>
    </row>
    <row r="8" spans="1:14" x14ac:dyDescent="0.25">
      <c r="A8" s="15" t="s">
        <v>97</v>
      </c>
      <c r="B8" s="216">
        <v>34.083983009999997</v>
      </c>
      <c r="C8" s="41">
        <f t="shared" si="0"/>
        <v>0.32462031679395575</v>
      </c>
      <c r="D8" s="216">
        <v>437.01748717999999</v>
      </c>
      <c r="E8" s="41">
        <f t="shared" si="1"/>
        <v>3.9340797970357659</v>
      </c>
      <c r="F8" s="216">
        <v>273.23561592999999</v>
      </c>
      <c r="G8" s="41">
        <f t="shared" si="4"/>
        <v>2.4099025766973612</v>
      </c>
      <c r="H8" s="41">
        <f t="shared" si="2"/>
        <v>-37.477189369893807</v>
      </c>
      <c r="I8" s="42">
        <f t="shared" si="3"/>
        <v>701.65400812996131</v>
      </c>
      <c r="J8" s="52"/>
    </row>
    <row r="9" spans="1:14" x14ac:dyDescent="0.25">
      <c r="A9" s="15" t="s">
        <v>37</v>
      </c>
      <c r="B9" s="216">
        <v>225.92118058000003</v>
      </c>
      <c r="C9" s="41">
        <f t="shared" si="0"/>
        <v>2.1517029036432471</v>
      </c>
      <c r="D9" s="216">
        <v>148.13627319</v>
      </c>
      <c r="E9" s="41">
        <f t="shared" si="1"/>
        <v>1.3335391298081236</v>
      </c>
      <c r="F9" s="216">
        <v>259.41279799</v>
      </c>
      <c r="G9" s="41">
        <f t="shared" si="4"/>
        <v>2.287987121212383</v>
      </c>
      <c r="H9" s="41">
        <f t="shared" si="2"/>
        <v>75.11767536994563</v>
      </c>
      <c r="I9" s="42">
        <f t="shared" si="3"/>
        <v>14.824469898757631</v>
      </c>
      <c r="J9" s="52"/>
    </row>
    <row r="10" spans="1:14" x14ac:dyDescent="0.25">
      <c r="A10" s="15" t="s">
        <v>68</v>
      </c>
      <c r="B10" s="216">
        <v>0</v>
      </c>
      <c r="C10" s="41">
        <f t="shared" si="0"/>
        <v>0</v>
      </c>
      <c r="D10" s="216">
        <v>150.36247677</v>
      </c>
      <c r="E10" s="41">
        <f t="shared" si="1"/>
        <v>1.3535796608740107</v>
      </c>
      <c r="F10" s="216">
        <v>235.54627400000001</v>
      </c>
      <c r="G10" s="41">
        <f t="shared" si="4"/>
        <v>2.0774874853411744</v>
      </c>
      <c r="H10" s="41">
        <f t="shared" si="2"/>
        <v>56.652297208631587</v>
      </c>
      <c r="I10" s="42" t="s">
        <v>314</v>
      </c>
      <c r="J10" s="52"/>
    </row>
    <row r="11" spans="1:14" x14ac:dyDescent="0.25">
      <c r="A11" s="15" t="s">
        <v>183</v>
      </c>
      <c r="B11" s="216">
        <v>131.28078259</v>
      </c>
      <c r="C11" s="41">
        <f t="shared" si="0"/>
        <v>1.2503353619446673</v>
      </c>
      <c r="D11" s="216">
        <v>127.88774685</v>
      </c>
      <c r="E11" s="41">
        <f t="shared" si="1"/>
        <v>1.1512596542018527</v>
      </c>
      <c r="F11" s="216">
        <v>223.83504411999999</v>
      </c>
      <c r="G11" s="41">
        <f>(F11/$F$268)*100</f>
        <v>1.9741959617671119</v>
      </c>
      <c r="H11" s="41">
        <f t="shared" si="2"/>
        <v>75.024620914259231</v>
      </c>
      <c r="I11" s="42">
        <f t="shared" si="3"/>
        <v>70.500997711945473</v>
      </c>
      <c r="J11" s="52"/>
    </row>
    <row r="12" spans="1:14" x14ac:dyDescent="0.25">
      <c r="A12" s="15" t="s">
        <v>129</v>
      </c>
      <c r="B12" s="216">
        <v>107.42399924</v>
      </c>
      <c r="C12" s="41">
        <f t="shared" si="0"/>
        <v>1.0231202337570484</v>
      </c>
      <c r="D12" s="216">
        <v>158.73838383</v>
      </c>
      <c r="E12" s="41">
        <f t="shared" si="1"/>
        <v>1.4289805034334828</v>
      </c>
      <c r="F12" s="216">
        <v>220.93023578999998</v>
      </c>
      <c r="G12" s="41">
        <f t="shared" si="4"/>
        <v>1.9485759302955472</v>
      </c>
      <c r="H12" s="41">
        <f t="shared" si="2"/>
        <v>39.178836560793016</v>
      </c>
      <c r="I12" s="42">
        <f t="shared" si="3"/>
        <v>105.66189804236524</v>
      </c>
      <c r="J12" s="52"/>
    </row>
    <row r="13" spans="1:14" x14ac:dyDescent="0.25">
      <c r="A13" s="15" t="s">
        <v>160</v>
      </c>
      <c r="B13" s="216">
        <v>49.98859187</v>
      </c>
      <c r="C13" s="41">
        <f t="shared" si="0"/>
        <v>0.47609789396275032</v>
      </c>
      <c r="D13" s="216">
        <v>112.19640333</v>
      </c>
      <c r="E13" s="41">
        <f t="shared" si="1"/>
        <v>1.0100044428172472</v>
      </c>
      <c r="F13" s="216">
        <v>220.64008863999999</v>
      </c>
      <c r="G13" s="41">
        <f t="shared" si="4"/>
        <v>1.9460168701890288</v>
      </c>
      <c r="H13" s="41">
        <f t="shared" si="2"/>
        <v>96.655224313240922</v>
      </c>
      <c r="I13" s="42" t="s">
        <v>314</v>
      </c>
      <c r="J13" s="52"/>
      <c r="M13" s="53"/>
      <c r="N13" s="54"/>
    </row>
    <row r="14" spans="1:14" x14ac:dyDescent="0.25">
      <c r="A14" s="15" t="s">
        <v>209</v>
      </c>
      <c r="B14" s="216">
        <v>115.12467579000001</v>
      </c>
      <c r="C14" s="41">
        <f t="shared" si="0"/>
        <v>1.0964624854667553</v>
      </c>
      <c r="D14" s="216">
        <v>241.66661328000001</v>
      </c>
      <c r="E14" s="41">
        <f t="shared" si="1"/>
        <v>2.1755096050225369</v>
      </c>
      <c r="F14" s="216">
        <v>207.18325308999999</v>
      </c>
      <c r="G14" s="41">
        <f t="shared" si="4"/>
        <v>1.8273293317590251</v>
      </c>
      <c r="H14" s="41">
        <f t="shared" si="2"/>
        <v>-14.268979782510073</v>
      </c>
      <c r="I14" s="42" t="s">
        <v>314</v>
      </c>
      <c r="J14" s="52"/>
    </row>
    <row r="15" spans="1:14" x14ac:dyDescent="0.25">
      <c r="A15" s="15" t="s">
        <v>108</v>
      </c>
      <c r="B15" s="216">
        <v>105.12467512000001</v>
      </c>
      <c r="C15" s="41">
        <f t="shared" si="0"/>
        <v>1.0012211697882807</v>
      </c>
      <c r="D15" s="216">
        <v>121.15868618</v>
      </c>
      <c r="E15" s="41">
        <f t="shared" si="1"/>
        <v>1.09068390514957</v>
      </c>
      <c r="F15" s="216">
        <v>185.23274438999999</v>
      </c>
      <c r="G15" s="41">
        <f t="shared" si="4"/>
        <v>1.6337287014169695</v>
      </c>
      <c r="H15" s="41">
        <f t="shared" si="2"/>
        <v>52.884411535139989</v>
      </c>
      <c r="I15" s="42">
        <f t="shared" si="3"/>
        <v>76.202917325125114</v>
      </c>
      <c r="J15" s="52"/>
    </row>
    <row r="16" spans="1:14" x14ac:dyDescent="0.25">
      <c r="A16" s="15" t="s">
        <v>250</v>
      </c>
      <c r="B16" s="216">
        <v>146.91996294999998</v>
      </c>
      <c r="C16" s="41">
        <f t="shared" si="0"/>
        <v>1.3992849633269795</v>
      </c>
      <c r="D16" s="216">
        <v>140.62386405999999</v>
      </c>
      <c r="E16" s="41">
        <f t="shared" si="1"/>
        <v>1.265911591202953</v>
      </c>
      <c r="F16" s="216">
        <v>184.60186714</v>
      </c>
      <c r="G16" s="41">
        <f t="shared" si="4"/>
        <v>1.6281644461672282</v>
      </c>
      <c r="H16" s="41">
        <f t="shared" si="2"/>
        <v>31.273499255599969</v>
      </c>
      <c r="I16" s="42">
        <f t="shared" si="3"/>
        <v>25.647912940751262</v>
      </c>
      <c r="J16" s="52"/>
    </row>
    <row r="17" spans="1:12" x14ac:dyDescent="0.25">
      <c r="A17" s="15" t="s">
        <v>123</v>
      </c>
      <c r="B17" s="216">
        <v>173.75851586000002</v>
      </c>
      <c r="C17" s="41">
        <f t="shared" si="0"/>
        <v>1.654898855206324</v>
      </c>
      <c r="D17" s="216">
        <v>126.21831628</v>
      </c>
      <c r="E17" s="41">
        <f t="shared" si="1"/>
        <v>1.1362312554062555</v>
      </c>
      <c r="F17" s="216">
        <v>176.8904144</v>
      </c>
      <c r="G17" s="41">
        <f t="shared" si="4"/>
        <v>1.5601504364820236</v>
      </c>
      <c r="H17" s="41">
        <f t="shared" si="2"/>
        <v>40.14639048709072</v>
      </c>
      <c r="I17" s="42">
        <f t="shared" si="3"/>
        <v>1.8024431922078588</v>
      </c>
      <c r="J17" s="52"/>
    </row>
    <row r="18" spans="1:12" x14ac:dyDescent="0.25">
      <c r="A18" s="15" t="s">
        <v>105</v>
      </c>
      <c r="B18" s="216">
        <v>145.17960763999997</v>
      </c>
      <c r="C18" s="41">
        <f t="shared" si="0"/>
        <v>1.3827095914902876</v>
      </c>
      <c r="D18" s="216">
        <v>178.80958068999999</v>
      </c>
      <c r="E18" s="41">
        <f t="shared" si="1"/>
        <v>1.6096636394305801</v>
      </c>
      <c r="F18" s="216">
        <v>164.09889428</v>
      </c>
      <c r="G18" s="41">
        <f t="shared" si="4"/>
        <v>1.4473308935679638</v>
      </c>
      <c r="H18" s="41">
        <f t="shared" si="2"/>
        <v>-8.2270124191520466</v>
      </c>
      <c r="I18" s="42">
        <f t="shared" si="3"/>
        <v>13.031641941693305</v>
      </c>
      <c r="J18" s="52"/>
      <c r="L18" s="6" t="s">
        <v>467</v>
      </c>
    </row>
    <row r="19" spans="1:12" x14ac:dyDescent="0.25">
      <c r="A19" s="15" t="s">
        <v>189</v>
      </c>
      <c r="B19" s="216">
        <v>98.449082619999999</v>
      </c>
      <c r="C19" s="41">
        <f t="shared" si="0"/>
        <v>0.93764195278475249</v>
      </c>
      <c r="D19" s="216">
        <v>115.59962684</v>
      </c>
      <c r="E19" s="41">
        <f t="shared" si="1"/>
        <v>1.0406406375880382</v>
      </c>
      <c r="F19" s="216">
        <v>149.81644125</v>
      </c>
      <c r="G19" s="41">
        <f t="shared" si="4"/>
        <v>1.3213615164009187</v>
      </c>
      <c r="H19" s="41">
        <f t="shared" si="2"/>
        <v>29.599415971609556</v>
      </c>
      <c r="I19" s="42">
        <f t="shared" si="3"/>
        <v>52.176574187360373</v>
      </c>
      <c r="J19" s="52"/>
    </row>
    <row r="20" spans="1:12" x14ac:dyDescent="0.25">
      <c r="A20" s="15" t="s">
        <v>33</v>
      </c>
      <c r="B20" s="216">
        <v>108.18396645999999</v>
      </c>
      <c r="C20" s="41">
        <f t="shared" si="0"/>
        <v>1.0303582610626318</v>
      </c>
      <c r="D20" s="216">
        <v>124.76661850000001</v>
      </c>
      <c r="E20" s="41">
        <f t="shared" si="1"/>
        <v>1.1231629112890615</v>
      </c>
      <c r="F20" s="216">
        <v>131.65802868</v>
      </c>
      <c r="G20" s="41">
        <f t="shared" si="4"/>
        <v>1.1612066804647883</v>
      </c>
      <c r="H20" s="41">
        <f t="shared" si="2"/>
        <v>5.5234406949964621</v>
      </c>
      <c r="I20" s="42" t="s">
        <v>314</v>
      </c>
      <c r="J20" s="52"/>
    </row>
    <row r="21" spans="1:12" x14ac:dyDescent="0.25">
      <c r="A21" s="15" t="s">
        <v>107</v>
      </c>
      <c r="B21" s="216">
        <v>123.32561579999999</v>
      </c>
      <c r="C21" s="41">
        <f t="shared" si="0"/>
        <v>1.174569311868862</v>
      </c>
      <c r="D21" s="216">
        <v>120.33858095000001</v>
      </c>
      <c r="E21" s="41">
        <f t="shared" si="1"/>
        <v>1.0833012270842011</v>
      </c>
      <c r="F21" s="216">
        <v>130.66141218000001</v>
      </c>
      <c r="G21" s="41">
        <f t="shared" si="4"/>
        <v>1.1524166526232333</v>
      </c>
      <c r="H21" s="41">
        <f t="shared" si="2"/>
        <v>8.5781560232034657</v>
      </c>
      <c r="I21" s="42">
        <f t="shared" ref="I21:I84" si="5">((F21/B21)-1)*100</f>
        <v>5.9483152242244985</v>
      </c>
      <c r="J21" s="52"/>
    </row>
    <row r="22" spans="1:12" x14ac:dyDescent="0.25">
      <c r="A22" s="15" t="s">
        <v>134</v>
      </c>
      <c r="B22" s="216">
        <v>89.311739569999986</v>
      </c>
      <c r="C22" s="41">
        <f t="shared" si="0"/>
        <v>0.85061670122668787</v>
      </c>
      <c r="D22" s="216">
        <v>92.659664640000003</v>
      </c>
      <c r="E22" s="41">
        <f t="shared" si="1"/>
        <v>0.83413255843052692</v>
      </c>
      <c r="F22" s="216">
        <v>129.22994231999999</v>
      </c>
      <c r="G22" s="41">
        <f t="shared" si="4"/>
        <v>1.1397912747333963</v>
      </c>
      <c r="H22" s="41">
        <f t="shared" si="2"/>
        <v>39.467310638434007</v>
      </c>
      <c r="I22" s="42">
        <f t="shared" si="5"/>
        <v>44.695359134409493</v>
      </c>
      <c r="J22" s="52"/>
    </row>
    <row r="23" spans="1:12" x14ac:dyDescent="0.25">
      <c r="A23" s="15" t="s">
        <v>20</v>
      </c>
      <c r="B23" s="216">
        <v>103.36846653000001</v>
      </c>
      <c r="C23" s="41">
        <f t="shared" si="0"/>
        <v>0.98449480923720312</v>
      </c>
      <c r="D23" s="216">
        <v>65.980999560000001</v>
      </c>
      <c r="E23" s="41">
        <f t="shared" si="1"/>
        <v>0.593968262076221</v>
      </c>
      <c r="F23" s="216">
        <v>122.60247823</v>
      </c>
      <c r="G23" s="41">
        <f t="shared" si="4"/>
        <v>1.081337903883119</v>
      </c>
      <c r="H23" s="41">
        <f t="shared" si="2"/>
        <v>85.814824036594217</v>
      </c>
      <c r="I23" s="42">
        <f t="shared" si="5"/>
        <v>18.607233274973488</v>
      </c>
      <c r="J23" s="52"/>
    </row>
    <row r="24" spans="1:12" x14ac:dyDescent="0.25">
      <c r="A24" s="15" t="s">
        <v>175</v>
      </c>
      <c r="B24" s="216">
        <v>147.71311888999998</v>
      </c>
      <c r="C24" s="41">
        <f t="shared" si="0"/>
        <v>1.4068390843472329</v>
      </c>
      <c r="D24" s="216">
        <v>136.45079478</v>
      </c>
      <c r="E24" s="41">
        <f t="shared" si="1"/>
        <v>1.2283451595893902</v>
      </c>
      <c r="F24" s="216">
        <v>121.16615970000001</v>
      </c>
      <c r="G24" s="41">
        <f t="shared" si="4"/>
        <v>1.0686697613548335</v>
      </c>
      <c r="H24" s="41">
        <f t="shared" si="2"/>
        <v>-11.201572775478109</v>
      </c>
      <c r="I24" s="42">
        <f t="shared" si="5"/>
        <v>-17.971971203024385</v>
      </c>
      <c r="J24" s="52"/>
    </row>
    <row r="25" spans="1:12" x14ac:dyDescent="0.25">
      <c r="A25" s="15" t="s">
        <v>220</v>
      </c>
      <c r="B25" s="216">
        <v>106.35087794</v>
      </c>
      <c r="C25" s="41">
        <f t="shared" si="0"/>
        <v>1.0128996859923656</v>
      </c>
      <c r="D25" s="216">
        <v>162.41727624000001</v>
      </c>
      <c r="E25" s="41">
        <f t="shared" si="1"/>
        <v>1.4620983001583721</v>
      </c>
      <c r="F25" s="216">
        <v>118.55341663</v>
      </c>
      <c r="G25" s="41">
        <f t="shared" si="4"/>
        <v>1.0456257074703856</v>
      </c>
      <c r="H25" s="41">
        <f t="shared" si="2"/>
        <v>-27.006892755166923</v>
      </c>
      <c r="I25" s="42">
        <f t="shared" si="5"/>
        <v>11.473848572161582</v>
      </c>
      <c r="J25" s="52"/>
    </row>
    <row r="26" spans="1:12" x14ac:dyDescent="0.25">
      <c r="A26" s="15" t="s">
        <v>35</v>
      </c>
      <c r="B26" s="216">
        <v>109.92759574</v>
      </c>
      <c r="C26" s="41">
        <f t="shared" si="0"/>
        <v>1.046964814618264</v>
      </c>
      <c r="D26" s="216">
        <v>116.3441998</v>
      </c>
      <c r="E26" s="41">
        <f t="shared" si="1"/>
        <v>1.0473433657975129</v>
      </c>
      <c r="F26" s="216">
        <v>109.24960557</v>
      </c>
      <c r="G26" s="41">
        <f t="shared" si="4"/>
        <v>0.96356730461435569</v>
      </c>
      <c r="H26" s="41">
        <f t="shared" si="2"/>
        <v>-6.0979354726714892</v>
      </c>
      <c r="I26" s="42">
        <f t="shared" si="5"/>
        <v>-0.61676066454102729</v>
      </c>
      <c r="J26" s="52"/>
    </row>
    <row r="27" spans="1:12" x14ac:dyDescent="0.25">
      <c r="A27" s="15" t="s">
        <v>16</v>
      </c>
      <c r="B27" s="216">
        <v>37.684521170000004</v>
      </c>
      <c r="C27" s="41">
        <f t="shared" si="0"/>
        <v>0.35891231364728743</v>
      </c>
      <c r="D27" s="216">
        <v>103.79080157999999</v>
      </c>
      <c r="E27" s="41">
        <f t="shared" si="1"/>
        <v>0.93433628537121971</v>
      </c>
      <c r="F27" s="216">
        <v>108.66998545</v>
      </c>
      <c r="G27" s="41">
        <f t="shared" si="4"/>
        <v>0.95845513058118903</v>
      </c>
      <c r="H27" s="41">
        <f t="shared" si="2"/>
        <v>4.7009790807321483</v>
      </c>
      <c r="I27" s="42">
        <f t="shared" si="5"/>
        <v>188.3676960091251</v>
      </c>
      <c r="J27" s="52"/>
    </row>
    <row r="28" spans="1:12" x14ac:dyDescent="0.25">
      <c r="A28" s="15" t="s">
        <v>242</v>
      </c>
      <c r="B28" s="216">
        <v>34.173573929999996</v>
      </c>
      <c r="C28" s="41">
        <f t="shared" si="0"/>
        <v>0.32547359244615082</v>
      </c>
      <c r="D28" s="216">
        <v>72.717091449999998</v>
      </c>
      <c r="E28" s="41">
        <f t="shared" si="1"/>
        <v>0.65460730694929359</v>
      </c>
      <c r="F28" s="216">
        <v>102.91758801</v>
      </c>
      <c r="G28" s="41">
        <f t="shared" si="4"/>
        <v>0.90771973371259496</v>
      </c>
      <c r="H28" s="41">
        <f t="shared" si="2"/>
        <v>41.53149687067139</v>
      </c>
      <c r="I28" s="42">
        <f t="shared" si="5"/>
        <v>201.16132489043417</v>
      </c>
      <c r="J28" s="52"/>
    </row>
    <row r="29" spans="1:12" x14ac:dyDescent="0.25">
      <c r="A29" s="15" t="s">
        <v>235</v>
      </c>
      <c r="B29" s="216">
        <v>65.428213700000001</v>
      </c>
      <c r="C29" s="41">
        <f t="shared" si="0"/>
        <v>0.62314687377719824</v>
      </c>
      <c r="D29" s="216">
        <v>99.805124939999999</v>
      </c>
      <c r="E29" s="41">
        <f t="shared" si="1"/>
        <v>0.89845678304713295</v>
      </c>
      <c r="F29" s="216">
        <v>102.45913975000001</v>
      </c>
      <c r="G29" s="41">
        <f t="shared" si="4"/>
        <v>0.9036762797166874</v>
      </c>
      <c r="H29" s="41">
        <f t="shared" si="2"/>
        <v>2.659196921596485</v>
      </c>
      <c r="I29" s="42">
        <f t="shared" si="5"/>
        <v>56.597794675846401</v>
      </c>
      <c r="J29" s="52"/>
    </row>
    <row r="30" spans="1:12" x14ac:dyDescent="0.25">
      <c r="A30" s="15" t="s">
        <v>248</v>
      </c>
      <c r="B30" s="216">
        <v>6.5544831600000002</v>
      </c>
      <c r="C30" s="41">
        <f t="shared" si="0"/>
        <v>6.2425755792554848E-2</v>
      </c>
      <c r="D30" s="216">
        <v>3.59709273</v>
      </c>
      <c r="E30" s="41">
        <f t="shared" si="1"/>
        <v>3.2381426950378697E-2</v>
      </c>
      <c r="F30" s="216">
        <v>101.47412725</v>
      </c>
      <c r="G30" s="41">
        <f t="shared" si="4"/>
        <v>0.89498859764511862</v>
      </c>
      <c r="H30" s="41">
        <f t="shared" si="2"/>
        <v>2721.0039291925623</v>
      </c>
      <c r="I30" s="42">
        <f t="shared" si="5"/>
        <v>1448.1636732132515</v>
      </c>
      <c r="J30" s="52"/>
    </row>
    <row r="31" spans="1:12" x14ac:dyDescent="0.25">
      <c r="A31" s="15" t="s">
        <v>229</v>
      </c>
      <c r="B31" s="216">
        <v>96.266636459999987</v>
      </c>
      <c r="C31" s="41">
        <f t="shared" si="0"/>
        <v>0.91685604980982438</v>
      </c>
      <c r="D31" s="216">
        <v>88.605464089999998</v>
      </c>
      <c r="E31" s="41">
        <f t="shared" si="1"/>
        <v>0.79763619628308491</v>
      </c>
      <c r="F31" s="216">
        <v>100.24521596</v>
      </c>
      <c r="G31" s="41">
        <f t="shared" si="4"/>
        <v>0.88414975998399103</v>
      </c>
      <c r="H31" s="41">
        <f t="shared" si="2"/>
        <v>13.136607306945592</v>
      </c>
      <c r="I31" s="42">
        <f t="shared" si="5"/>
        <v>4.1328747386465192</v>
      </c>
      <c r="J31" s="52"/>
    </row>
    <row r="32" spans="1:12" x14ac:dyDescent="0.25">
      <c r="A32" s="15" t="s">
        <v>109</v>
      </c>
      <c r="B32" s="216">
        <v>93.878684100000001</v>
      </c>
      <c r="C32" s="41">
        <f t="shared" si="0"/>
        <v>0.8941128788792253</v>
      </c>
      <c r="D32" s="216">
        <v>62.655789670000004</v>
      </c>
      <c r="E32" s="41">
        <f t="shared" si="1"/>
        <v>0.56403435454870732</v>
      </c>
      <c r="F32" s="216">
        <v>97.303867409999995</v>
      </c>
      <c r="G32" s="41">
        <f t="shared" si="4"/>
        <v>0.85820744852695885</v>
      </c>
      <c r="H32" s="41">
        <f t="shared" si="2"/>
        <v>55.299083967318843</v>
      </c>
      <c r="I32" s="42">
        <f t="shared" si="5"/>
        <v>3.6485207934438879</v>
      </c>
      <c r="J32" s="52"/>
    </row>
    <row r="33" spans="1:10" x14ac:dyDescent="0.25">
      <c r="A33" s="15" t="s">
        <v>114</v>
      </c>
      <c r="B33" s="216">
        <v>78.33798367</v>
      </c>
      <c r="C33" s="41">
        <f t="shared" si="0"/>
        <v>0.74610121324418344</v>
      </c>
      <c r="D33" s="216">
        <v>60.077173439999996</v>
      </c>
      <c r="E33" s="41">
        <f t="shared" si="1"/>
        <v>0.54082136579575779</v>
      </c>
      <c r="F33" s="216">
        <v>96.705450400000004</v>
      </c>
      <c r="G33" s="41">
        <f t="shared" si="4"/>
        <v>0.85292948837000804</v>
      </c>
      <c r="H33" s="41">
        <f t="shared" si="2"/>
        <v>60.968708850094686</v>
      </c>
      <c r="I33" s="42">
        <f t="shared" si="5"/>
        <v>23.446437946849951</v>
      </c>
      <c r="J33" s="52"/>
    </row>
    <row r="34" spans="1:10" x14ac:dyDescent="0.25">
      <c r="A34" s="15" t="s">
        <v>135</v>
      </c>
      <c r="B34" s="216">
        <v>86.265832760000009</v>
      </c>
      <c r="C34" s="41">
        <f t="shared" si="0"/>
        <v>0.82160708596848964</v>
      </c>
      <c r="D34" s="216">
        <v>81.73891420999999</v>
      </c>
      <c r="E34" s="41">
        <f t="shared" si="1"/>
        <v>0.73582275414245057</v>
      </c>
      <c r="F34" s="216">
        <v>96.494407040000013</v>
      </c>
      <c r="G34" s="41">
        <f t="shared" si="4"/>
        <v>0.85106811339761368</v>
      </c>
      <c r="H34" s="41">
        <f t="shared" si="2"/>
        <v>18.051980470514771</v>
      </c>
      <c r="I34" s="42">
        <f t="shared" si="5"/>
        <v>11.857039980657124</v>
      </c>
      <c r="J34" s="52"/>
    </row>
    <row r="35" spans="1:10" x14ac:dyDescent="0.25">
      <c r="A35" s="15" t="s">
        <v>195</v>
      </c>
      <c r="B35" s="216">
        <v>46.361757689999997</v>
      </c>
      <c r="C35" s="41">
        <f t="shared" si="0"/>
        <v>0.44155545037200788</v>
      </c>
      <c r="D35" s="216">
        <v>67.385380680000011</v>
      </c>
      <c r="E35" s="41">
        <f t="shared" si="1"/>
        <v>0.60661065638218359</v>
      </c>
      <c r="F35" s="216">
        <v>95.123220900000007</v>
      </c>
      <c r="G35" s="41">
        <f t="shared" si="4"/>
        <v>0.83897443007353234</v>
      </c>
      <c r="H35" s="41">
        <f t="shared" si="2"/>
        <v>41.162994020500633</v>
      </c>
      <c r="I35" s="42">
        <f t="shared" si="5"/>
        <v>105.17604517077577</v>
      </c>
      <c r="J35" s="52"/>
    </row>
    <row r="36" spans="1:10" x14ac:dyDescent="0.25">
      <c r="A36" s="15" t="s">
        <v>216</v>
      </c>
      <c r="B36" s="216">
        <v>69.087600399999999</v>
      </c>
      <c r="C36" s="41">
        <f t="shared" si="0"/>
        <v>0.65799935183051328</v>
      </c>
      <c r="D36" s="216">
        <v>94.569507579999993</v>
      </c>
      <c r="E36" s="41">
        <f t="shared" si="1"/>
        <v>0.85132517599429658</v>
      </c>
      <c r="F36" s="216">
        <v>91.657148790000008</v>
      </c>
      <c r="G36" s="41">
        <f t="shared" si="4"/>
        <v>0.8084041250989138</v>
      </c>
      <c r="H36" s="41">
        <f t="shared" si="2"/>
        <v>-3.0795960183427118</v>
      </c>
      <c r="I36" s="42">
        <f t="shared" si="5"/>
        <v>32.668016054006713</v>
      </c>
      <c r="J36" s="52"/>
    </row>
    <row r="37" spans="1:10" x14ac:dyDescent="0.25">
      <c r="A37" s="15" t="s">
        <v>178</v>
      </c>
      <c r="B37" s="216">
        <v>39.654612450000002</v>
      </c>
      <c r="C37" s="41">
        <f t="shared" si="0"/>
        <v>0.37767572094152813</v>
      </c>
      <c r="D37" s="216">
        <v>65.820966339999998</v>
      </c>
      <c r="E37" s="41">
        <f t="shared" si="1"/>
        <v>0.59252762531424796</v>
      </c>
      <c r="F37" s="216">
        <v>89.51690035</v>
      </c>
      <c r="G37" s="41">
        <f t="shared" si="4"/>
        <v>0.78952741236593715</v>
      </c>
      <c r="H37" s="41">
        <f t="shared" si="2"/>
        <v>36.000586633137544</v>
      </c>
      <c r="I37" s="42">
        <f t="shared" si="5"/>
        <v>125.74145810369659</v>
      </c>
      <c r="J37" s="52"/>
    </row>
    <row r="38" spans="1:10" x14ac:dyDescent="0.25">
      <c r="A38" s="15" t="s">
        <v>194</v>
      </c>
      <c r="B38" s="216">
        <v>38.494438369999997</v>
      </c>
      <c r="C38" s="41">
        <f t="shared" si="0"/>
        <v>0.3666260711023282</v>
      </c>
      <c r="D38" s="216">
        <v>40.810642219999998</v>
      </c>
      <c r="E38" s="41">
        <f t="shared" si="1"/>
        <v>0.3673819189657006</v>
      </c>
      <c r="F38" s="216">
        <v>89.005774040000006</v>
      </c>
      <c r="G38" s="41">
        <f t="shared" si="4"/>
        <v>0.78501934482395774</v>
      </c>
      <c r="H38" s="41">
        <f t="shared" si="2"/>
        <v>118.09451946429088</v>
      </c>
      <c r="I38" s="42">
        <f t="shared" si="5"/>
        <v>131.21722983589544</v>
      </c>
      <c r="J38" s="52"/>
    </row>
    <row r="39" spans="1:10" x14ac:dyDescent="0.25">
      <c r="A39" s="15" t="s">
        <v>200</v>
      </c>
      <c r="B39" s="216">
        <v>31.821855510000002</v>
      </c>
      <c r="C39" s="41">
        <f t="shared" si="0"/>
        <v>0.30307551830421148</v>
      </c>
      <c r="D39" s="216">
        <v>64.456009640000005</v>
      </c>
      <c r="E39" s="41">
        <f t="shared" si="1"/>
        <v>0.5802401340013732</v>
      </c>
      <c r="F39" s="216">
        <v>86.386739450000007</v>
      </c>
      <c r="G39" s="41">
        <f t="shared" si="4"/>
        <v>0.76191980055181752</v>
      </c>
      <c r="H39" s="41">
        <f t="shared" si="2"/>
        <v>34.024336803484445</v>
      </c>
      <c r="I39" s="42">
        <f t="shared" si="5"/>
        <v>171.46983752362593</v>
      </c>
      <c r="J39" s="52"/>
    </row>
    <row r="40" spans="1:10" x14ac:dyDescent="0.25">
      <c r="A40" s="15" t="s">
        <v>196</v>
      </c>
      <c r="B40" s="216">
        <v>55.292108079999998</v>
      </c>
      <c r="C40" s="41">
        <f t="shared" si="0"/>
        <v>0.52660927673473934</v>
      </c>
      <c r="D40" s="216">
        <v>97.711484220000003</v>
      </c>
      <c r="E40" s="41">
        <f t="shared" si="1"/>
        <v>0.87960959752155488</v>
      </c>
      <c r="F40" s="216">
        <v>77.274615999999995</v>
      </c>
      <c r="G40" s="41">
        <f t="shared" si="4"/>
        <v>0.68155205747192116</v>
      </c>
      <c r="H40" s="41">
        <f t="shared" si="2"/>
        <v>-20.915523270515322</v>
      </c>
      <c r="I40" s="42">
        <f t="shared" si="5"/>
        <v>39.757044329354144</v>
      </c>
      <c r="J40" s="52"/>
    </row>
    <row r="41" spans="1:10" x14ac:dyDescent="0.25">
      <c r="A41" s="15" t="s">
        <v>197</v>
      </c>
      <c r="B41" s="216">
        <v>65.168876769999997</v>
      </c>
      <c r="C41" s="41">
        <f t="shared" si="0"/>
        <v>0.62067691490096377</v>
      </c>
      <c r="D41" s="216">
        <v>113.90572687000001</v>
      </c>
      <c r="E41" s="41">
        <f t="shared" si="1"/>
        <v>1.0253919625449004</v>
      </c>
      <c r="F41" s="216">
        <v>77.232844720000003</v>
      </c>
      <c r="G41" s="41">
        <f t="shared" si="4"/>
        <v>0.68118364021796507</v>
      </c>
      <c r="H41" s="41">
        <f t="shared" si="2"/>
        <v>-32.195819435711584</v>
      </c>
      <c r="I41" s="42">
        <f t="shared" si="5"/>
        <v>18.511854965027673</v>
      </c>
      <c r="J41" s="52"/>
    </row>
    <row r="42" spans="1:10" x14ac:dyDescent="0.25">
      <c r="A42" s="15" t="s">
        <v>64</v>
      </c>
      <c r="B42" s="216">
        <v>31.347458149999998</v>
      </c>
      <c r="C42" s="41">
        <f t="shared" si="0"/>
        <v>0.29855729573485285</v>
      </c>
      <c r="D42" s="216">
        <v>35.502716740000004</v>
      </c>
      <c r="E42" s="41">
        <f t="shared" si="1"/>
        <v>0.31959938621218059</v>
      </c>
      <c r="F42" s="216">
        <v>74.787194630000002</v>
      </c>
      <c r="G42" s="41">
        <f t="shared" si="4"/>
        <v>0.65961332467351919</v>
      </c>
      <c r="H42" s="41">
        <f t="shared" si="2"/>
        <v>110.65203313226783</v>
      </c>
      <c r="I42" s="42">
        <f t="shared" si="5"/>
        <v>138.57498835196628</v>
      </c>
      <c r="J42" s="52"/>
    </row>
    <row r="43" spans="1:10" x14ac:dyDescent="0.25">
      <c r="A43" s="15" t="s">
        <v>240</v>
      </c>
      <c r="B43" s="216">
        <v>70.136004270000001</v>
      </c>
      <c r="C43" s="41">
        <f t="shared" si="0"/>
        <v>0.66798448755562967</v>
      </c>
      <c r="D43" s="216">
        <v>56.90531678</v>
      </c>
      <c r="E43" s="41">
        <f t="shared" si="1"/>
        <v>0.51226796102076833</v>
      </c>
      <c r="F43" s="216">
        <v>74.312118339999998</v>
      </c>
      <c r="G43" s="41">
        <f t="shared" si="4"/>
        <v>0.65542321361679612</v>
      </c>
      <c r="H43" s="41">
        <f t="shared" si="2"/>
        <v>30.589060117696796</v>
      </c>
      <c r="I43" s="42">
        <f t="shared" si="5"/>
        <v>5.9543085088271663</v>
      </c>
      <c r="J43" s="52"/>
    </row>
    <row r="44" spans="1:10" x14ac:dyDescent="0.25">
      <c r="A44" s="15" t="s">
        <v>214</v>
      </c>
      <c r="B44" s="216">
        <v>66.013695780000006</v>
      </c>
      <c r="C44" s="41">
        <f t="shared" si="0"/>
        <v>0.62872308176412939</v>
      </c>
      <c r="D44" s="216">
        <v>68.794190110000002</v>
      </c>
      <c r="E44" s="41">
        <f t="shared" si="1"/>
        <v>0.61929291482497584</v>
      </c>
      <c r="F44" s="216">
        <v>73.43974356999999</v>
      </c>
      <c r="G44" s="41">
        <f t="shared" si="4"/>
        <v>0.6477289816664219</v>
      </c>
      <c r="H44" s="41">
        <f t="shared" si="2"/>
        <v>6.752828185885873</v>
      </c>
      <c r="I44" s="42">
        <f t="shared" si="5"/>
        <v>11.249253207619736</v>
      </c>
      <c r="J44" s="52"/>
    </row>
    <row r="45" spans="1:10" x14ac:dyDescent="0.25">
      <c r="A45" s="15" t="s">
        <v>2</v>
      </c>
      <c r="B45" s="216">
        <v>82.909100540000011</v>
      </c>
      <c r="C45" s="41">
        <f t="shared" si="0"/>
        <v>0.78963712880916415</v>
      </c>
      <c r="D45" s="216">
        <v>65.315913940000002</v>
      </c>
      <c r="E45" s="41">
        <f t="shared" si="1"/>
        <v>0.58798108770060309</v>
      </c>
      <c r="F45" s="216">
        <v>72.73705416</v>
      </c>
      <c r="G45" s="41">
        <f t="shared" si="4"/>
        <v>0.64153135251030635</v>
      </c>
      <c r="H45" s="41">
        <f t="shared" si="2"/>
        <v>11.361917444525304</v>
      </c>
      <c r="I45" s="42">
        <f t="shared" si="5"/>
        <v>-12.26891416472724</v>
      </c>
      <c r="J45" s="52"/>
    </row>
    <row r="46" spans="1:10" x14ac:dyDescent="0.25">
      <c r="A46" s="15" t="s">
        <v>71</v>
      </c>
      <c r="B46" s="216">
        <v>1.0000000000000001E-5</v>
      </c>
      <c r="C46" s="41">
        <f t="shared" si="0"/>
        <v>9.5241309297306759E-8</v>
      </c>
      <c r="D46" s="216">
        <v>53.244610119999997</v>
      </c>
      <c r="E46" s="41">
        <f t="shared" si="1"/>
        <v>0.47931387443052498</v>
      </c>
      <c r="F46" s="216">
        <v>71.343686009999999</v>
      </c>
      <c r="G46" s="41">
        <f t="shared" si="4"/>
        <v>0.6292420267445421</v>
      </c>
      <c r="H46" s="41">
        <f t="shared" si="2"/>
        <v>33.992315558718957</v>
      </c>
      <c r="I46" s="42">
        <f t="shared" si="5"/>
        <v>713436760.0999999</v>
      </c>
      <c r="J46" s="52"/>
    </row>
    <row r="47" spans="1:10" x14ac:dyDescent="0.25">
      <c r="A47" s="15" t="s">
        <v>204</v>
      </c>
      <c r="B47" s="216">
        <v>54.749010520000006</v>
      </c>
      <c r="C47" s="41">
        <f t="shared" si="0"/>
        <v>0.52143674446568211</v>
      </c>
      <c r="D47" s="216">
        <v>73.66952938</v>
      </c>
      <c r="E47" s="41">
        <f t="shared" si="1"/>
        <v>0.66318125862917288</v>
      </c>
      <c r="F47" s="216">
        <v>68.787970139999999</v>
      </c>
      <c r="G47" s="41">
        <f t="shared" si="4"/>
        <v>0.60670094534321695</v>
      </c>
      <c r="H47" s="41">
        <f t="shared" si="2"/>
        <v>-6.6262935043606479</v>
      </c>
      <c r="I47" s="42">
        <f t="shared" si="5"/>
        <v>25.642398806224097</v>
      </c>
      <c r="J47" s="52"/>
    </row>
    <row r="48" spans="1:10" x14ac:dyDescent="0.25">
      <c r="A48" s="15" t="s">
        <v>210</v>
      </c>
      <c r="B48" s="216">
        <v>49.665737479999997</v>
      </c>
      <c r="C48" s="41">
        <f t="shared" si="0"/>
        <v>0.47302298648115199</v>
      </c>
      <c r="D48" s="216">
        <v>63.787458899999997</v>
      </c>
      <c r="E48" s="41">
        <f t="shared" si="1"/>
        <v>0.57422176623192966</v>
      </c>
      <c r="F48" s="216">
        <v>65.661518920000006</v>
      </c>
      <c r="G48" s="41">
        <f t="shared" si="4"/>
        <v>0.57912605242396142</v>
      </c>
      <c r="H48" s="41">
        <f t="shared" si="2"/>
        <v>2.9379756653074685</v>
      </c>
      <c r="I48" s="42">
        <f t="shared" si="5"/>
        <v>32.206873896600015</v>
      </c>
      <c r="J48" s="52"/>
    </row>
    <row r="49" spans="1:10" x14ac:dyDescent="0.25">
      <c r="A49" s="15" t="s">
        <v>88</v>
      </c>
      <c r="B49" s="216">
        <v>84.093942499999997</v>
      </c>
      <c r="C49" s="41">
        <f t="shared" si="0"/>
        <v>0.80092171876724283</v>
      </c>
      <c r="D49" s="216">
        <v>68.550730160000001</v>
      </c>
      <c r="E49" s="41">
        <f t="shared" si="1"/>
        <v>0.61710126140427912</v>
      </c>
      <c r="F49" s="216">
        <v>64.478599939999995</v>
      </c>
      <c r="G49" s="41">
        <f t="shared" si="4"/>
        <v>0.56869286095211258</v>
      </c>
      <c r="H49" s="41">
        <f t="shared" si="2"/>
        <v>-5.9403163328756614</v>
      </c>
      <c r="I49" s="42">
        <f t="shared" si="5"/>
        <v>-23.325511894034467</v>
      </c>
      <c r="J49" s="52"/>
    </row>
    <row r="50" spans="1:10" x14ac:dyDescent="0.25">
      <c r="A50" s="15" t="s">
        <v>172</v>
      </c>
      <c r="B50" s="216">
        <v>44.378484549999996</v>
      </c>
      <c r="C50" s="41">
        <f t="shared" si="0"/>
        <v>0.42266649731722988</v>
      </c>
      <c r="D50" s="216">
        <v>61.231180350000002</v>
      </c>
      <c r="E50" s="41">
        <f t="shared" si="1"/>
        <v>0.55120986374710135</v>
      </c>
      <c r="F50" s="216">
        <v>64.184876930000001</v>
      </c>
      <c r="G50" s="41">
        <f t="shared" si="4"/>
        <v>0.56610226222571647</v>
      </c>
      <c r="H50" s="41">
        <f t="shared" si="2"/>
        <v>4.8238439355840379</v>
      </c>
      <c r="I50" s="42">
        <f t="shared" si="5"/>
        <v>44.63061905073549</v>
      </c>
      <c r="J50" s="52"/>
    </row>
    <row r="51" spans="1:10" x14ac:dyDescent="0.25">
      <c r="A51" s="15" t="s">
        <v>238</v>
      </c>
      <c r="B51" s="216">
        <v>85.152012310000003</v>
      </c>
      <c r="C51" s="41">
        <f t="shared" si="0"/>
        <v>0.81099891417047809</v>
      </c>
      <c r="D51" s="216">
        <v>80.167002230000008</v>
      </c>
      <c r="E51" s="41">
        <f t="shared" si="1"/>
        <v>0.72167222848925328</v>
      </c>
      <c r="F51" s="216">
        <v>63.728338909999998</v>
      </c>
      <c r="G51" s="41">
        <f t="shared" si="4"/>
        <v>0.5620756562980318</v>
      </c>
      <c r="H51" s="41">
        <f t="shared" si="2"/>
        <v>-20.505523298522888</v>
      </c>
      <c r="I51" s="42">
        <f t="shared" si="5"/>
        <v>-25.159327206509332</v>
      </c>
      <c r="J51" s="52"/>
    </row>
    <row r="52" spans="1:10" x14ac:dyDescent="0.25">
      <c r="A52" s="15" t="s">
        <v>211</v>
      </c>
      <c r="B52" s="216">
        <v>49.442251560000003</v>
      </c>
      <c r="C52" s="41">
        <f t="shared" si="0"/>
        <v>0.47089447731812073</v>
      </c>
      <c r="D52" s="216">
        <v>56.722984270000005</v>
      </c>
      <c r="E52" s="41">
        <f t="shared" si="1"/>
        <v>0.5106265835817041</v>
      </c>
      <c r="F52" s="216">
        <v>61.431364209999998</v>
      </c>
      <c r="G52" s="41">
        <f t="shared" si="4"/>
        <v>0.54181663834644544</v>
      </c>
      <c r="H52" s="41">
        <f t="shared" si="2"/>
        <v>8.3006562517730309</v>
      </c>
      <c r="I52" s="42">
        <f t="shared" si="5"/>
        <v>24.248719003928777</v>
      </c>
      <c r="J52" s="52"/>
    </row>
    <row r="53" spans="1:10" x14ac:dyDescent="0.25">
      <c r="A53" s="15" t="s">
        <v>168</v>
      </c>
      <c r="B53" s="216">
        <v>73.171341839999997</v>
      </c>
      <c r="C53" s="41">
        <f t="shared" si="0"/>
        <v>0.69689343998824016</v>
      </c>
      <c r="D53" s="216">
        <v>40.202310070000003</v>
      </c>
      <c r="E53" s="41">
        <f t="shared" si="1"/>
        <v>0.36190564560958066</v>
      </c>
      <c r="F53" s="216">
        <v>57.533835609999997</v>
      </c>
      <c r="G53" s="41">
        <f t="shared" si="4"/>
        <v>0.50744094327491429</v>
      </c>
      <c r="H53" s="41">
        <f t="shared" si="2"/>
        <v>43.110770276191722</v>
      </c>
      <c r="I53" s="42">
        <f t="shared" si="5"/>
        <v>-21.371080312007575</v>
      </c>
      <c r="J53" s="52"/>
    </row>
    <row r="54" spans="1:10" x14ac:dyDescent="0.25">
      <c r="A54" s="15" t="s">
        <v>212</v>
      </c>
      <c r="B54" s="216">
        <v>48.11001667</v>
      </c>
      <c r="C54" s="41">
        <f t="shared" si="0"/>
        <v>0.45820609779660532</v>
      </c>
      <c r="D54" s="216">
        <v>64.425436610000006</v>
      </c>
      <c r="E54" s="41">
        <f t="shared" si="1"/>
        <v>0.5799649122009064</v>
      </c>
      <c r="F54" s="216">
        <v>56.939431190000001</v>
      </c>
      <c r="G54" s="41">
        <f t="shared" si="4"/>
        <v>0.50219837363961006</v>
      </c>
      <c r="H54" s="41">
        <f t="shared" si="2"/>
        <v>-11.619642510638473</v>
      </c>
      <c r="I54" s="42">
        <f t="shared" si="5"/>
        <v>18.352549284202937</v>
      </c>
      <c r="J54" s="52"/>
    </row>
    <row r="55" spans="1:10" x14ac:dyDescent="0.25">
      <c r="A55" s="15" t="s">
        <v>5</v>
      </c>
      <c r="B55" s="216">
        <v>45.728854499999997</v>
      </c>
      <c r="C55" s="41">
        <f t="shared" si="0"/>
        <v>0.43552759752460374</v>
      </c>
      <c r="D55" s="216">
        <v>40.622197740000004</v>
      </c>
      <c r="E55" s="41">
        <f t="shared" si="1"/>
        <v>0.36568552089610684</v>
      </c>
      <c r="F55" s="216">
        <v>56.29308099</v>
      </c>
      <c r="G55" s="41">
        <f t="shared" si="4"/>
        <v>0.49649764898434429</v>
      </c>
      <c r="H55" s="41">
        <f t="shared" si="2"/>
        <v>38.577142847613935</v>
      </c>
      <c r="I55" s="42">
        <f t="shared" si="5"/>
        <v>23.101883057228136</v>
      </c>
      <c r="J55" s="52"/>
    </row>
    <row r="56" spans="1:10" x14ac:dyDescent="0.25">
      <c r="A56" s="15" t="s">
        <v>25</v>
      </c>
      <c r="B56" s="216">
        <v>53.408997599999999</v>
      </c>
      <c r="C56" s="41">
        <f t="shared" si="0"/>
        <v>0.5086742859680714</v>
      </c>
      <c r="D56" s="216">
        <v>47.92333799</v>
      </c>
      <c r="E56" s="41">
        <f t="shared" si="1"/>
        <v>0.43141119365624292</v>
      </c>
      <c r="F56" s="216">
        <v>55.67530112</v>
      </c>
      <c r="G56" s="41">
        <f t="shared" si="4"/>
        <v>0.49104891092185765</v>
      </c>
      <c r="H56" s="41">
        <f t="shared" si="2"/>
        <v>16.175757898203113</v>
      </c>
      <c r="I56" s="42">
        <f t="shared" si="5"/>
        <v>4.2432991103356743</v>
      </c>
      <c r="J56" s="52"/>
    </row>
    <row r="57" spans="1:10" x14ac:dyDescent="0.25">
      <c r="A57" s="15" t="s">
        <v>36</v>
      </c>
      <c r="B57" s="216">
        <v>53.274169919999999</v>
      </c>
      <c r="C57" s="41">
        <f t="shared" si="0"/>
        <v>0.50739016949079951</v>
      </c>
      <c r="D57" s="216">
        <v>49.42851331</v>
      </c>
      <c r="E57" s="41">
        <f t="shared" si="1"/>
        <v>0.44496094850843237</v>
      </c>
      <c r="F57" s="216">
        <v>53.498141390000001</v>
      </c>
      <c r="G57" s="41">
        <f t="shared" si="4"/>
        <v>0.47184664541430071</v>
      </c>
      <c r="H57" s="41">
        <f t="shared" si="2"/>
        <v>8.2333612877987683</v>
      </c>
      <c r="I57" s="42">
        <f t="shared" si="5"/>
        <v>0.42041287613927558</v>
      </c>
      <c r="J57" s="52"/>
    </row>
    <row r="58" spans="1:10" x14ac:dyDescent="0.25">
      <c r="A58" s="15" t="s">
        <v>26</v>
      </c>
      <c r="B58" s="216">
        <v>154.62451300999999</v>
      </c>
      <c r="C58" s="41">
        <f t="shared" si="0"/>
        <v>1.4726641068530839</v>
      </c>
      <c r="D58" s="216">
        <v>98.02686842</v>
      </c>
      <c r="E58" s="41">
        <f t="shared" si="1"/>
        <v>0.88244872100270122</v>
      </c>
      <c r="F58" s="216">
        <v>52.386057990000005</v>
      </c>
      <c r="G58" s="41">
        <f t="shared" si="4"/>
        <v>0.46203821454030752</v>
      </c>
      <c r="H58" s="41">
        <f t="shared" si="2"/>
        <v>-46.559490439345808</v>
      </c>
      <c r="I58" s="42">
        <f t="shared" si="5"/>
        <v>-66.120470182750353</v>
      </c>
      <c r="J58" s="52"/>
    </row>
    <row r="59" spans="1:10" x14ac:dyDescent="0.25">
      <c r="A59" s="15" t="s">
        <v>170</v>
      </c>
      <c r="B59" s="216">
        <v>26.895484109999998</v>
      </c>
      <c r="C59" s="41">
        <f t="shared" si="0"/>
        <v>0.25615611208213085</v>
      </c>
      <c r="D59" s="216">
        <v>45.83058252</v>
      </c>
      <c r="E59" s="41">
        <f t="shared" si="1"/>
        <v>0.41257197724916111</v>
      </c>
      <c r="F59" s="216">
        <v>50.133566530000003</v>
      </c>
      <c r="G59" s="41">
        <f t="shared" si="4"/>
        <v>0.44217153297697331</v>
      </c>
      <c r="H59" s="41">
        <f t="shared" si="2"/>
        <v>9.3888922492360258</v>
      </c>
      <c r="I59" s="42">
        <f t="shared" si="5"/>
        <v>86.401428302827469</v>
      </c>
      <c r="J59" s="52"/>
    </row>
    <row r="60" spans="1:10" x14ac:dyDescent="0.25">
      <c r="A60" s="15" t="s">
        <v>232</v>
      </c>
      <c r="B60" s="216">
        <v>48.78795178</v>
      </c>
      <c r="C60" s="41">
        <f t="shared" si="0"/>
        <v>0.46466284054610674</v>
      </c>
      <c r="D60" s="216">
        <v>50.039246349999999</v>
      </c>
      <c r="E60" s="41">
        <f t="shared" si="1"/>
        <v>0.45045883494210859</v>
      </c>
      <c r="F60" s="216">
        <v>49.692706009999995</v>
      </c>
      <c r="G60" s="41">
        <f t="shared" si="4"/>
        <v>0.43828320055919529</v>
      </c>
      <c r="H60" s="41">
        <f t="shared" si="2"/>
        <v>-0.69253708894039256</v>
      </c>
      <c r="I60" s="42">
        <f t="shared" si="5"/>
        <v>1.8544624174423374</v>
      </c>
      <c r="J60" s="52"/>
    </row>
    <row r="61" spans="1:10" x14ac:dyDescent="0.25">
      <c r="A61" s="15" t="s">
        <v>98</v>
      </c>
      <c r="B61" s="216">
        <v>30.82293906</v>
      </c>
      <c r="C61" s="41">
        <f t="shared" si="0"/>
        <v>0.29356170724654967</v>
      </c>
      <c r="D61" s="216">
        <v>45.513554369999994</v>
      </c>
      <c r="E61" s="41">
        <f t="shared" si="1"/>
        <v>0.409718054748131</v>
      </c>
      <c r="F61" s="216">
        <v>49.526913060000005</v>
      </c>
      <c r="G61" s="41">
        <f t="shared" si="4"/>
        <v>0.43682092831462233</v>
      </c>
      <c r="H61" s="41">
        <f t="shared" si="2"/>
        <v>8.8179417001221783</v>
      </c>
      <c r="I61" s="42">
        <f t="shared" si="5"/>
        <v>60.681993899383869</v>
      </c>
      <c r="J61" s="52"/>
    </row>
    <row r="62" spans="1:10" x14ac:dyDescent="0.25">
      <c r="A62" s="15" t="s">
        <v>157</v>
      </c>
      <c r="B62" s="216">
        <v>181.71064088999998</v>
      </c>
      <c r="C62" s="41">
        <f t="shared" si="0"/>
        <v>1.7306359351616323</v>
      </c>
      <c r="D62" s="216">
        <v>68.614401260000008</v>
      </c>
      <c r="E62" s="41">
        <f t="shared" si="1"/>
        <v>0.61767443569481251</v>
      </c>
      <c r="F62" s="216">
        <v>49.431270659999996</v>
      </c>
      <c r="G62" s="41">
        <f t="shared" si="4"/>
        <v>0.43597737479244686</v>
      </c>
      <c r="H62" s="41">
        <f t="shared" si="2"/>
        <v>-27.957878007722503</v>
      </c>
      <c r="I62" s="42">
        <f t="shared" si="5"/>
        <v>-72.796711068823086</v>
      </c>
      <c r="J62" s="52"/>
    </row>
    <row r="63" spans="1:10" x14ac:dyDescent="0.25">
      <c r="A63" s="15" t="s">
        <v>231</v>
      </c>
      <c r="B63" s="216">
        <v>46.943256820000002</v>
      </c>
      <c r="C63" s="41">
        <f t="shared" si="0"/>
        <v>0.44709372422165239</v>
      </c>
      <c r="D63" s="216">
        <v>47.073152979999996</v>
      </c>
      <c r="E63" s="41">
        <f t="shared" si="1"/>
        <v>0.42375773408150957</v>
      </c>
      <c r="F63" s="216">
        <v>48.624303640000001</v>
      </c>
      <c r="G63" s="41">
        <f t="shared" si="4"/>
        <v>0.42886003068564493</v>
      </c>
      <c r="H63" s="41">
        <f t="shared" si="2"/>
        <v>3.2951917638893713</v>
      </c>
      <c r="I63" s="42">
        <f t="shared" si="5"/>
        <v>3.5810187317122821</v>
      </c>
      <c r="J63" s="52"/>
    </row>
    <row r="64" spans="1:10" x14ac:dyDescent="0.25">
      <c r="A64" s="15" t="s">
        <v>143</v>
      </c>
      <c r="B64" s="216">
        <v>46.201679810000002</v>
      </c>
      <c r="C64" s="41">
        <f t="shared" si="0"/>
        <v>0.44003084768393425</v>
      </c>
      <c r="D64" s="216">
        <v>51.603238270000006</v>
      </c>
      <c r="E64" s="41">
        <f t="shared" si="1"/>
        <v>0.46453806333844266</v>
      </c>
      <c r="F64" s="216">
        <v>48.579913570000002</v>
      </c>
      <c r="G64" s="41">
        <f t="shared" si="4"/>
        <v>0.42846851604466862</v>
      </c>
      <c r="H64" s="41">
        <f t="shared" si="2"/>
        <v>-5.8587887143463195</v>
      </c>
      <c r="I64" s="42">
        <f t="shared" si="5"/>
        <v>5.1475049603829648</v>
      </c>
      <c r="J64" s="52"/>
    </row>
    <row r="65" spans="1:10" x14ac:dyDescent="0.25">
      <c r="A65" s="15" t="s">
        <v>104</v>
      </c>
      <c r="B65" s="216">
        <v>54.21776371</v>
      </c>
      <c r="C65" s="41">
        <f t="shared" si="0"/>
        <v>0.5163770802912403</v>
      </c>
      <c r="D65" s="216">
        <v>52.168277070000002</v>
      </c>
      <c r="E65" s="41">
        <f t="shared" si="1"/>
        <v>0.46962460516532784</v>
      </c>
      <c r="F65" s="216">
        <v>48.566846529999999</v>
      </c>
      <c r="G65" s="41">
        <f t="shared" si="4"/>
        <v>0.42835326645226596</v>
      </c>
      <c r="H65" s="41">
        <f t="shared" si="2"/>
        <v>-6.9034876025665159</v>
      </c>
      <c r="I65" s="42">
        <f t="shared" si="5"/>
        <v>-10.422630505798114</v>
      </c>
      <c r="J65" s="52"/>
    </row>
    <row r="66" spans="1:10" x14ac:dyDescent="0.25">
      <c r="A66" s="15" t="s">
        <v>39</v>
      </c>
      <c r="B66" s="216">
        <v>51.032006799999998</v>
      </c>
      <c r="C66" s="41">
        <f t="shared" si="0"/>
        <v>0.48603551437010606</v>
      </c>
      <c r="D66" s="216">
        <v>41.68360887</v>
      </c>
      <c r="E66" s="41">
        <f t="shared" si="1"/>
        <v>0.37524046138562089</v>
      </c>
      <c r="F66" s="216">
        <v>47.872946689999999</v>
      </c>
      <c r="G66" s="41">
        <f t="shared" si="4"/>
        <v>0.42223316015977486</v>
      </c>
      <c r="H66" s="41">
        <f t="shared" si="2"/>
        <v>14.848373228198364</v>
      </c>
      <c r="I66" s="42">
        <f t="shared" si="5"/>
        <v>-6.1903505429067307</v>
      </c>
      <c r="J66" s="52"/>
    </row>
    <row r="67" spans="1:10" x14ac:dyDescent="0.25">
      <c r="A67" s="15" t="s">
        <v>151</v>
      </c>
      <c r="B67" s="216">
        <v>276.71368810000001</v>
      </c>
      <c r="C67" s="41">
        <f t="shared" si="0"/>
        <v>2.6354573955130567</v>
      </c>
      <c r="D67" s="216">
        <v>2.4462216400000001</v>
      </c>
      <c r="E67" s="41">
        <f t="shared" si="1"/>
        <v>2.2021157997807742E-2</v>
      </c>
      <c r="F67" s="216">
        <v>46.358799579999996</v>
      </c>
      <c r="G67" s="41">
        <f t="shared" si="4"/>
        <v>0.40887857968362384</v>
      </c>
      <c r="H67" s="41">
        <f t="shared" si="2"/>
        <v>1795.1185298156381</v>
      </c>
      <c r="I67" s="42">
        <f t="shared" si="5"/>
        <v>-83.246654728823302</v>
      </c>
      <c r="J67" s="52"/>
    </row>
    <row r="68" spans="1:10" x14ac:dyDescent="0.25">
      <c r="A68" s="15" t="s">
        <v>222</v>
      </c>
      <c r="B68" s="216">
        <v>46.608877659999997</v>
      </c>
      <c r="C68" s="41">
        <f t="shared" ref="C68:C131" si="6">(B68/$B$268)*100</f>
        <v>0.44390905332163899</v>
      </c>
      <c r="D68" s="216">
        <v>32.380626480000004</v>
      </c>
      <c r="E68" s="41">
        <f t="shared" ref="E68:E131" si="7">(D68/$D$268)*100</f>
        <v>0.29149398407908661</v>
      </c>
      <c r="F68" s="216">
        <v>43.067295080000001</v>
      </c>
      <c r="G68" s="41">
        <f t="shared" si="4"/>
        <v>0.37984793831294289</v>
      </c>
      <c r="H68" s="41">
        <f t="shared" ref="H68:H93" si="8">((F68/D68)-1)*100</f>
        <v>33.003279311475488</v>
      </c>
      <c r="I68" s="42">
        <f t="shared" si="5"/>
        <v>-7.5985150422092307</v>
      </c>
      <c r="J68" s="52"/>
    </row>
    <row r="69" spans="1:10" x14ac:dyDescent="0.25">
      <c r="A69" s="15" t="s">
        <v>203</v>
      </c>
      <c r="B69" s="216">
        <v>35.6197911</v>
      </c>
      <c r="C69" s="41">
        <f t="shared" si="6"/>
        <v>0.3392475541260554</v>
      </c>
      <c r="D69" s="216">
        <v>45.427969950000005</v>
      </c>
      <c r="E69" s="41">
        <f t="shared" si="7"/>
        <v>0.40894761432517307</v>
      </c>
      <c r="F69" s="216">
        <v>42.412598789999997</v>
      </c>
      <c r="G69" s="41">
        <f t="shared" ref="G69:G132" si="9">(F69/$F$268)*100</f>
        <v>0.37407360222994335</v>
      </c>
      <c r="H69" s="41">
        <f t="shared" si="8"/>
        <v>-6.6376973554373109</v>
      </c>
      <c r="I69" s="42">
        <f t="shared" si="5"/>
        <v>19.070318719527801</v>
      </c>
      <c r="J69" s="52"/>
    </row>
    <row r="70" spans="1:10" x14ac:dyDescent="0.25">
      <c r="A70" s="15" t="s">
        <v>110</v>
      </c>
      <c r="B70" s="216">
        <v>29.215665920000003</v>
      </c>
      <c r="C70" s="41">
        <f t="shared" si="6"/>
        <v>0.27825382742135041</v>
      </c>
      <c r="D70" s="216">
        <v>39.861137219999996</v>
      </c>
      <c r="E70" s="41">
        <f t="shared" si="7"/>
        <v>0.35883436984635403</v>
      </c>
      <c r="F70" s="216">
        <v>40.296801330000001</v>
      </c>
      <c r="G70" s="41">
        <f t="shared" si="9"/>
        <v>0.35541254395879174</v>
      </c>
      <c r="H70" s="41">
        <f t="shared" si="8"/>
        <v>1.092954542655189</v>
      </c>
      <c r="I70" s="42">
        <f t="shared" si="5"/>
        <v>37.928744942329892</v>
      </c>
      <c r="J70" s="52"/>
    </row>
    <row r="71" spans="1:10" x14ac:dyDescent="0.25">
      <c r="A71" s="15" t="s">
        <v>149</v>
      </c>
      <c r="B71" s="216">
        <v>61.376865549999998</v>
      </c>
      <c r="C71" s="41">
        <f t="shared" si="6"/>
        <v>0.58456130355467606</v>
      </c>
      <c r="D71" s="216">
        <v>16.836609379999999</v>
      </c>
      <c r="E71" s="41">
        <f t="shared" si="7"/>
        <v>0.15156502143622269</v>
      </c>
      <c r="F71" s="216">
        <v>39.904655959999999</v>
      </c>
      <c r="G71" s="41">
        <f t="shared" si="9"/>
        <v>0.35195387282477292</v>
      </c>
      <c r="H71" s="41">
        <f t="shared" si="8"/>
        <v>137.01123580976019</v>
      </c>
      <c r="I71" s="42">
        <f t="shared" si="5"/>
        <v>-34.984206830353529</v>
      </c>
      <c r="J71" s="52"/>
    </row>
    <row r="72" spans="1:10" x14ac:dyDescent="0.25">
      <c r="A72" s="15" t="s">
        <v>22</v>
      </c>
      <c r="B72" s="216">
        <v>37.356350640000002</v>
      </c>
      <c r="C72" s="41">
        <f t="shared" si="6"/>
        <v>0.3557867745522883</v>
      </c>
      <c r="D72" s="216">
        <v>33.650890830000002</v>
      </c>
      <c r="E72" s="41">
        <f t="shared" si="7"/>
        <v>0.3029290443749037</v>
      </c>
      <c r="F72" s="216">
        <v>39.179393990000001</v>
      </c>
      <c r="G72" s="41">
        <f t="shared" si="9"/>
        <v>0.34555715662679609</v>
      </c>
      <c r="H72" s="41">
        <f t="shared" si="8"/>
        <v>16.428994964588874</v>
      </c>
      <c r="I72" s="42">
        <f t="shared" si="5"/>
        <v>4.8801430513609745</v>
      </c>
      <c r="J72" s="52"/>
    </row>
    <row r="73" spans="1:10" x14ac:dyDescent="0.25">
      <c r="A73" s="15" t="s">
        <v>99</v>
      </c>
      <c r="B73" s="216">
        <v>34.894682750000001</v>
      </c>
      <c r="C73" s="41">
        <f t="shared" si="6"/>
        <v>0.33234152726241445</v>
      </c>
      <c r="D73" s="216">
        <v>37.978790200000006</v>
      </c>
      <c r="E73" s="41">
        <f t="shared" si="7"/>
        <v>0.34188927359819793</v>
      </c>
      <c r="F73" s="216">
        <v>39.035077560000005</v>
      </c>
      <c r="G73" s="41">
        <f t="shared" si="9"/>
        <v>0.34428430449391073</v>
      </c>
      <c r="H73" s="41">
        <f t="shared" si="8"/>
        <v>2.7812559442717655</v>
      </c>
      <c r="I73" s="42">
        <f t="shared" si="5"/>
        <v>11.865403218202353</v>
      </c>
      <c r="J73" s="52"/>
    </row>
    <row r="74" spans="1:10" x14ac:dyDescent="0.25">
      <c r="A74" s="15" t="s">
        <v>201</v>
      </c>
      <c r="B74" s="216">
        <v>23.52135354</v>
      </c>
      <c r="C74" s="41">
        <f t="shared" si="6"/>
        <v>0.22402045075944407</v>
      </c>
      <c r="D74" s="216">
        <v>36.618527200000003</v>
      </c>
      <c r="E74" s="41">
        <f t="shared" si="7"/>
        <v>0.32964403549231147</v>
      </c>
      <c r="F74" s="216">
        <v>38.985869549999997</v>
      </c>
      <c r="G74" s="41">
        <f t="shared" si="9"/>
        <v>0.34385029624908681</v>
      </c>
      <c r="H74" s="41">
        <f t="shared" si="8"/>
        <v>6.4648759276151102</v>
      </c>
      <c r="I74" s="42">
        <f t="shared" si="5"/>
        <v>65.746709617290151</v>
      </c>
      <c r="J74" s="52"/>
    </row>
    <row r="75" spans="1:10" x14ac:dyDescent="0.25">
      <c r="A75" s="15" t="s">
        <v>21</v>
      </c>
      <c r="B75" s="216">
        <v>36.400814009999998</v>
      </c>
      <c r="C75" s="41">
        <f t="shared" si="6"/>
        <v>0.34668611858001463</v>
      </c>
      <c r="D75" s="216">
        <v>27.916015909999999</v>
      </c>
      <c r="E75" s="41">
        <f t="shared" si="7"/>
        <v>0.25130306549958598</v>
      </c>
      <c r="F75" s="216">
        <v>38.576123810000006</v>
      </c>
      <c r="G75" s="41">
        <f t="shared" si="9"/>
        <v>0.34023639214198198</v>
      </c>
      <c r="H75" s="41">
        <f t="shared" si="8"/>
        <v>38.186351284394313</v>
      </c>
      <c r="I75" s="42">
        <f t="shared" si="5"/>
        <v>5.975992183587997</v>
      </c>
      <c r="J75" s="52"/>
    </row>
    <row r="76" spans="1:10" x14ac:dyDescent="0.25">
      <c r="A76" s="15" t="s">
        <v>30</v>
      </c>
      <c r="B76" s="216">
        <v>18.26576704</v>
      </c>
      <c r="C76" s="41">
        <f t="shared" si="6"/>
        <v>0.1739655568209191</v>
      </c>
      <c r="D76" s="216">
        <v>22.91984227</v>
      </c>
      <c r="E76" s="41">
        <f t="shared" si="7"/>
        <v>0.20632695732039327</v>
      </c>
      <c r="F76" s="216">
        <v>38.479908610000003</v>
      </c>
      <c r="G76" s="41">
        <f t="shared" si="9"/>
        <v>0.33938778659834423</v>
      </c>
      <c r="H76" s="41">
        <f t="shared" si="8"/>
        <v>67.889063793282389</v>
      </c>
      <c r="I76" s="42">
        <f t="shared" si="5"/>
        <v>110.66680925982072</v>
      </c>
      <c r="J76" s="52"/>
    </row>
    <row r="77" spans="1:10" x14ac:dyDescent="0.25">
      <c r="A77" s="15" t="s">
        <v>256</v>
      </c>
      <c r="B77" s="216">
        <v>48.388109700000001</v>
      </c>
      <c r="C77" s="41">
        <f t="shared" si="6"/>
        <v>0.46085469222497089</v>
      </c>
      <c r="D77" s="216">
        <v>43.730098961000003</v>
      </c>
      <c r="E77" s="41">
        <f t="shared" si="7"/>
        <v>0.393663191729409</v>
      </c>
      <c r="F77" s="216">
        <v>38.153152040000002</v>
      </c>
      <c r="G77" s="41">
        <f t="shared" si="9"/>
        <v>0.33650583617136359</v>
      </c>
      <c r="H77" s="41">
        <f t="shared" si="8"/>
        <v>-12.753108393314438</v>
      </c>
      <c r="I77" s="42">
        <f t="shared" si="5"/>
        <v>-21.151803043052119</v>
      </c>
      <c r="J77" s="52"/>
    </row>
    <row r="78" spans="1:10" x14ac:dyDescent="0.25">
      <c r="A78" s="15" t="s">
        <v>206</v>
      </c>
      <c r="B78" s="216">
        <v>26.929637660000001</v>
      </c>
      <c r="C78" s="41">
        <f t="shared" si="6"/>
        <v>0.25648139496404598</v>
      </c>
      <c r="D78" s="216">
        <v>20.725759589999999</v>
      </c>
      <c r="E78" s="41">
        <f t="shared" si="7"/>
        <v>0.18657558215206083</v>
      </c>
      <c r="F78" s="216">
        <v>37.269672340000007</v>
      </c>
      <c r="G78" s="41">
        <f t="shared" si="9"/>
        <v>0.32871366018345993</v>
      </c>
      <c r="H78" s="41">
        <f t="shared" si="8"/>
        <v>79.822950170580498</v>
      </c>
      <c r="I78" s="42">
        <f t="shared" si="5"/>
        <v>38.396486467987657</v>
      </c>
      <c r="J78" s="52"/>
    </row>
    <row r="79" spans="1:10" x14ac:dyDescent="0.25">
      <c r="A79" s="15" t="s">
        <v>23</v>
      </c>
      <c r="B79" s="216">
        <v>34.810786369999995</v>
      </c>
      <c r="C79" s="41">
        <f t="shared" si="6"/>
        <v>0.33154248715476392</v>
      </c>
      <c r="D79" s="216">
        <v>36.354196330000001</v>
      </c>
      <c r="E79" s="41">
        <f t="shared" si="7"/>
        <v>0.32726449973938271</v>
      </c>
      <c r="F79" s="216">
        <v>37.110087729999996</v>
      </c>
      <c r="G79" s="41">
        <f t="shared" si="9"/>
        <v>0.3273061446898034</v>
      </c>
      <c r="H79" s="41">
        <f t="shared" si="8"/>
        <v>2.0792411229187957</v>
      </c>
      <c r="I79" s="42">
        <f t="shared" si="5"/>
        <v>6.6051405319057732</v>
      </c>
      <c r="J79" s="52"/>
    </row>
    <row r="80" spans="1:10" x14ac:dyDescent="0.25">
      <c r="A80" s="15" t="s">
        <v>219</v>
      </c>
      <c r="B80" s="216">
        <v>19.285894819999999</v>
      </c>
      <c r="C80" s="41">
        <f t="shared" si="6"/>
        <v>0.18368138736269457</v>
      </c>
      <c r="D80" s="216">
        <v>14.305210130000001</v>
      </c>
      <c r="E80" s="41">
        <f t="shared" si="7"/>
        <v>0.12877708516411041</v>
      </c>
      <c r="F80" s="216">
        <v>36.71971276</v>
      </c>
      <c r="G80" s="41">
        <f t="shared" si="9"/>
        <v>0.32386308825340471</v>
      </c>
      <c r="H80" s="41">
        <f t="shared" si="8"/>
        <v>156.6876853000131</v>
      </c>
      <c r="I80" s="42">
        <f t="shared" si="5"/>
        <v>90.396728296582097</v>
      </c>
      <c r="J80" s="52"/>
    </row>
    <row r="81" spans="1:10" x14ac:dyDescent="0.25">
      <c r="A81" s="15" t="s">
        <v>106</v>
      </c>
      <c r="B81" s="216">
        <v>23.311589210000001</v>
      </c>
      <c r="C81" s="41">
        <f t="shared" si="6"/>
        <v>0.22202262781613685</v>
      </c>
      <c r="D81" s="216">
        <v>27.645379649999999</v>
      </c>
      <c r="E81" s="41">
        <f t="shared" si="7"/>
        <v>0.24886676792787626</v>
      </c>
      <c r="F81" s="216">
        <v>36.687212420000002</v>
      </c>
      <c r="G81" s="41">
        <f t="shared" si="9"/>
        <v>0.32357643948383286</v>
      </c>
      <c r="H81" s="41">
        <f t="shared" si="8"/>
        <v>32.706487971851757</v>
      </c>
      <c r="I81" s="42">
        <f t="shared" si="5"/>
        <v>57.377569111685631</v>
      </c>
      <c r="J81" s="52"/>
    </row>
    <row r="82" spans="1:10" x14ac:dyDescent="0.25">
      <c r="A82" s="15" t="s">
        <v>103</v>
      </c>
      <c r="B82" s="216">
        <v>34.762133810000002</v>
      </c>
      <c r="C82" s="41">
        <f t="shared" si="6"/>
        <v>0.33107911380325739</v>
      </c>
      <c r="D82" s="216">
        <v>32.073381009999999</v>
      </c>
      <c r="E82" s="41">
        <f t="shared" si="7"/>
        <v>0.28872812634635037</v>
      </c>
      <c r="F82" s="216">
        <v>35.544482979999998</v>
      </c>
      <c r="G82" s="41">
        <f t="shared" si="9"/>
        <v>0.31349771452497005</v>
      </c>
      <c r="H82" s="41">
        <f t="shared" si="8"/>
        <v>10.8223762531233</v>
      </c>
      <c r="I82" s="42">
        <f t="shared" si="5"/>
        <v>2.250578673553516</v>
      </c>
      <c r="J82" s="52"/>
    </row>
    <row r="83" spans="1:10" x14ac:dyDescent="0.25">
      <c r="A83" s="15" t="s">
        <v>27</v>
      </c>
      <c r="B83" s="216">
        <v>30.315954089999998</v>
      </c>
      <c r="C83" s="41">
        <f t="shared" si="6"/>
        <v>0.28873311601286411</v>
      </c>
      <c r="D83" s="216">
        <v>33.904341609999996</v>
      </c>
      <c r="E83" s="41">
        <f t="shared" si="7"/>
        <v>0.30521063635323625</v>
      </c>
      <c r="F83" s="216">
        <v>33.569157700000005</v>
      </c>
      <c r="G83" s="41">
        <f t="shared" si="9"/>
        <v>0.29607560260195137</v>
      </c>
      <c r="H83" s="41">
        <f t="shared" si="8"/>
        <v>-0.98861648415295988</v>
      </c>
      <c r="I83" s="42">
        <f t="shared" si="5"/>
        <v>10.730995304789381</v>
      </c>
      <c r="J83" s="52"/>
    </row>
    <row r="84" spans="1:10" x14ac:dyDescent="0.25">
      <c r="A84" s="15" t="s">
        <v>117</v>
      </c>
      <c r="B84" s="216">
        <v>29.369451530000003</v>
      </c>
      <c r="C84" s="41">
        <f t="shared" si="6"/>
        <v>0.27971850170609891</v>
      </c>
      <c r="D84" s="216">
        <v>27.768673360000001</v>
      </c>
      <c r="E84" s="41">
        <f t="shared" si="7"/>
        <v>0.24997667155379871</v>
      </c>
      <c r="F84" s="216">
        <v>33.316398679999999</v>
      </c>
      <c r="G84" s="41">
        <f t="shared" si="9"/>
        <v>0.29384630093676295</v>
      </c>
      <c r="H84" s="41">
        <f t="shared" si="8"/>
        <v>19.978359239845211</v>
      </c>
      <c r="I84" s="42">
        <f t="shared" si="5"/>
        <v>13.438954234362566</v>
      </c>
      <c r="J84" s="52"/>
    </row>
    <row r="85" spans="1:10" x14ac:dyDescent="0.25">
      <c r="A85" s="15" t="s">
        <v>249</v>
      </c>
      <c r="B85" s="216">
        <v>39.912626380000006</v>
      </c>
      <c r="C85" s="41">
        <f t="shared" si="6"/>
        <v>0.38013307939254248</v>
      </c>
      <c r="D85" s="216">
        <v>55.353688349999999</v>
      </c>
      <c r="E85" s="41">
        <f t="shared" si="7"/>
        <v>0.49830003013004154</v>
      </c>
      <c r="F85" s="216">
        <v>33.268790109999998</v>
      </c>
      <c r="G85" s="41">
        <f t="shared" si="9"/>
        <v>0.29342639954460598</v>
      </c>
      <c r="H85" s="41">
        <f t="shared" si="8"/>
        <v>-39.897789828128047</v>
      </c>
      <c r="I85" s="42">
        <f t="shared" ref="I85:I93" si="10">((F85/B85)-1)*100</f>
        <v>-16.645951100149091</v>
      </c>
      <c r="J85" s="52"/>
    </row>
    <row r="86" spans="1:10" x14ac:dyDescent="0.25">
      <c r="A86" s="15" t="s">
        <v>233</v>
      </c>
      <c r="B86" s="216">
        <v>26.823723079999997</v>
      </c>
      <c r="C86" s="41">
        <f t="shared" si="6"/>
        <v>0.2554726506367585</v>
      </c>
      <c r="D86" s="216">
        <v>27.221956489999997</v>
      </c>
      <c r="E86" s="41">
        <f t="shared" si="7"/>
        <v>0.24505506576899455</v>
      </c>
      <c r="F86" s="216">
        <v>33.045698649999999</v>
      </c>
      <c r="G86" s="41">
        <f t="shared" si="9"/>
        <v>0.29145876189801562</v>
      </c>
      <c r="H86" s="41">
        <f t="shared" si="8"/>
        <v>21.393547382016266</v>
      </c>
      <c r="I86" s="42">
        <f t="shared" si="10"/>
        <v>23.195794079156595</v>
      </c>
      <c r="J86" s="52"/>
    </row>
    <row r="87" spans="1:10" x14ac:dyDescent="0.25">
      <c r="A87" s="15" t="s">
        <v>146</v>
      </c>
      <c r="B87" s="216">
        <v>30.978576190000002</v>
      </c>
      <c r="C87" s="41">
        <f t="shared" si="6"/>
        <v>0.29504401565019722</v>
      </c>
      <c r="D87" s="216">
        <v>22.876616039999998</v>
      </c>
      <c r="E87" s="41">
        <f t="shared" si="7"/>
        <v>0.20593783001282862</v>
      </c>
      <c r="F87" s="216">
        <v>32.319196089999998</v>
      </c>
      <c r="G87" s="41">
        <f t="shared" si="9"/>
        <v>0.28505110385767518</v>
      </c>
      <c r="H87" s="41">
        <f t="shared" si="8"/>
        <v>41.276122453992102</v>
      </c>
      <c r="I87" s="42">
        <f t="shared" si="10"/>
        <v>4.3275710664609335</v>
      </c>
      <c r="J87" s="52"/>
    </row>
    <row r="88" spans="1:10" x14ac:dyDescent="0.25">
      <c r="A88" s="15" t="s">
        <v>169</v>
      </c>
      <c r="B88" s="216">
        <v>30.57361105</v>
      </c>
      <c r="C88" s="41">
        <f t="shared" si="6"/>
        <v>0.29118707463486054</v>
      </c>
      <c r="D88" s="216">
        <v>30.743633629999998</v>
      </c>
      <c r="E88" s="41">
        <f t="shared" si="7"/>
        <v>0.27675759322975557</v>
      </c>
      <c r="F88" s="216">
        <v>32.3173715</v>
      </c>
      <c r="G88" s="41">
        <f t="shared" si="9"/>
        <v>0.28503501121130681</v>
      </c>
      <c r="H88" s="41">
        <f t="shared" si="8"/>
        <v>5.1189065318041349</v>
      </c>
      <c r="I88" s="42">
        <f t="shared" si="10"/>
        <v>5.7034821537706559</v>
      </c>
      <c r="J88" s="52"/>
    </row>
    <row r="89" spans="1:10" x14ac:dyDescent="0.25">
      <c r="A89" s="15" t="s">
        <v>130</v>
      </c>
      <c r="B89" s="216">
        <v>22.960099320000001</v>
      </c>
      <c r="C89" s="41">
        <f t="shared" si="6"/>
        <v>0.21867499208330024</v>
      </c>
      <c r="D89" s="216">
        <v>29.101911649999998</v>
      </c>
      <c r="E89" s="41">
        <f t="shared" si="7"/>
        <v>0.26197863022865409</v>
      </c>
      <c r="F89" s="216">
        <v>32.096580079999995</v>
      </c>
      <c r="G89" s="41">
        <f t="shared" si="9"/>
        <v>0.28308765961821508</v>
      </c>
      <c r="H89" s="41">
        <f t="shared" si="8"/>
        <v>10.290280810470387</v>
      </c>
      <c r="I89" s="42">
        <f t="shared" si="10"/>
        <v>39.792862533662564</v>
      </c>
      <c r="J89" s="52"/>
    </row>
    <row r="90" spans="1:10" x14ac:dyDescent="0.25">
      <c r="A90" s="15" t="s">
        <v>12</v>
      </c>
      <c r="B90" s="216">
        <v>19.213136079999998</v>
      </c>
      <c r="C90" s="41">
        <f t="shared" si="6"/>
        <v>0.18298842359665235</v>
      </c>
      <c r="D90" s="216">
        <v>28.706112269999998</v>
      </c>
      <c r="E90" s="41">
        <f t="shared" si="7"/>
        <v>0.2584156003952599</v>
      </c>
      <c r="F90" s="216">
        <v>31.440891910000001</v>
      </c>
      <c r="G90" s="41">
        <f t="shared" si="9"/>
        <v>0.2773045752826877</v>
      </c>
      <c r="H90" s="41">
        <f t="shared" si="8"/>
        <v>9.5268199827186262</v>
      </c>
      <c r="I90" s="42">
        <f t="shared" si="10"/>
        <v>63.642685811862542</v>
      </c>
      <c r="J90" s="52"/>
    </row>
    <row r="91" spans="1:10" x14ac:dyDescent="0.25">
      <c r="A91" s="15" t="s">
        <v>171</v>
      </c>
      <c r="B91" s="216">
        <v>26.203932739999999</v>
      </c>
      <c r="C91" s="41">
        <f t="shared" si="6"/>
        <v>0.24956968628961623</v>
      </c>
      <c r="D91" s="216">
        <v>34.13807808</v>
      </c>
      <c r="E91" s="41">
        <f t="shared" si="7"/>
        <v>0.3073147579305926</v>
      </c>
      <c r="F91" s="216">
        <v>31.237231949999998</v>
      </c>
      <c r="G91" s="41">
        <f t="shared" si="9"/>
        <v>0.27550832093750077</v>
      </c>
      <c r="H91" s="41">
        <f t="shared" si="8"/>
        <v>-8.4973914559632995</v>
      </c>
      <c r="I91" s="42">
        <f t="shared" si="10"/>
        <v>19.208182450860622</v>
      </c>
      <c r="J91" s="52"/>
    </row>
    <row r="92" spans="1:10" x14ac:dyDescent="0.25">
      <c r="A92" s="15" t="s">
        <v>251</v>
      </c>
      <c r="B92" s="216">
        <v>32.344127610000001</v>
      </c>
      <c r="C92" s="41">
        <f t="shared" si="6"/>
        <v>0.30804970616555688</v>
      </c>
      <c r="D92" s="216">
        <v>23.42824602</v>
      </c>
      <c r="E92" s="41">
        <f t="shared" si="7"/>
        <v>0.21090366415772954</v>
      </c>
      <c r="F92" s="216">
        <v>29.446340170000003</v>
      </c>
      <c r="G92" s="41">
        <f t="shared" si="9"/>
        <v>0.25971288848438384</v>
      </c>
      <c r="H92" s="41">
        <f t="shared" si="8"/>
        <v>25.687344007155023</v>
      </c>
      <c r="I92" s="42">
        <f t="shared" si="10"/>
        <v>-8.9592382114646156</v>
      </c>
      <c r="J92" s="52"/>
    </row>
    <row r="93" spans="1:10" x14ac:dyDescent="0.25">
      <c r="A93" s="15" t="s">
        <v>116</v>
      </c>
      <c r="B93" s="216">
        <v>19.957508269999998</v>
      </c>
      <c r="C93" s="41">
        <f t="shared" si="6"/>
        <v>0.19007792179466271</v>
      </c>
      <c r="D93" s="216">
        <v>43.588394749999999</v>
      </c>
      <c r="E93" s="41">
        <f t="shared" si="7"/>
        <v>0.39238755473545867</v>
      </c>
      <c r="F93" s="216">
        <v>28.549212969999999</v>
      </c>
      <c r="G93" s="41">
        <f t="shared" si="9"/>
        <v>0.25180034332241208</v>
      </c>
      <c r="H93" s="41">
        <f t="shared" si="8"/>
        <v>-34.502719969975495</v>
      </c>
      <c r="I93" s="42">
        <f t="shared" si="10"/>
        <v>43.049986921037629</v>
      </c>
      <c r="J93" s="52"/>
    </row>
    <row r="94" spans="1:10" x14ac:dyDescent="0.25">
      <c r="A94" s="15" t="s">
        <v>14</v>
      </c>
      <c r="B94" s="216">
        <v>29.749389090000001</v>
      </c>
      <c r="C94" s="41">
        <f t="shared" si="6"/>
        <v>0.28333707677266129</v>
      </c>
      <c r="D94" s="216">
        <v>13.59643099</v>
      </c>
      <c r="E94" s="41">
        <f t="shared" si="7"/>
        <v>0.12239657688461932</v>
      </c>
      <c r="F94" s="216">
        <v>28.015077829999999</v>
      </c>
      <c r="G94" s="41">
        <f t="shared" si="9"/>
        <v>0.24708934089394252</v>
      </c>
      <c r="H94" s="41" t="s">
        <v>314</v>
      </c>
      <c r="I94" s="42" t="s">
        <v>314</v>
      </c>
      <c r="J94" s="52"/>
    </row>
    <row r="95" spans="1:10" x14ac:dyDescent="0.25">
      <c r="A95" s="15" t="s">
        <v>75</v>
      </c>
      <c r="B95" s="216">
        <v>22.53122441</v>
      </c>
      <c r="C95" s="41">
        <f t="shared" si="6"/>
        <v>0.21459033128798377</v>
      </c>
      <c r="D95" s="216">
        <v>19.355457329999997</v>
      </c>
      <c r="E95" s="41">
        <f t="shared" si="7"/>
        <v>0.17423996951631737</v>
      </c>
      <c r="F95" s="216">
        <v>27.739500589999999</v>
      </c>
      <c r="G95" s="41">
        <f t="shared" si="9"/>
        <v>0.24465878549766035</v>
      </c>
      <c r="H95" s="41">
        <f t="shared" ref="H95:H158" si="11">((F95/D95)-1)*100</f>
        <v>43.316172369666276</v>
      </c>
      <c r="I95" s="42">
        <f t="shared" ref="I95:I158" si="12">((F95/B95)-1)*100</f>
        <v>23.115815124935768</v>
      </c>
      <c r="J95" s="52"/>
    </row>
    <row r="96" spans="1:10" x14ac:dyDescent="0.25">
      <c r="A96" s="15" t="s">
        <v>198</v>
      </c>
      <c r="B96" s="216">
        <v>124.79047955</v>
      </c>
      <c r="C96" s="41">
        <f t="shared" si="6"/>
        <v>1.1885208660180782</v>
      </c>
      <c r="D96" s="216">
        <v>31.933813230000002</v>
      </c>
      <c r="E96" s="41">
        <f t="shared" si="7"/>
        <v>0.28747172174076313</v>
      </c>
      <c r="F96" s="216">
        <v>27.737854540000001</v>
      </c>
      <c r="G96" s="41">
        <f t="shared" si="9"/>
        <v>0.24464426755085875</v>
      </c>
      <c r="H96" s="41">
        <f t="shared" si="11"/>
        <v>-13.139547913614457</v>
      </c>
      <c r="I96" s="42">
        <f t="shared" si="12"/>
        <v>-77.77245937348431</v>
      </c>
      <c r="J96" s="52"/>
    </row>
    <row r="97" spans="1:10" x14ac:dyDescent="0.25">
      <c r="A97" s="15" t="s">
        <v>81</v>
      </c>
      <c r="B97" s="216">
        <v>17.829512859999998</v>
      </c>
      <c r="C97" s="41">
        <f t="shared" si="6"/>
        <v>0.16981061489195678</v>
      </c>
      <c r="D97" s="216">
        <v>12.320279749999999</v>
      </c>
      <c r="E97" s="41">
        <f t="shared" si="7"/>
        <v>0.1109085221533488</v>
      </c>
      <c r="F97" s="216">
        <v>26.56274243</v>
      </c>
      <c r="G97" s="41">
        <f t="shared" si="9"/>
        <v>0.23427993165651187</v>
      </c>
      <c r="H97" s="41">
        <f t="shared" si="11"/>
        <v>115.60177990276563</v>
      </c>
      <c r="I97" s="42">
        <f t="shared" si="12"/>
        <v>48.981874258565703</v>
      </c>
      <c r="J97" s="52"/>
    </row>
    <row r="98" spans="1:10" x14ac:dyDescent="0.25">
      <c r="A98" s="15" t="s">
        <v>32</v>
      </c>
      <c r="B98" s="216">
        <v>20.700009010000002</v>
      </c>
      <c r="C98" s="41">
        <f t="shared" si="6"/>
        <v>0.19714959605784463</v>
      </c>
      <c r="D98" s="216">
        <v>20.029466190000001</v>
      </c>
      <c r="E98" s="41">
        <f t="shared" si="7"/>
        <v>0.18030747188620991</v>
      </c>
      <c r="F98" s="216">
        <v>26.5343622</v>
      </c>
      <c r="G98" s="41">
        <f t="shared" si="9"/>
        <v>0.23402962172099534</v>
      </c>
      <c r="H98" s="41">
        <f t="shared" si="11"/>
        <v>32.476631919664747</v>
      </c>
      <c r="I98" s="42">
        <f t="shared" si="12"/>
        <v>28.185268843030322</v>
      </c>
      <c r="J98" s="52"/>
    </row>
    <row r="99" spans="1:10" x14ac:dyDescent="0.25">
      <c r="A99" s="15" t="s">
        <v>230</v>
      </c>
      <c r="B99" s="216">
        <v>19.633704039999998</v>
      </c>
      <c r="C99" s="41">
        <f t="shared" si="6"/>
        <v>0.18699396791254208</v>
      </c>
      <c r="D99" s="216">
        <v>20.722540410000001</v>
      </c>
      <c r="E99" s="41">
        <f t="shared" si="7"/>
        <v>0.18654660273734053</v>
      </c>
      <c r="F99" s="216">
        <v>26.46450621</v>
      </c>
      <c r="G99" s="41">
        <f t="shared" si="9"/>
        <v>0.233413500979467</v>
      </c>
      <c r="H99" s="41">
        <f t="shared" si="11"/>
        <v>27.708792871887077</v>
      </c>
      <c r="I99" s="42">
        <f t="shared" si="12"/>
        <v>34.791204736933601</v>
      </c>
      <c r="J99" s="52"/>
    </row>
    <row r="100" spans="1:10" x14ac:dyDescent="0.25">
      <c r="A100" s="15" t="s">
        <v>119</v>
      </c>
      <c r="B100" s="216">
        <v>24.610449280000001</v>
      </c>
      <c r="C100" s="41">
        <f t="shared" si="6"/>
        <v>0.23439314118221602</v>
      </c>
      <c r="D100" s="216">
        <v>22.88276449</v>
      </c>
      <c r="E100" s="41">
        <f t="shared" si="7"/>
        <v>0.20599317904035647</v>
      </c>
      <c r="F100" s="216">
        <v>26.359163420000002</v>
      </c>
      <c r="G100" s="41">
        <f t="shared" si="9"/>
        <v>0.23248439127979106</v>
      </c>
      <c r="H100" s="41">
        <f t="shared" si="11"/>
        <v>15.192215658729635</v>
      </c>
      <c r="I100" s="42">
        <f t="shared" si="12"/>
        <v>7.1055758474962705</v>
      </c>
      <c r="J100" s="52"/>
    </row>
    <row r="101" spans="1:10" x14ac:dyDescent="0.25">
      <c r="A101" s="15" t="s">
        <v>234</v>
      </c>
      <c r="B101" s="216">
        <v>24.875713649999998</v>
      </c>
      <c r="C101" s="41">
        <f t="shared" si="6"/>
        <v>0.23691955377308851</v>
      </c>
      <c r="D101" s="216">
        <v>22.46444116</v>
      </c>
      <c r="E101" s="41">
        <f t="shared" si="7"/>
        <v>0.20222738611568142</v>
      </c>
      <c r="F101" s="216">
        <v>26.2972903</v>
      </c>
      <c r="G101" s="41">
        <f t="shared" si="9"/>
        <v>0.23193867841286192</v>
      </c>
      <c r="H101" s="41">
        <f t="shared" si="11"/>
        <v>17.061849492275559</v>
      </c>
      <c r="I101" s="42">
        <f t="shared" si="12"/>
        <v>5.7147170529517677</v>
      </c>
      <c r="J101" s="52"/>
    </row>
    <row r="102" spans="1:10" x14ac:dyDescent="0.25">
      <c r="A102" s="15" t="s">
        <v>155</v>
      </c>
      <c r="B102" s="216">
        <v>32.912211749999997</v>
      </c>
      <c r="C102" s="41">
        <f t="shared" si="6"/>
        <v>0.31346021389402029</v>
      </c>
      <c r="D102" s="216">
        <v>29.11294444</v>
      </c>
      <c r="E102" s="41">
        <f t="shared" si="7"/>
        <v>0.262077948625554</v>
      </c>
      <c r="F102" s="216">
        <v>26.147633280000001</v>
      </c>
      <c r="G102" s="41">
        <f t="shared" si="9"/>
        <v>0.23061872297114072</v>
      </c>
      <c r="H102" s="41">
        <f t="shared" si="11"/>
        <v>-10.18554191971659</v>
      </c>
      <c r="I102" s="42">
        <f t="shared" si="12"/>
        <v>-20.553399818230076</v>
      </c>
      <c r="J102" s="52"/>
    </row>
    <row r="103" spans="1:10" x14ac:dyDescent="0.25">
      <c r="A103" s="15" t="s">
        <v>224</v>
      </c>
      <c r="B103" s="216">
        <v>8.8683548299999995</v>
      </c>
      <c r="C103" s="41">
        <f t="shared" si="6"/>
        <v>8.4463372532229408E-2</v>
      </c>
      <c r="D103" s="216">
        <v>33.411971659999999</v>
      </c>
      <c r="E103" s="41">
        <f t="shared" si="7"/>
        <v>0.30077826755842718</v>
      </c>
      <c r="F103" s="216">
        <v>25.201019280000001</v>
      </c>
      <c r="G103" s="41">
        <f t="shared" si="9"/>
        <v>0.22226971067282375</v>
      </c>
      <c r="H103" s="41">
        <f t="shared" si="11"/>
        <v>-24.574881313663845</v>
      </c>
      <c r="I103" s="42">
        <f t="shared" si="12"/>
        <v>184.16791798575343</v>
      </c>
      <c r="J103" s="52"/>
    </row>
    <row r="104" spans="1:10" x14ac:dyDescent="0.25">
      <c r="A104" s="15" t="s">
        <v>50</v>
      </c>
      <c r="B104" s="216">
        <v>24.627660649999999</v>
      </c>
      <c r="C104" s="41">
        <f t="shared" si="6"/>
        <v>0.23455706452357603</v>
      </c>
      <c r="D104" s="216">
        <v>25.597751489999997</v>
      </c>
      <c r="E104" s="41">
        <f t="shared" si="7"/>
        <v>0.23043379256096697</v>
      </c>
      <c r="F104" s="216">
        <v>25.193034219999998</v>
      </c>
      <c r="G104" s="41">
        <f t="shared" si="9"/>
        <v>0.22219928348270945</v>
      </c>
      <c r="H104" s="41">
        <f t="shared" si="11"/>
        <v>-1.5810657047674925</v>
      </c>
      <c r="I104" s="42">
        <f t="shared" si="12"/>
        <v>2.2956852379724335</v>
      </c>
      <c r="J104" s="52"/>
    </row>
    <row r="105" spans="1:10" x14ac:dyDescent="0.25">
      <c r="A105" s="15" t="s">
        <v>174</v>
      </c>
      <c r="B105" s="216">
        <v>26.35840645</v>
      </c>
      <c r="C105" s="41">
        <f t="shared" si="6"/>
        <v>0.25104091412885748</v>
      </c>
      <c r="D105" s="216">
        <v>20.848912890000001</v>
      </c>
      <c r="E105" s="41">
        <f t="shared" si="7"/>
        <v>0.18768422179162</v>
      </c>
      <c r="F105" s="216">
        <v>24.525833389999999</v>
      </c>
      <c r="G105" s="41">
        <f t="shared" si="9"/>
        <v>0.2163146589841099</v>
      </c>
      <c r="H105" s="41">
        <f t="shared" si="11"/>
        <v>17.636029846734115</v>
      </c>
      <c r="I105" s="42">
        <f t="shared" si="12"/>
        <v>-6.9525184061345335</v>
      </c>
      <c r="J105" s="52"/>
    </row>
    <row r="106" spans="1:10" x14ac:dyDescent="0.25">
      <c r="A106" s="15" t="s">
        <v>142</v>
      </c>
      <c r="B106" s="216">
        <v>17.273027489999997</v>
      </c>
      <c r="C106" s="41">
        <f t="shared" si="6"/>
        <v>0.16451057536759717</v>
      </c>
      <c r="D106" s="216">
        <v>23.102634949999999</v>
      </c>
      <c r="E106" s="41">
        <f t="shared" si="7"/>
        <v>0.20797247726073798</v>
      </c>
      <c r="F106" s="216">
        <v>24.459630100000002</v>
      </c>
      <c r="G106" s="41">
        <f t="shared" si="9"/>
        <v>0.21573075458126037</v>
      </c>
      <c r="H106" s="41">
        <f t="shared" si="11"/>
        <v>5.8737678751228373</v>
      </c>
      <c r="I106" s="42">
        <f t="shared" si="12"/>
        <v>41.60592353691672</v>
      </c>
      <c r="J106" s="52"/>
    </row>
    <row r="107" spans="1:10" x14ac:dyDescent="0.25">
      <c r="A107" s="15" t="s">
        <v>228</v>
      </c>
      <c r="B107" s="216">
        <v>20.584988989999999</v>
      </c>
      <c r="C107" s="41">
        <f t="shared" si="6"/>
        <v>0.19605413032782437</v>
      </c>
      <c r="D107" s="216">
        <v>18.128544510000001</v>
      </c>
      <c r="E107" s="41">
        <f t="shared" si="7"/>
        <v>0.16319516449253557</v>
      </c>
      <c r="F107" s="216">
        <v>24.365568449999998</v>
      </c>
      <c r="G107" s="41">
        <f t="shared" si="9"/>
        <v>0.2149011430683839</v>
      </c>
      <c r="H107" s="41">
        <f t="shared" si="11"/>
        <v>34.404438462004229</v>
      </c>
      <c r="I107" s="42">
        <f t="shared" si="12"/>
        <v>18.365710381659994</v>
      </c>
      <c r="J107" s="52"/>
    </row>
    <row r="108" spans="1:10" x14ac:dyDescent="0.25">
      <c r="A108" s="15" t="s">
        <v>188</v>
      </c>
      <c r="B108" s="216">
        <v>22.648639460000002</v>
      </c>
      <c r="C108" s="41">
        <f t="shared" si="6"/>
        <v>0.21570860759730465</v>
      </c>
      <c r="D108" s="216">
        <v>13.923700609999999</v>
      </c>
      <c r="E108" s="41">
        <f t="shared" si="7"/>
        <v>0.12534269423231087</v>
      </c>
      <c r="F108" s="216">
        <v>24.039839000000001</v>
      </c>
      <c r="G108" s="41">
        <f t="shared" si="9"/>
        <v>0.21202825170614542</v>
      </c>
      <c r="H108" s="41">
        <f t="shared" si="11"/>
        <v>72.654092998341198</v>
      </c>
      <c r="I108" s="42">
        <f t="shared" si="12"/>
        <v>6.14253029395877</v>
      </c>
      <c r="J108" s="52"/>
    </row>
    <row r="109" spans="1:10" x14ac:dyDescent="0.25">
      <c r="A109" s="15" t="s">
        <v>7</v>
      </c>
      <c r="B109" s="216">
        <v>22.31004532</v>
      </c>
      <c r="C109" s="41">
        <f t="shared" si="6"/>
        <v>0.21248379267590506</v>
      </c>
      <c r="D109" s="216">
        <v>28.416346369999999</v>
      </c>
      <c r="E109" s="41">
        <f t="shared" si="7"/>
        <v>0.25580709568663634</v>
      </c>
      <c r="F109" s="216">
        <v>23.92078059</v>
      </c>
      <c r="G109" s="41">
        <f t="shared" si="9"/>
        <v>0.21097817202286578</v>
      </c>
      <c r="H109" s="41">
        <f t="shared" si="11"/>
        <v>-15.820351150935096</v>
      </c>
      <c r="I109" s="42">
        <f t="shared" si="12"/>
        <v>7.2197758762777786</v>
      </c>
      <c r="J109" s="52"/>
    </row>
    <row r="110" spans="1:10" x14ac:dyDescent="0.25">
      <c r="A110" s="15" t="s">
        <v>132</v>
      </c>
      <c r="B110" s="216">
        <v>18.49078712</v>
      </c>
      <c r="C110" s="41">
        <f t="shared" si="6"/>
        <v>0.17610867752465759</v>
      </c>
      <c r="D110" s="216">
        <v>23.091601929999999</v>
      </c>
      <c r="E110" s="41">
        <f t="shared" si="7"/>
        <v>0.20787315679335261</v>
      </c>
      <c r="F110" s="216">
        <v>23.825873619999999</v>
      </c>
      <c r="G110" s="41">
        <f t="shared" si="9"/>
        <v>0.2101411048975898</v>
      </c>
      <c r="H110" s="41">
        <f t="shared" si="11"/>
        <v>3.1798213576774481</v>
      </c>
      <c r="I110" s="42">
        <f t="shared" si="12"/>
        <v>28.852673849830147</v>
      </c>
      <c r="J110" s="52"/>
    </row>
    <row r="111" spans="1:10" x14ac:dyDescent="0.25">
      <c r="A111" s="15" t="s">
        <v>28</v>
      </c>
      <c r="B111" s="216">
        <v>21.413971920000002</v>
      </c>
      <c r="C111" s="41">
        <f t="shared" si="6"/>
        <v>0.20394947229165614</v>
      </c>
      <c r="D111" s="216">
        <v>20.208234709999999</v>
      </c>
      <c r="E111" s="41">
        <f t="shared" si="7"/>
        <v>0.1819167658927637</v>
      </c>
      <c r="F111" s="216">
        <v>23.194788819999999</v>
      </c>
      <c r="G111" s="41">
        <f t="shared" si="9"/>
        <v>0.20457501908385692</v>
      </c>
      <c r="H111" s="41">
        <f t="shared" si="11"/>
        <v>14.778896587746537</v>
      </c>
      <c r="I111" s="42">
        <f t="shared" si="12"/>
        <v>8.3161447425676762</v>
      </c>
      <c r="J111" s="52"/>
    </row>
    <row r="112" spans="1:10" x14ac:dyDescent="0.25">
      <c r="A112" s="15" t="s">
        <v>9</v>
      </c>
      <c r="B112" s="216">
        <v>35.896163729999998</v>
      </c>
      <c r="C112" s="41">
        <f t="shared" si="6"/>
        <v>0.34187976323956937</v>
      </c>
      <c r="D112" s="216">
        <v>39.900451830000002</v>
      </c>
      <c r="E112" s="41">
        <f t="shared" si="7"/>
        <v>0.35918828431766592</v>
      </c>
      <c r="F112" s="216">
        <v>22.78217635</v>
      </c>
      <c r="G112" s="41">
        <f t="shared" si="9"/>
        <v>0.20093583079119595</v>
      </c>
      <c r="H112" s="41">
        <f t="shared" si="11"/>
        <v>-42.902460235122611</v>
      </c>
      <c r="I112" s="42">
        <f t="shared" si="12"/>
        <v>-36.533116682438305</v>
      </c>
      <c r="J112" s="52"/>
    </row>
    <row r="113" spans="1:10" x14ac:dyDescent="0.25">
      <c r="A113" s="15" t="s">
        <v>202</v>
      </c>
      <c r="B113" s="216">
        <v>7.3303591299999997</v>
      </c>
      <c r="C113" s="41">
        <f t="shared" si="6"/>
        <v>6.9815300116066639E-2</v>
      </c>
      <c r="D113" s="216">
        <v>9.9027272599999989</v>
      </c>
      <c r="E113" s="41">
        <f t="shared" si="7"/>
        <v>8.9145447017490095E-2</v>
      </c>
      <c r="F113" s="216">
        <v>21.730347379999998</v>
      </c>
      <c r="G113" s="41">
        <f t="shared" si="9"/>
        <v>0.19165883614896995</v>
      </c>
      <c r="H113" s="41">
        <f t="shared" si="11"/>
        <v>119.43800742422953</v>
      </c>
      <c r="I113" s="42">
        <f t="shared" si="12"/>
        <v>196.44314820902915</v>
      </c>
      <c r="J113" s="52"/>
    </row>
    <row r="114" spans="1:10" x14ac:dyDescent="0.25">
      <c r="A114" s="15" t="s">
        <v>180</v>
      </c>
      <c r="B114" s="216">
        <v>32.510835399999998</v>
      </c>
      <c r="C114" s="41">
        <f t="shared" si="6"/>
        <v>0.30963745298452294</v>
      </c>
      <c r="D114" s="216">
        <v>31.36194965</v>
      </c>
      <c r="E114" s="41">
        <f t="shared" si="7"/>
        <v>0.28232374248882092</v>
      </c>
      <c r="F114" s="216">
        <v>21.55111565</v>
      </c>
      <c r="G114" s="41">
        <f t="shared" si="9"/>
        <v>0.19007803561356837</v>
      </c>
      <c r="H114" s="41">
        <f t="shared" si="11"/>
        <v>-31.282602355686141</v>
      </c>
      <c r="I114" s="42">
        <f t="shared" si="12"/>
        <v>-33.710975479885697</v>
      </c>
      <c r="J114" s="52"/>
    </row>
    <row r="115" spans="1:10" x14ac:dyDescent="0.25">
      <c r="A115" s="15" t="s">
        <v>133</v>
      </c>
      <c r="B115" s="216">
        <v>18.35820966</v>
      </c>
      <c r="C115" s="41">
        <f t="shared" si="6"/>
        <v>0.17484599243728643</v>
      </c>
      <c r="D115" s="216">
        <v>16.57608741</v>
      </c>
      <c r="E115" s="41">
        <f t="shared" si="7"/>
        <v>0.14921977382273574</v>
      </c>
      <c r="F115" s="216">
        <v>20.930744230000002</v>
      </c>
      <c r="G115" s="41">
        <f t="shared" si="9"/>
        <v>0.18460644041731691</v>
      </c>
      <c r="H115" s="41">
        <f t="shared" si="11"/>
        <v>26.270715834744763</v>
      </c>
      <c r="I115" s="42">
        <f t="shared" si="12"/>
        <v>14.01299264821667</v>
      </c>
      <c r="J115" s="52"/>
    </row>
    <row r="116" spans="1:10" x14ac:dyDescent="0.25">
      <c r="A116" s="15" t="s">
        <v>128</v>
      </c>
      <c r="B116" s="216">
        <v>13.146396039999999</v>
      </c>
      <c r="C116" s="41">
        <f t="shared" si="6"/>
        <v>0.12520799713905284</v>
      </c>
      <c r="D116" s="216">
        <v>16.551328250000001</v>
      </c>
      <c r="E116" s="41">
        <f t="shared" si="7"/>
        <v>0.1489968891235991</v>
      </c>
      <c r="F116" s="216">
        <v>20.20948804</v>
      </c>
      <c r="G116" s="41">
        <f t="shared" si="9"/>
        <v>0.17824505467767299</v>
      </c>
      <c r="H116" s="41">
        <f t="shared" si="11"/>
        <v>22.101910703148555</v>
      </c>
      <c r="I116" s="42">
        <f t="shared" si="12"/>
        <v>53.726450796928837</v>
      </c>
      <c r="J116" s="52"/>
    </row>
    <row r="117" spans="1:10" x14ac:dyDescent="0.25">
      <c r="A117" s="15" t="s">
        <v>182</v>
      </c>
      <c r="B117" s="216">
        <v>29.287036739999998</v>
      </c>
      <c r="C117" s="41">
        <f t="shared" si="6"/>
        <v>0.27893357245559258</v>
      </c>
      <c r="D117" s="216">
        <v>17.380580629999997</v>
      </c>
      <c r="E117" s="41">
        <f t="shared" si="7"/>
        <v>0.15646191084584909</v>
      </c>
      <c r="F117" s="216">
        <v>19.627058260000002</v>
      </c>
      <c r="G117" s="41">
        <f t="shared" si="9"/>
        <v>0.17310809980892389</v>
      </c>
      <c r="H117" s="41">
        <f t="shared" si="11"/>
        <v>12.925216238877768</v>
      </c>
      <c r="I117" s="42">
        <f t="shared" si="12"/>
        <v>-32.983802921947635</v>
      </c>
      <c r="J117" s="52"/>
    </row>
    <row r="118" spans="1:10" x14ac:dyDescent="0.25">
      <c r="A118" s="15" t="s">
        <v>24</v>
      </c>
      <c r="B118" s="216">
        <v>18.419438289999999</v>
      </c>
      <c r="C118" s="41">
        <f t="shared" si="6"/>
        <v>0.17542914192605447</v>
      </c>
      <c r="D118" s="216">
        <v>13.151475060000001</v>
      </c>
      <c r="E118" s="41">
        <f t="shared" si="7"/>
        <v>0.11839103434653946</v>
      </c>
      <c r="F118" s="216">
        <v>19.15835118</v>
      </c>
      <c r="G118" s="41">
        <f t="shared" si="9"/>
        <v>0.1689741643555836</v>
      </c>
      <c r="H118" s="41">
        <f t="shared" si="11"/>
        <v>45.674542913211425</v>
      </c>
      <c r="I118" s="42">
        <f t="shared" si="12"/>
        <v>4.0115929615571533</v>
      </c>
      <c r="J118" s="52"/>
    </row>
    <row r="119" spans="1:10" x14ac:dyDescent="0.25">
      <c r="A119" s="15" t="s">
        <v>145</v>
      </c>
      <c r="B119" s="216">
        <v>16.41962101</v>
      </c>
      <c r="C119" s="41">
        <f t="shared" si="6"/>
        <v>0.15638262031579661</v>
      </c>
      <c r="D119" s="216">
        <v>24.695702069999999</v>
      </c>
      <c r="E119" s="41">
        <f t="shared" si="7"/>
        <v>0.22231344382607038</v>
      </c>
      <c r="F119" s="216">
        <v>18.443252730000001</v>
      </c>
      <c r="G119" s="41">
        <f t="shared" si="9"/>
        <v>0.16266708908144076</v>
      </c>
      <c r="H119" s="41">
        <f t="shared" si="11"/>
        <v>-25.317965540228105</v>
      </c>
      <c r="I119" s="42">
        <f t="shared" si="12"/>
        <v>12.324472768083705</v>
      </c>
      <c r="J119" s="52"/>
    </row>
    <row r="120" spans="1:10" x14ac:dyDescent="0.25">
      <c r="A120" s="15" t="s">
        <v>156</v>
      </c>
      <c r="B120" s="216">
        <v>53.013916810000005</v>
      </c>
      <c r="C120" s="41">
        <f t="shared" si="6"/>
        <v>0.50491148479629</v>
      </c>
      <c r="D120" s="216">
        <v>8.53242309</v>
      </c>
      <c r="E120" s="41">
        <f t="shared" si="7"/>
        <v>7.6809817187715235E-2</v>
      </c>
      <c r="F120" s="216">
        <v>18.441939079999997</v>
      </c>
      <c r="G120" s="41">
        <f t="shared" si="9"/>
        <v>0.16265550285938435</v>
      </c>
      <c r="H120" s="41">
        <f t="shared" si="11"/>
        <v>116.13952901156472</v>
      </c>
      <c r="I120" s="42">
        <f t="shared" si="12"/>
        <v>-65.213022938683721</v>
      </c>
      <c r="J120" s="52"/>
    </row>
    <row r="121" spans="1:10" x14ac:dyDescent="0.25">
      <c r="A121" s="15" t="s">
        <v>147</v>
      </c>
      <c r="B121" s="216">
        <v>9.8841375100000004</v>
      </c>
      <c r="C121" s="41">
        <f t="shared" si="6"/>
        <v>9.4137819772702136E-2</v>
      </c>
      <c r="D121" s="216">
        <v>25.26419168</v>
      </c>
      <c r="E121" s="41">
        <f t="shared" si="7"/>
        <v>0.22743105022657709</v>
      </c>
      <c r="F121" s="216">
        <v>18.084845949999998</v>
      </c>
      <c r="G121" s="41">
        <f t="shared" si="9"/>
        <v>0.1595059879208619</v>
      </c>
      <c r="H121" s="41">
        <f t="shared" si="11"/>
        <v>-28.417080668697658</v>
      </c>
      <c r="I121" s="42">
        <f t="shared" si="12"/>
        <v>82.96837667123873</v>
      </c>
      <c r="J121" s="52"/>
    </row>
    <row r="122" spans="1:10" x14ac:dyDescent="0.25">
      <c r="A122" s="15" t="s">
        <v>11</v>
      </c>
      <c r="B122" s="216">
        <v>61.75430386</v>
      </c>
      <c r="C122" s="41">
        <f t="shared" si="6"/>
        <v>0.58815607543701243</v>
      </c>
      <c r="D122" s="216">
        <v>17.909148089999999</v>
      </c>
      <c r="E122" s="41">
        <f t="shared" si="7"/>
        <v>0.16122013363270987</v>
      </c>
      <c r="F122" s="216">
        <v>17.38180723</v>
      </c>
      <c r="G122" s="41">
        <f t="shared" si="9"/>
        <v>0.15330527789600165</v>
      </c>
      <c r="H122" s="41">
        <f t="shared" si="11"/>
        <v>-2.9445334716644234</v>
      </c>
      <c r="I122" s="42">
        <f t="shared" si="12"/>
        <v>-71.853286097426675</v>
      </c>
      <c r="J122" s="52"/>
    </row>
    <row r="123" spans="1:10" x14ac:dyDescent="0.25">
      <c r="A123" s="15" t="s">
        <v>237</v>
      </c>
      <c r="B123" s="216">
        <v>17.379989579999997</v>
      </c>
      <c r="C123" s="41">
        <f t="shared" si="6"/>
        <v>0.16552929631727481</v>
      </c>
      <c r="D123" s="216">
        <v>14.313936869999999</v>
      </c>
      <c r="E123" s="41">
        <f t="shared" si="7"/>
        <v>0.12885564424363263</v>
      </c>
      <c r="F123" s="216">
        <v>17.2471338</v>
      </c>
      <c r="G123" s="41">
        <f t="shared" si="9"/>
        <v>0.15211747576828483</v>
      </c>
      <c r="H123" s="41">
        <f t="shared" si="11"/>
        <v>20.491895113409164</v>
      </c>
      <c r="I123" s="42">
        <f t="shared" si="12"/>
        <v>-0.76441806474314422</v>
      </c>
      <c r="J123" s="52"/>
    </row>
    <row r="124" spans="1:10" x14ac:dyDescent="0.25">
      <c r="A124" s="15" t="s">
        <v>34</v>
      </c>
      <c r="B124" s="216">
        <v>19.286043679999999</v>
      </c>
      <c r="C124" s="41">
        <f t="shared" si="6"/>
        <v>0.18368280512482479</v>
      </c>
      <c r="D124" s="216">
        <v>18.986792770000001</v>
      </c>
      <c r="E124" s="41">
        <f t="shared" si="7"/>
        <v>0.17092121033636334</v>
      </c>
      <c r="F124" s="216">
        <v>16.739381080000001</v>
      </c>
      <c r="G124" s="41">
        <f t="shared" si="9"/>
        <v>0.14763916285110432</v>
      </c>
      <c r="H124" s="41">
        <f t="shared" si="11"/>
        <v>-11.836710481988366</v>
      </c>
      <c r="I124" s="42">
        <f t="shared" si="12"/>
        <v>-13.20469165296424</v>
      </c>
      <c r="J124" s="52"/>
    </row>
    <row r="125" spans="1:10" x14ac:dyDescent="0.25">
      <c r="A125" s="15" t="s">
        <v>252</v>
      </c>
      <c r="B125" s="216">
        <v>11.38632831</v>
      </c>
      <c r="C125" s="41">
        <f t="shared" si="6"/>
        <v>0.108444881633339</v>
      </c>
      <c r="D125" s="216">
        <v>14.74074712</v>
      </c>
      <c r="E125" s="41">
        <f t="shared" si="7"/>
        <v>0.13269783736164212</v>
      </c>
      <c r="F125" s="216">
        <v>15.781274740000001</v>
      </c>
      <c r="G125" s="41">
        <f t="shared" si="9"/>
        <v>0.13918878960947095</v>
      </c>
      <c r="H125" s="41">
        <f t="shared" si="11"/>
        <v>7.058852658751813</v>
      </c>
      <c r="I125" s="42">
        <f t="shared" si="12"/>
        <v>38.598451672433832</v>
      </c>
      <c r="J125" s="52"/>
    </row>
    <row r="126" spans="1:10" x14ac:dyDescent="0.25">
      <c r="A126" s="15" t="s">
        <v>236</v>
      </c>
      <c r="B126" s="216">
        <v>14.856482269999999</v>
      </c>
      <c r="C126" s="41">
        <f t="shared" si="6"/>
        <v>0.14149508229470237</v>
      </c>
      <c r="D126" s="216">
        <v>22.79400468</v>
      </c>
      <c r="E126" s="41">
        <f t="shared" si="7"/>
        <v>0.20519415340510563</v>
      </c>
      <c r="F126" s="216">
        <v>15.742938329999999</v>
      </c>
      <c r="G126" s="41">
        <f t="shared" si="9"/>
        <v>0.13885066746193953</v>
      </c>
      <c r="H126" s="41">
        <f t="shared" si="11"/>
        <v>-30.933863746140112</v>
      </c>
      <c r="I126" s="42">
        <f t="shared" si="12"/>
        <v>5.9667964723387978</v>
      </c>
      <c r="J126" s="52"/>
    </row>
    <row r="127" spans="1:10" x14ac:dyDescent="0.25">
      <c r="A127" s="15" t="s">
        <v>4</v>
      </c>
      <c r="B127" s="216">
        <v>23.152059319999999</v>
      </c>
      <c r="C127" s="41">
        <f t="shared" si="6"/>
        <v>0.22050324425657133</v>
      </c>
      <c r="D127" s="216">
        <v>13.606116630000001</v>
      </c>
      <c r="E127" s="41">
        <f t="shared" si="7"/>
        <v>0.12248376808809093</v>
      </c>
      <c r="F127" s="216">
        <v>15.16437599</v>
      </c>
      <c r="G127" s="41">
        <f t="shared" si="9"/>
        <v>0.13374782291072534</v>
      </c>
      <c r="H127" s="41">
        <f t="shared" si="11"/>
        <v>11.452638562308138</v>
      </c>
      <c r="I127" s="42">
        <f t="shared" si="12"/>
        <v>-34.500962612426477</v>
      </c>
      <c r="J127" s="52"/>
    </row>
    <row r="128" spans="1:10" x14ac:dyDescent="0.25">
      <c r="A128" s="15" t="s">
        <v>152</v>
      </c>
      <c r="B128" s="216">
        <v>11.99599061</v>
      </c>
      <c r="C128" s="41">
        <f t="shared" si="6"/>
        <v>0.11425138520145972</v>
      </c>
      <c r="D128" s="216">
        <v>6.9441422800000003</v>
      </c>
      <c r="E128" s="41">
        <f t="shared" si="7"/>
        <v>6.2511937514843047E-2</v>
      </c>
      <c r="F128" s="216">
        <v>15.02054624</v>
      </c>
      <c r="G128" s="41">
        <f t="shared" si="9"/>
        <v>0.13247926323210885</v>
      </c>
      <c r="H128" s="41">
        <f t="shared" si="11"/>
        <v>116.30527766202393</v>
      </c>
      <c r="I128" s="42">
        <f t="shared" si="12"/>
        <v>25.213054330658569</v>
      </c>
      <c r="J128" s="52"/>
    </row>
    <row r="129" spans="1:10" x14ac:dyDescent="0.25">
      <c r="A129" s="15" t="s">
        <v>246</v>
      </c>
      <c r="B129" s="216">
        <v>13.23534006</v>
      </c>
      <c r="C129" s="41">
        <f t="shared" si="6"/>
        <v>0.12605511163094943</v>
      </c>
      <c r="D129" s="216">
        <v>10.554459699999999</v>
      </c>
      <c r="E129" s="41">
        <f t="shared" si="7"/>
        <v>9.501241458856298E-2</v>
      </c>
      <c r="F129" s="216">
        <v>14.08018287</v>
      </c>
      <c r="G129" s="41">
        <f t="shared" si="9"/>
        <v>0.12418538067700524</v>
      </c>
      <c r="H129" s="41">
        <f t="shared" si="11"/>
        <v>33.405055968900065</v>
      </c>
      <c r="I129" s="42">
        <f t="shared" si="12"/>
        <v>6.3832346291826214</v>
      </c>
      <c r="J129" s="52"/>
    </row>
    <row r="130" spans="1:10" x14ac:dyDescent="0.25">
      <c r="A130" s="15" t="s">
        <v>667</v>
      </c>
      <c r="B130" s="216">
        <v>8.5448939800000012</v>
      </c>
      <c r="C130" s="41">
        <f t="shared" si="6"/>
        <v>8.1382689046187451E-2</v>
      </c>
      <c r="D130" s="216">
        <v>13.228682060000001</v>
      </c>
      <c r="E130" s="41">
        <f t="shared" si="7"/>
        <v>0.11908606030728466</v>
      </c>
      <c r="F130" s="216">
        <v>13.689455990000001</v>
      </c>
      <c r="G130" s="41">
        <f t="shared" si="9"/>
        <v>0.12073922044020015</v>
      </c>
      <c r="H130" s="41">
        <f t="shared" si="11"/>
        <v>3.4831431272602575</v>
      </c>
      <c r="I130" s="42">
        <f t="shared" si="12"/>
        <v>60.206270809693521</v>
      </c>
      <c r="J130" s="52"/>
    </row>
    <row r="131" spans="1:10" x14ac:dyDescent="0.25">
      <c r="A131" s="15" t="s">
        <v>49</v>
      </c>
      <c r="B131" s="216">
        <v>17.671963600000002</v>
      </c>
      <c r="C131" s="41">
        <f t="shared" si="6"/>
        <v>0.16831009511183465</v>
      </c>
      <c r="D131" s="216">
        <v>12.931572769999999</v>
      </c>
      <c r="E131" s="41">
        <f t="shared" si="7"/>
        <v>0.1164114495889744</v>
      </c>
      <c r="F131" s="216">
        <v>13.35781718</v>
      </c>
      <c r="G131" s="41">
        <f t="shared" si="9"/>
        <v>0.11781420929173918</v>
      </c>
      <c r="H131" s="41">
        <f t="shared" si="11"/>
        <v>3.2961528932416106</v>
      </c>
      <c r="I131" s="42">
        <f t="shared" si="12"/>
        <v>-24.412377241428917</v>
      </c>
      <c r="J131" s="52"/>
    </row>
    <row r="132" spans="1:10" x14ac:dyDescent="0.25">
      <c r="A132" s="15" t="s">
        <v>120</v>
      </c>
      <c r="B132" s="216">
        <v>15.676893029999999</v>
      </c>
      <c r="C132" s="41">
        <f t="shared" ref="C132:C195" si="13">(B132/$B$268)*100</f>
        <v>0.14930878178910223</v>
      </c>
      <c r="D132" s="216">
        <v>14.311907160000001</v>
      </c>
      <c r="E132" s="41">
        <f t="shared" ref="E132:E195" si="14">(D132/$D$268)*100</f>
        <v>0.12883737256952557</v>
      </c>
      <c r="F132" s="216">
        <v>13.344007289999999</v>
      </c>
      <c r="G132" s="41">
        <f t="shared" si="9"/>
        <v>0.11769240785900269</v>
      </c>
      <c r="H132" s="41">
        <f t="shared" si="11"/>
        <v>-6.7628993060069753</v>
      </c>
      <c r="I132" s="42">
        <f t="shared" si="12"/>
        <v>-14.881046490115658</v>
      </c>
      <c r="J132" s="52"/>
    </row>
    <row r="133" spans="1:10" x14ac:dyDescent="0.25">
      <c r="A133" s="15" t="s">
        <v>154</v>
      </c>
      <c r="B133" s="216">
        <v>11.72024588</v>
      </c>
      <c r="C133" s="41">
        <f t="shared" si="13"/>
        <v>0.11162515628975651</v>
      </c>
      <c r="D133" s="216">
        <v>11.57503799</v>
      </c>
      <c r="E133" s="41">
        <f t="shared" si="14"/>
        <v>0.10419977333223859</v>
      </c>
      <c r="F133" s="216">
        <v>13.316105310000001</v>
      </c>
      <c r="G133" s="41">
        <f t="shared" ref="G133:G196" si="15">(F133/$F$268)*100</f>
        <v>0.11744631602625208</v>
      </c>
      <c r="H133" s="41">
        <f t="shared" si="11"/>
        <v>15.041568947800933</v>
      </c>
      <c r="I133" s="42">
        <f t="shared" si="12"/>
        <v>13.616262374864107</v>
      </c>
      <c r="J133" s="52"/>
    </row>
    <row r="134" spans="1:10" x14ac:dyDescent="0.25">
      <c r="A134" s="15" t="s">
        <v>148</v>
      </c>
      <c r="B134" s="216">
        <v>49.554827240000002</v>
      </c>
      <c r="C134" s="41">
        <f t="shared" si="13"/>
        <v>0.47196666283394412</v>
      </c>
      <c r="D134" s="216">
        <v>13.332506380000002</v>
      </c>
      <c r="E134" s="41">
        <f t="shared" si="14"/>
        <v>0.12002069832918319</v>
      </c>
      <c r="F134" s="216">
        <v>13.121467000000001</v>
      </c>
      <c r="G134" s="41">
        <f t="shared" si="15"/>
        <v>0.11572963146008929</v>
      </c>
      <c r="H134" s="41">
        <f t="shared" si="11"/>
        <v>-1.5828935234306729</v>
      </c>
      <c r="I134" s="42">
        <f t="shared" si="12"/>
        <v>-73.521314207289734</v>
      </c>
      <c r="J134" s="52"/>
    </row>
    <row r="135" spans="1:10" x14ac:dyDescent="0.25">
      <c r="A135" s="15" t="s">
        <v>199</v>
      </c>
      <c r="B135" s="216">
        <v>8.9533965799999997</v>
      </c>
      <c r="C135" s="41">
        <f t="shared" si="13"/>
        <v>8.5273321293722837E-2</v>
      </c>
      <c r="D135" s="216">
        <v>9.1247263699999994</v>
      </c>
      <c r="E135" s="41">
        <f t="shared" si="14"/>
        <v>8.2141796881713747E-2</v>
      </c>
      <c r="F135" s="216">
        <v>12.784629619999999</v>
      </c>
      <c r="G135" s="41">
        <f t="shared" si="15"/>
        <v>0.11275876960071163</v>
      </c>
      <c r="H135" s="41">
        <f t="shared" si="11"/>
        <v>40.109731531598783</v>
      </c>
      <c r="I135" s="42">
        <f t="shared" si="12"/>
        <v>42.790833688280557</v>
      </c>
      <c r="J135" s="52"/>
    </row>
    <row r="136" spans="1:10" x14ac:dyDescent="0.25">
      <c r="A136" s="15" t="s">
        <v>82</v>
      </c>
      <c r="B136" s="216">
        <v>14.789163070000001</v>
      </c>
      <c r="C136" s="41">
        <f t="shared" si="13"/>
        <v>0.14085392541981764</v>
      </c>
      <c r="D136" s="216">
        <v>13.1029705</v>
      </c>
      <c r="E136" s="41">
        <f t="shared" si="14"/>
        <v>0.11795439092800843</v>
      </c>
      <c r="F136" s="216">
        <v>11.97131064</v>
      </c>
      <c r="G136" s="41">
        <f t="shared" si="15"/>
        <v>0.10558540203328222</v>
      </c>
      <c r="H136" s="41">
        <f t="shared" si="11"/>
        <v>-8.6366664719271018</v>
      </c>
      <c r="I136" s="42">
        <f t="shared" si="12"/>
        <v>-19.053494891242686</v>
      </c>
      <c r="J136" s="52"/>
    </row>
    <row r="137" spans="1:10" x14ac:dyDescent="0.25">
      <c r="A137" s="15" t="s">
        <v>163</v>
      </c>
      <c r="B137" s="216">
        <v>6.9330834499999998</v>
      </c>
      <c r="C137" s="41">
        <f t="shared" si="13"/>
        <v>6.6031594524548848E-2</v>
      </c>
      <c r="D137" s="216">
        <v>7.8812259500000001</v>
      </c>
      <c r="E137" s="41">
        <f t="shared" si="14"/>
        <v>7.0947668446499565E-2</v>
      </c>
      <c r="F137" s="216">
        <v>11.96304829</v>
      </c>
      <c r="G137" s="41">
        <f t="shared" si="15"/>
        <v>0.10551252918145136</v>
      </c>
      <c r="H137" s="41">
        <f t="shared" si="11"/>
        <v>51.791718266876984</v>
      </c>
      <c r="I137" s="42">
        <f t="shared" si="12"/>
        <v>72.55018457912837</v>
      </c>
      <c r="J137" s="52"/>
    </row>
    <row r="138" spans="1:10" x14ac:dyDescent="0.25">
      <c r="A138" s="15" t="s">
        <v>221</v>
      </c>
      <c r="B138" s="216">
        <v>9.3137179099999994</v>
      </c>
      <c r="C138" s="41">
        <f t="shared" si="13"/>
        <v>8.8705068817417521E-2</v>
      </c>
      <c r="D138" s="216">
        <v>12.48774646</v>
      </c>
      <c r="E138" s="41">
        <f t="shared" si="14"/>
        <v>0.11241607601518247</v>
      </c>
      <c r="F138" s="216">
        <v>11.264389080000001</v>
      </c>
      <c r="G138" s="41">
        <f t="shared" si="15"/>
        <v>9.9350445864891043E-2</v>
      </c>
      <c r="H138" s="41">
        <f t="shared" si="11"/>
        <v>-9.796462347458645</v>
      </c>
      <c r="I138" s="42">
        <f t="shared" si="12"/>
        <v>20.944065397402632</v>
      </c>
      <c r="J138" s="52"/>
    </row>
    <row r="139" spans="1:10" x14ac:dyDescent="0.25">
      <c r="A139" s="15" t="s">
        <v>159</v>
      </c>
      <c r="B139" s="216">
        <v>13.70074198</v>
      </c>
      <c r="C139" s="41">
        <f t="shared" si="13"/>
        <v>0.13048766045197746</v>
      </c>
      <c r="D139" s="216">
        <v>11.23010083</v>
      </c>
      <c r="E139" s="41">
        <f t="shared" si="14"/>
        <v>0.10109461083368629</v>
      </c>
      <c r="F139" s="216">
        <v>11.196950380000001</v>
      </c>
      <c r="G139" s="41">
        <f t="shared" si="15"/>
        <v>9.8755645306603787E-2</v>
      </c>
      <c r="H139" s="41">
        <f t="shared" si="11"/>
        <v>-0.29519280816643345</v>
      </c>
      <c r="I139" s="42">
        <f t="shared" si="12"/>
        <v>-18.274861344407267</v>
      </c>
      <c r="J139" s="52"/>
    </row>
    <row r="140" spans="1:10" x14ac:dyDescent="0.25">
      <c r="A140" s="15" t="s">
        <v>113</v>
      </c>
      <c r="B140" s="216">
        <v>6.1426609000000001</v>
      </c>
      <c r="C140" s="41">
        <f t="shared" si="13"/>
        <v>5.8503506668537264E-2</v>
      </c>
      <c r="D140" s="216">
        <v>4.0771368399999997</v>
      </c>
      <c r="E140" s="41">
        <f t="shared" si="14"/>
        <v>3.6702837169048416E-2</v>
      </c>
      <c r="F140" s="216">
        <v>10.29171912</v>
      </c>
      <c r="G140" s="41">
        <f t="shared" si="15"/>
        <v>9.0771623390003137E-2</v>
      </c>
      <c r="H140" s="41">
        <f t="shared" si="11"/>
        <v>152.42515823923145</v>
      </c>
      <c r="I140" s="42">
        <f t="shared" si="12"/>
        <v>67.544966058601744</v>
      </c>
      <c r="J140" s="52"/>
    </row>
    <row r="141" spans="1:10" x14ac:dyDescent="0.25">
      <c r="A141" s="15" t="s">
        <v>255</v>
      </c>
      <c r="B141" s="216">
        <v>16.370962200000001</v>
      </c>
      <c r="C141" s="41">
        <f t="shared" si="13"/>
        <v>0.15591918743847175</v>
      </c>
      <c r="D141" s="216">
        <v>9.8085215399999992</v>
      </c>
      <c r="E141" s="41">
        <f t="shared" si="14"/>
        <v>8.8297396697561911E-2</v>
      </c>
      <c r="F141" s="216">
        <v>10.03940805</v>
      </c>
      <c r="G141" s="41">
        <f t="shared" si="15"/>
        <v>8.8546272585523667E-2</v>
      </c>
      <c r="H141" s="41">
        <f t="shared" si="11"/>
        <v>2.3539379411914974</v>
      </c>
      <c r="I141" s="42">
        <f t="shared" si="12"/>
        <v>-38.675516274785608</v>
      </c>
      <c r="J141" s="52"/>
    </row>
    <row r="142" spans="1:10" x14ac:dyDescent="0.25">
      <c r="A142" s="15" t="s">
        <v>122</v>
      </c>
      <c r="B142" s="216">
        <v>7.7094870599999998</v>
      </c>
      <c r="C142" s="41">
        <f t="shared" si="13"/>
        <v>7.3426164160504404E-2</v>
      </c>
      <c r="D142" s="216">
        <v>14.66712689</v>
      </c>
      <c r="E142" s="41">
        <f t="shared" si="14"/>
        <v>0.13203509990148909</v>
      </c>
      <c r="F142" s="216">
        <v>9.909308939999999</v>
      </c>
      <c r="G142" s="41">
        <f t="shared" si="15"/>
        <v>8.7398815364956348E-2</v>
      </c>
      <c r="H142" s="41">
        <f t="shared" si="11"/>
        <v>-32.438649952935684</v>
      </c>
      <c r="I142" s="42">
        <f t="shared" si="12"/>
        <v>28.533959041368441</v>
      </c>
      <c r="J142" s="52"/>
    </row>
    <row r="143" spans="1:10" x14ac:dyDescent="0.25">
      <c r="A143" s="15" t="s">
        <v>121</v>
      </c>
      <c r="B143" s="216">
        <v>12.17810242</v>
      </c>
      <c r="C143" s="41">
        <f t="shared" si="13"/>
        <v>0.11598584192374997</v>
      </c>
      <c r="D143" s="216">
        <v>15.82985886</v>
      </c>
      <c r="E143" s="41">
        <f t="shared" si="14"/>
        <v>0.14250214180880877</v>
      </c>
      <c r="F143" s="216">
        <v>9.2548477299999998</v>
      </c>
      <c r="G143" s="41">
        <f t="shared" si="15"/>
        <v>8.1626552656966153E-2</v>
      </c>
      <c r="H143" s="41">
        <f t="shared" si="11"/>
        <v>-41.535500651962224</v>
      </c>
      <c r="I143" s="42">
        <f t="shared" si="12"/>
        <v>-24.004188741253827</v>
      </c>
      <c r="J143" s="52"/>
    </row>
    <row r="144" spans="1:10" x14ac:dyDescent="0.25">
      <c r="A144" s="15" t="s">
        <v>226</v>
      </c>
      <c r="B144" s="216">
        <v>14.303272230000001</v>
      </c>
      <c r="C144" s="41">
        <f t="shared" si="13"/>
        <v>0.13622623744210086</v>
      </c>
      <c r="D144" s="216">
        <v>1.82437644</v>
      </c>
      <c r="E144" s="41">
        <f t="shared" si="14"/>
        <v>1.642323866970534E-2</v>
      </c>
      <c r="F144" s="216">
        <v>8.8706701900000002</v>
      </c>
      <c r="G144" s="41">
        <f t="shared" si="15"/>
        <v>7.8238156746703702E-2</v>
      </c>
      <c r="H144" s="41">
        <f t="shared" si="11"/>
        <v>386.2302535544693</v>
      </c>
      <c r="I144" s="42">
        <f t="shared" si="12"/>
        <v>-37.981532845369046</v>
      </c>
      <c r="J144" s="52"/>
    </row>
    <row r="145" spans="1:10" x14ac:dyDescent="0.25">
      <c r="A145" s="15" t="s">
        <v>213</v>
      </c>
      <c r="B145" s="216">
        <v>9.1073618599999993</v>
      </c>
      <c r="C145" s="41">
        <f t="shared" si="13"/>
        <v>8.6739706779075484E-2</v>
      </c>
      <c r="D145" s="216">
        <v>55.350212749999997</v>
      </c>
      <c r="E145" s="41">
        <f t="shared" si="14"/>
        <v>0.49826874239409574</v>
      </c>
      <c r="F145" s="216">
        <v>8.8260690299999993</v>
      </c>
      <c r="G145" s="41">
        <f t="shared" si="15"/>
        <v>7.7844780319396262E-2</v>
      </c>
      <c r="H145" s="41">
        <f t="shared" si="11"/>
        <v>-84.054137118018573</v>
      </c>
      <c r="I145" s="42">
        <f t="shared" si="12"/>
        <v>-3.088631310845924</v>
      </c>
      <c r="J145" s="52"/>
    </row>
    <row r="146" spans="1:10" x14ac:dyDescent="0.25">
      <c r="A146" s="15" t="s">
        <v>94</v>
      </c>
      <c r="B146" s="216">
        <v>11.344790789999999</v>
      </c>
      <c r="C146" s="41">
        <f t="shared" si="13"/>
        <v>0.10804927285436268</v>
      </c>
      <c r="D146" s="216">
        <v>15.50297568</v>
      </c>
      <c r="E146" s="41">
        <f t="shared" si="14"/>
        <v>0.13955950323677577</v>
      </c>
      <c r="F146" s="216">
        <v>8.7611643499999996</v>
      </c>
      <c r="G146" s="41">
        <f t="shared" si="15"/>
        <v>7.7272329487760208E-2</v>
      </c>
      <c r="H146" s="41">
        <f t="shared" si="11"/>
        <v>-43.487208321544635</v>
      </c>
      <c r="I146" s="42">
        <f t="shared" si="12"/>
        <v>-22.773680782878504</v>
      </c>
      <c r="J146" s="52"/>
    </row>
    <row r="147" spans="1:10" x14ac:dyDescent="0.25">
      <c r="A147" s="15" t="s">
        <v>258</v>
      </c>
      <c r="B147" s="216">
        <v>11.284981630000001</v>
      </c>
      <c r="C147" s="41">
        <f t="shared" si="13"/>
        <v>0.10747964258372548</v>
      </c>
      <c r="D147" s="216">
        <v>17.68228465</v>
      </c>
      <c r="E147" s="41">
        <f t="shared" si="14"/>
        <v>0.15917788383225182</v>
      </c>
      <c r="F147" s="216">
        <v>8.433920539999999</v>
      </c>
      <c r="G147" s="41">
        <f t="shared" si="15"/>
        <v>7.4386081667383447E-2</v>
      </c>
      <c r="H147" s="41">
        <f t="shared" si="11"/>
        <v>-52.302993041117006</v>
      </c>
      <c r="I147" s="42">
        <f t="shared" si="12"/>
        <v>-25.264206743772977</v>
      </c>
      <c r="J147" s="52"/>
    </row>
    <row r="148" spans="1:10" x14ac:dyDescent="0.25">
      <c r="A148" s="15" t="s">
        <v>6</v>
      </c>
      <c r="B148" s="216">
        <v>5.0444363699999997</v>
      </c>
      <c r="C148" s="41">
        <f t="shared" si="13"/>
        <v>4.8043872454575323E-2</v>
      </c>
      <c r="D148" s="216">
        <v>10.231789460000002</v>
      </c>
      <c r="E148" s="41">
        <f t="shared" si="14"/>
        <v>9.2107701368778661E-2</v>
      </c>
      <c r="F148" s="216">
        <v>8.2247928300000002</v>
      </c>
      <c r="G148" s="41">
        <f t="shared" si="15"/>
        <v>7.2541602478707959E-2</v>
      </c>
      <c r="H148" s="41">
        <f t="shared" si="11"/>
        <v>-19.615304222649645</v>
      </c>
      <c r="I148" s="42">
        <f t="shared" si="12"/>
        <v>63.046814881322419</v>
      </c>
      <c r="J148" s="52"/>
    </row>
    <row r="149" spans="1:10" x14ac:dyDescent="0.25">
      <c r="A149" s="15" t="s">
        <v>173</v>
      </c>
      <c r="B149" s="216">
        <v>5.4792432999999994</v>
      </c>
      <c r="C149" s="41">
        <f t="shared" si="13"/>
        <v>5.2185030585049558E-2</v>
      </c>
      <c r="D149" s="216">
        <v>7.8650440599999998</v>
      </c>
      <c r="E149" s="41">
        <f t="shared" si="14"/>
        <v>7.0801997281398951E-2</v>
      </c>
      <c r="F149" s="216">
        <v>8.2010750899999998</v>
      </c>
      <c r="G149" s="41">
        <f t="shared" si="15"/>
        <v>7.2332415098267475E-2</v>
      </c>
      <c r="H149" s="41">
        <f t="shared" si="11"/>
        <v>4.2724621430792142</v>
      </c>
      <c r="I149" s="42">
        <f t="shared" si="12"/>
        <v>49.675322685524861</v>
      </c>
      <c r="J149" s="52"/>
    </row>
    <row r="150" spans="1:10" x14ac:dyDescent="0.25">
      <c r="A150" s="15" t="s">
        <v>253</v>
      </c>
      <c r="B150" s="216">
        <v>0.609232</v>
      </c>
      <c r="C150" s="41">
        <f t="shared" si="13"/>
        <v>5.8024053345816784E-3</v>
      </c>
      <c r="D150" s="216">
        <v>6.4191042000000005</v>
      </c>
      <c r="E150" s="41">
        <f t="shared" si="14"/>
        <v>5.7785486597441461E-2</v>
      </c>
      <c r="F150" s="216">
        <v>8.1531851599999996</v>
      </c>
      <c r="G150" s="41">
        <f t="shared" si="15"/>
        <v>7.191003214752352E-2</v>
      </c>
      <c r="H150" s="41">
        <f t="shared" si="11"/>
        <v>27.01437624271621</v>
      </c>
      <c r="I150" s="42">
        <f t="shared" si="12"/>
        <v>1238.2726383381043</v>
      </c>
      <c r="J150" s="52"/>
    </row>
    <row r="151" spans="1:10" x14ac:dyDescent="0.25">
      <c r="A151" s="15" t="s">
        <v>31</v>
      </c>
      <c r="B151" s="216">
        <v>5.62330577</v>
      </c>
      <c r="C151" s="41">
        <f t="shared" si="13"/>
        <v>5.355710041138996E-2</v>
      </c>
      <c r="D151" s="216">
        <v>5.3442196700000002</v>
      </c>
      <c r="E151" s="41">
        <f t="shared" si="14"/>
        <v>4.8109257069634113E-2</v>
      </c>
      <c r="F151" s="216">
        <v>8.1085033800000001</v>
      </c>
      <c r="G151" s="41">
        <f t="shared" si="15"/>
        <v>7.1515944662307054E-2</v>
      </c>
      <c r="H151" s="41">
        <f t="shared" si="11"/>
        <v>51.724739638181831</v>
      </c>
      <c r="I151" s="42">
        <f t="shared" si="12"/>
        <v>44.194602101461044</v>
      </c>
      <c r="J151" s="52"/>
    </row>
    <row r="152" spans="1:10" x14ac:dyDescent="0.25">
      <c r="A152" s="15" t="s">
        <v>179</v>
      </c>
      <c r="B152" s="216">
        <v>3.3428767000000001</v>
      </c>
      <c r="C152" s="41">
        <f t="shared" si="13"/>
        <v>3.1837995372746009E-2</v>
      </c>
      <c r="D152" s="216">
        <v>28.612693159999999</v>
      </c>
      <c r="E152" s="41">
        <f t="shared" si="14"/>
        <v>0.25757463122562879</v>
      </c>
      <c r="F152" s="216">
        <v>7.6933573800000001</v>
      </c>
      <c r="G152" s="41">
        <f t="shared" si="15"/>
        <v>6.7854410964731146E-2</v>
      </c>
      <c r="H152" s="41">
        <f t="shared" si="11"/>
        <v>-73.112082330106659</v>
      </c>
      <c r="I152" s="42">
        <f t="shared" si="12"/>
        <v>130.14182305916339</v>
      </c>
      <c r="J152" s="52"/>
    </row>
    <row r="153" spans="1:10" x14ac:dyDescent="0.25">
      <c r="A153" s="15" t="s">
        <v>125</v>
      </c>
      <c r="B153" s="216">
        <v>3.6958475800000001</v>
      </c>
      <c r="C153" s="41">
        <f t="shared" si="13"/>
        <v>3.5199736248248265E-2</v>
      </c>
      <c r="D153" s="216">
        <v>0.25289116</v>
      </c>
      <c r="E153" s="41">
        <f t="shared" si="14"/>
        <v>2.2765542171431681E-3</v>
      </c>
      <c r="F153" s="216">
        <v>7.5614938799999996</v>
      </c>
      <c r="G153" s="41">
        <f t="shared" si="15"/>
        <v>6.6691392053961684E-2</v>
      </c>
      <c r="H153" s="41">
        <f t="shared" si="11"/>
        <v>2890.0190580010781</v>
      </c>
      <c r="I153" s="42">
        <f t="shared" si="12"/>
        <v>104.59431067771465</v>
      </c>
      <c r="J153" s="52"/>
    </row>
    <row r="154" spans="1:10" x14ac:dyDescent="0.25">
      <c r="A154" s="15" t="s">
        <v>181</v>
      </c>
      <c r="B154" s="216">
        <v>6.5900944000000008</v>
      </c>
      <c r="C154" s="41">
        <f t="shared" si="13"/>
        <v>6.2764921904884918E-2</v>
      </c>
      <c r="D154" s="216">
        <v>32.312254369999998</v>
      </c>
      <c r="E154" s="41">
        <f t="shared" si="14"/>
        <v>0.2908784907761357</v>
      </c>
      <c r="F154" s="216">
        <v>7.48164842</v>
      </c>
      <c r="G154" s="41">
        <f t="shared" si="15"/>
        <v>6.5987165486950453E-2</v>
      </c>
      <c r="H154" s="41">
        <f t="shared" si="11"/>
        <v>-76.845786325121708</v>
      </c>
      <c r="I154" s="42">
        <f t="shared" si="12"/>
        <v>13.528698769474357</v>
      </c>
      <c r="J154" s="52"/>
    </row>
    <row r="155" spans="1:10" x14ac:dyDescent="0.25">
      <c r="A155" s="15" t="s">
        <v>193</v>
      </c>
      <c r="B155" s="216">
        <v>3.8463854500000001</v>
      </c>
      <c r="C155" s="41">
        <f t="shared" si="13"/>
        <v>3.6633478632011038E-2</v>
      </c>
      <c r="D155" s="216">
        <v>4.1408078599999998</v>
      </c>
      <c r="E155" s="41">
        <f t="shared" si="14"/>
        <v>3.727601073941287E-2</v>
      </c>
      <c r="F155" s="216">
        <v>7.4109559100000002</v>
      </c>
      <c r="G155" s="41">
        <f t="shared" si="15"/>
        <v>6.53636667478774E-2</v>
      </c>
      <c r="H155" s="41">
        <f t="shared" si="11"/>
        <v>78.973672784711169</v>
      </c>
      <c r="I155" s="42">
        <f t="shared" si="12"/>
        <v>92.673251454817148</v>
      </c>
      <c r="J155" s="52"/>
    </row>
    <row r="156" spans="1:10" x14ac:dyDescent="0.25">
      <c r="A156" s="15" t="s">
        <v>13</v>
      </c>
      <c r="B156" s="216">
        <v>34.383929299999998</v>
      </c>
      <c r="C156" s="41">
        <f t="shared" si="13"/>
        <v>0.32747704453180276</v>
      </c>
      <c r="D156" s="216">
        <v>68.392220969999997</v>
      </c>
      <c r="E156" s="41">
        <f t="shared" si="14"/>
        <v>0.61567434412907485</v>
      </c>
      <c r="F156" s="216">
        <v>7.3737911399999998</v>
      </c>
      <c r="G156" s="41">
        <f t="shared" si="15"/>
        <v>6.5035878312681927E-2</v>
      </c>
      <c r="H156" s="41">
        <f t="shared" si="11"/>
        <v>-89.218377418632912</v>
      </c>
      <c r="I156" s="42">
        <f t="shared" si="12"/>
        <v>-78.554541932471921</v>
      </c>
      <c r="J156" s="52"/>
    </row>
    <row r="157" spans="1:10" x14ac:dyDescent="0.25">
      <c r="A157" s="15" t="s">
        <v>239</v>
      </c>
      <c r="B157" s="216">
        <v>1.4565286100000001</v>
      </c>
      <c r="C157" s="41">
        <f t="shared" si="13"/>
        <v>1.3872169184538628E-2</v>
      </c>
      <c r="D157" s="216">
        <v>2.1991262900000002</v>
      </c>
      <c r="E157" s="41">
        <f t="shared" si="14"/>
        <v>1.9796778303875509E-2</v>
      </c>
      <c r="F157" s="216">
        <v>7.2972286200000003</v>
      </c>
      <c r="G157" s="41">
        <f t="shared" si="15"/>
        <v>6.4360606849265853E-2</v>
      </c>
      <c r="H157" s="41">
        <f t="shared" si="11"/>
        <v>231.82399088139678</v>
      </c>
      <c r="I157" s="42">
        <f t="shared" si="12"/>
        <v>401.00139261940069</v>
      </c>
      <c r="J157" s="52"/>
    </row>
    <row r="158" spans="1:10" x14ac:dyDescent="0.25">
      <c r="A158" s="15" t="s">
        <v>185</v>
      </c>
      <c r="B158" s="216">
        <v>4.9087020499999996</v>
      </c>
      <c r="C158" s="41">
        <f t="shared" si="13"/>
        <v>4.6751121019237361E-2</v>
      </c>
      <c r="D158" s="216">
        <v>4.2009756999999999</v>
      </c>
      <c r="E158" s="41">
        <f t="shared" si="14"/>
        <v>3.7817648295618449E-2</v>
      </c>
      <c r="F158" s="216">
        <v>6.9544165300000005</v>
      </c>
      <c r="G158" s="41">
        <f t="shared" si="15"/>
        <v>6.1337048825169688E-2</v>
      </c>
      <c r="H158" s="41">
        <f t="shared" si="11"/>
        <v>65.542888762722455</v>
      </c>
      <c r="I158" s="42">
        <f t="shared" si="12"/>
        <v>41.675262812091042</v>
      </c>
      <c r="J158" s="52"/>
    </row>
    <row r="159" spans="1:10" x14ac:dyDescent="0.25">
      <c r="A159" s="15" t="s">
        <v>76</v>
      </c>
      <c r="B159" s="216">
        <v>47.50370771</v>
      </c>
      <c r="C159" s="41">
        <f t="shared" si="13"/>
        <v>0.45243153187769652</v>
      </c>
      <c r="D159" s="216">
        <v>4.8450078799999998</v>
      </c>
      <c r="E159" s="41">
        <f t="shared" si="14"/>
        <v>4.3615297273759512E-2</v>
      </c>
      <c r="F159" s="216">
        <v>6.87648628</v>
      </c>
      <c r="G159" s="41">
        <f t="shared" si="15"/>
        <v>6.0649714161134592E-2</v>
      </c>
      <c r="H159" s="41">
        <f t="shared" ref="H159:H182" si="16">((F159/D159)-1)*100</f>
        <v>41.92931054634321</v>
      </c>
      <c r="I159" s="42">
        <f t="shared" ref="I159:I210" si="17">((F159/B159)-1)*100</f>
        <v>-85.524316708119969</v>
      </c>
      <c r="J159" s="52"/>
    </row>
    <row r="160" spans="1:10" x14ac:dyDescent="0.25">
      <c r="A160" s="15" t="s">
        <v>254</v>
      </c>
      <c r="B160" s="216">
        <v>6.2694243200000006</v>
      </c>
      <c r="C160" s="41">
        <f t="shared" si="13"/>
        <v>5.9710818077717706E-2</v>
      </c>
      <c r="D160" s="216">
        <v>8.33953612</v>
      </c>
      <c r="E160" s="41">
        <f t="shared" si="14"/>
        <v>7.5073427331361742E-2</v>
      </c>
      <c r="F160" s="216">
        <v>6.5065214899999999</v>
      </c>
      <c r="G160" s="41">
        <f t="shared" si="15"/>
        <v>5.7386672856384956E-2</v>
      </c>
      <c r="H160" s="41">
        <f t="shared" si="16"/>
        <v>-21.979815227420584</v>
      </c>
      <c r="I160" s="42">
        <f t="shared" si="17"/>
        <v>3.7818012930411982</v>
      </c>
      <c r="J160" s="52"/>
    </row>
    <row r="161" spans="1:10" x14ac:dyDescent="0.25">
      <c r="A161" s="15" t="s">
        <v>138</v>
      </c>
      <c r="B161" s="216">
        <v>5.2712548899999998</v>
      </c>
      <c r="C161" s="41">
        <f t="shared" si="13"/>
        <v>5.020412173634306E-2</v>
      </c>
      <c r="D161" s="216">
        <v>4.6921841900000008</v>
      </c>
      <c r="E161" s="41">
        <f t="shared" si="14"/>
        <v>4.2239561498934972E-2</v>
      </c>
      <c r="F161" s="216">
        <v>6.2952999299999997</v>
      </c>
      <c r="G161" s="41">
        <f t="shared" si="15"/>
        <v>5.5523726183179495E-2</v>
      </c>
      <c r="H161" s="41">
        <f t="shared" si="16"/>
        <v>34.165660917927411</v>
      </c>
      <c r="I161" s="42">
        <f t="shared" si="17"/>
        <v>19.426968745956419</v>
      </c>
      <c r="J161" s="52"/>
    </row>
    <row r="162" spans="1:10" x14ac:dyDescent="0.25">
      <c r="A162" s="15" t="s">
        <v>153</v>
      </c>
      <c r="B162" s="216">
        <v>0.22595389999999999</v>
      </c>
      <c r="C162" s="41">
        <f t="shared" si="13"/>
        <v>2.1520145276832715E-3</v>
      </c>
      <c r="D162" s="216">
        <v>9.3103338999999998</v>
      </c>
      <c r="E162" s="41">
        <f t="shared" si="14"/>
        <v>8.3812656413359804E-2</v>
      </c>
      <c r="F162" s="216">
        <v>6.1200271900000001</v>
      </c>
      <c r="G162" s="41">
        <f t="shared" si="15"/>
        <v>5.3977843424399555E-2</v>
      </c>
      <c r="H162" s="41">
        <f t="shared" si="16"/>
        <v>-34.26629747403581</v>
      </c>
      <c r="I162" s="42">
        <f t="shared" si="17"/>
        <v>2608.5291247462424</v>
      </c>
      <c r="J162" s="52"/>
    </row>
    <row r="163" spans="1:10" x14ac:dyDescent="0.25">
      <c r="A163" s="15" t="s">
        <v>150</v>
      </c>
      <c r="B163" s="216">
        <v>5.6446185399999997</v>
      </c>
      <c r="C163" s="41">
        <f t="shared" si="13"/>
        <v>5.3760086023345199E-2</v>
      </c>
      <c r="D163" s="216">
        <v>3.0175389500000001</v>
      </c>
      <c r="E163" s="41">
        <f t="shared" si="14"/>
        <v>2.7164219666738321E-2</v>
      </c>
      <c r="F163" s="216">
        <v>6.1106282199999997</v>
      </c>
      <c r="G163" s="41">
        <f t="shared" si="15"/>
        <v>5.3894945732075629E-2</v>
      </c>
      <c r="H163" s="41">
        <f t="shared" si="16"/>
        <v>102.50370653873415</v>
      </c>
      <c r="I163" s="42">
        <f t="shared" si="17"/>
        <v>8.2558223677591478</v>
      </c>
      <c r="J163" s="52"/>
    </row>
    <row r="164" spans="1:10" x14ac:dyDescent="0.25">
      <c r="A164" s="15" t="s">
        <v>215</v>
      </c>
      <c r="B164" s="216">
        <v>24.88178997</v>
      </c>
      <c r="C164" s="41">
        <f t="shared" si="13"/>
        <v>0.23697742544033945</v>
      </c>
      <c r="D164" s="216">
        <v>12.73777662</v>
      </c>
      <c r="E164" s="41">
        <f t="shared" si="14"/>
        <v>0.1146668751936155</v>
      </c>
      <c r="F164" s="216">
        <v>5.9507352899999999</v>
      </c>
      <c r="G164" s="41">
        <f t="shared" si="15"/>
        <v>5.248471089614045E-2</v>
      </c>
      <c r="H164" s="41">
        <f t="shared" si="16"/>
        <v>-53.282778717782222</v>
      </c>
      <c r="I164" s="42">
        <f t="shared" si="17"/>
        <v>-76.083974275263927</v>
      </c>
      <c r="J164" s="52"/>
    </row>
    <row r="165" spans="1:10" x14ac:dyDescent="0.25">
      <c r="A165" s="15" t="s">
        <v>227</v>
      </c>
      <c r="B165" s="216">
        <v>6.3161272899999998</v>
      </c>
      <c r="C165" s="41">
        <f t="shared" si="13"/>
        <v>6.0155623278804984E-2</v>
      </c>
      <c r="D165" s="216">
        <v>6.1356179000000006</v>
      </c>
      <c r="E165" s="41">
        <f t="shared" si="14"/>
        <v>5.5233511543163909E-2</v>
      </c>
      <c r="F165" s="216">
        <v>5.8843114400000003</v>
      </c>
      <c r="G165" s="41">
        <f t="shared" si="15"/>
        <v>5.1898861182792078E-2</v>
      </c>
      <c r="H165" s="41">
        <f t="shared" si="16"/>
        <v>-4.0958622928588877</v>
      </c>
      <c r="I165" s="42">
        <f t="shared" si="17"/>
        <v>-6.8367186121101708</v>
      </c>
      <c r="J165" s="52"/>
    </row>
    <row r="166" spans="1:10" x14ac:dyDescent="0.25">
      <c r="A166" s="15" t="s">
        <v>61</v>
      </c>
      <c r="B166" s="216">
        <v>3.6475461</v>
      </c>
      <c r="C166" s="41">
        <f t="shared" si="13"/>
        <v>3.4739706628628492E-2</v>
      </c>
      <c r="D166" s="216">
        <v>4.8290430999999998</v>
      </c>
      <c r="E166" s="41">
        <f t="shared" si="14"/>
        <v>4.3471580556912776E-2</v>
      </c>
      <c r="F166" s="216">
        <v>5.5691483099999992</v>
      </c>
      <c r="G166" s="41">
        <f t="shared" si="15"/>
        <v>4.9119163387971704E-2</v>
      </c>
      <c r="H166" s="41">
        <f t="shared" si="16"/>
        <v>15.326125583762117</v>
      </c>
      <c r="I166" s="42">
        <f t="shared" si="17"/>
        <v>52.682054107554642</v>
      </c>
      <c r="J166" s="52"/>
    </row>
    <row r="167" spans="1:10" x14ac:dyDescent="0.25">
      <c r="A167" s="15" t="s">
        <v>83</v>
      </c>
      <c r="B167" s="216">
        <v>5.4943789000000001</v>
      </c>
      <c r="C167" s="41">
        <f t="shared" si="13"/>
        <v>5.2329184021149604E-2</v>
      </c>
      <c r="D167" s="216">
        <v>5.4448933099999994</v>
      </c>
      <c r="E167" s="41">
        <f t="shared" si="14"/>
        <v>4.9015532321395196E-2</v>
      </c>
      <c r="F167" s="216">
        <v>5.3255066500000003</v>
      </c>
      <c r="G167" s="41">
        <f t="shared" si="15"/>
        <v>4.6970275651552887E-2</v>
      </c>
      <c r="H167" s="41">
        <f t="shared" si="16"/>
        <v>-2.1926354329245612</v>
      </c>
      <c r="I167" s="42">
        <f t="shared" si="17"/>
        <v>-3.0735457651091314</v>
      </c>
      <c r="J167" s="52"/>
    </row>
    <row r="168" spans="1:10" x14ac:dyDescent="0.25">
      <c r="A168" s="15" t="s">
        <v>144</v>
      </c>
      <c r="B168" s="216">
        <v>4.7725940199999997</v>
      </c>
      <c r="C168" s="41">
        <f t="shared" si="13"/>
        <v>4.5454810320929649E-2</v>
      </c>
      <c r="D168" s="216">
        <v>4.1380305000000002</v>
      </c>
      <c r="E168" s="41">
        <f t="shared" si="14"/>
        <v>3.7251008637241623E-2</v>
      </c>
      <c r="F168" s="216">
        <v>5.26130166</v>
      </c>
      <c r="G168" s="41">
        <f t="shared" si="15"/>
        <v>4.6403995994667054E-2</v>
      </c>
      <c r="H168" s="41">
        <f t="shared" si="16"/>
        <v>27.145067200447158</v>
      </c>
      <c r="I168" s="42">
        <f t="shared" si="17"/>
        <v>10.239874541015336</v>
      </c>
      <c r="J168" s="52"/>
    </row>
    <row r="169" spans="1:10" x14ac:dyDescent="0.25">
      <c r="A169" s="15" t="s">
        <v>84</v>
      </c>
      <c r="B169" s="216">
        <v>1.6049810000000001E-2</v>
      </c>
      <c r="C169" s="41">
        <f t="shared" si="13"/>
        <v>1.5286049183730067E-4</v>
      </c>
      <c r="D169" s="216">
        <v>3.3415583500000001</v>
      </c>
      <c r="E169" s="41">
        <f t="shared" si="14"/>
        <v>3.0081078174193462E-2</v>
      </c>
      <c r="F169" s="216">
        <v>4.9393439199999998</v>
      </c>
      <c r="G169" s="41">
        <f t="shared" si="15"/>
        <v>4.3564370623820688E-2</v>
      </c>
      <c r="H169" s="41">
        <f t="shared" si="16"/>
        <v>47.815581912552865</v>
      </c>
      <c r="I169" s="42">
        <f t="shared" si="17"/>
        <v>30675.09278926043</v>
      </c>
      <c r="J169" s="52"/>
    </row>
    <row r="170" spans="1:10" x14ac:dyDescent="0.25">
      <c r="A170" s="15" t="s">
        <v>205</v>
      </c>
      <c r="B170" s="216">
        <v>2.6998127900000002</v>
      </c>
      <c r="C170" s="41">
        <f t="shared" si="13"/>
        <v>2.5713370497721467E-2</v>
      </c>
      <c r="D170" s="216">
        <v>14.81080455</v>
      </c>
      <c r="E170" s="41">
        <f t="shared" si="14"/>
        <v>0.13332850210179639</v>
      </c>
      <c r="F170" s="216">
        <v>4.9222227599999995</v>
      </c>
      <c r="G170" s="41">
        <f t="shared" si="15"/>
        <v>4.3413364220575595E-2</v>
      </c>
      <c r="H170" s="41">
        <f t="shared" si="16"/>
        <v>-66.766000163036381</v>
      </c>
      <c r="I170" s="42">
        <f t="shared" si="17"/>
        <v>82.317188000283494</v>
      </c>
      <c r="J170" s="52"/>
    </row>
    <row r="171" spans="1:10" x14ac:dyDescent="0.25">
      <c r="A171" s="15" t="s">
        <v>247</v>
      </c>
      <c r="B171" s="216">
        <v>6.0473979500000006</v>
      </c>
      <c r="C171" s="41">
        <f t="shared" si="13"/>
        <v>5.7596209859984884E-2</v>
      </c>
      <c r="D171" s="216">
        <v>2.8912493500000003</v>
      </c>
      <c r="E171" s="41">
        <f t="shared" si="14"/>
        <v>2.6027346707393588E-2</v>
      </c>
      <c r="F171" s="216">
        <v>4.8462286399999996</v>
      </c>
      <c r="G171" s="41">
        <f t="shared" si="15"/>
        <v>4.2743105971194351E-2</v>
      </c>
      <c r="H171" s="41">
        <f t="shared" si="16"/>
        <v>67.617111267141297</v>
      </c>
      <c r="I171" s="42">
        <f t="shared" si="17"/>
        <v>-19.862580897293203</v>
      </c>
      <c r="J171" s="52"/>
    </row>
    <row r="172" spans="1:10" x14ac:dyDescent="0.25">
      <c r="A172" s="15" t="s">
        <v>243</v>
      </c>
      <c r="B172" s="216">
        <v>4.7102359199999997</v>
      </c>
      <c r="C172" s="41">
        <f t="shared" si="13"/>
        <v>4.4860903612000416E-2</v>
      </c>
      <c r="D172" s="216">
        <v>5.6838284200000002</v>
      </c>
      <c r="E172" s="41">
        <f t="shared" si="14"/>
        <v>5.1166452631516222E-2</v>
      </c>
      <c r="F172" s="216">
        <v>4.7617730400000005</v>
      </c>
      <c r="G172" s="41">
        <f t="shared" si="15"/>
        <v>4.1998218569294803E-2</v>
      </c>
      <c r="H172" s="41">
        <f t="shared" si="16"/>
        <v>-16.222435159293557</v>
      </c>
      <c r="I172" s="42">
        <f t="shared" si="17"/>
        <v>1.0941515642808985</v>
      </c>
      <c r="J172" s="52"/>
    </row>
    <row r="173" spans="1:10" x14ac:dyDescent="0.25">
      <c r="A173" s="15" t="s">
        <v>89</v>
      </c>
      <c r="B173" s="216">
        <v>7.0936892800000004</v>
      </c>
      <c r="C173" s="41">
        <f t="shared" si="13"/>
        <v>6.7561225477546921E-2</v>
      </c>
      <c r="D173" s="216">
        <v>3.0377234</v>
      </c>
      <c r="E173" s="41">
        <f t="shared" si="14"/>
        <v>2.7345922320038719E-2</v>
      </c>
      <c r="F173" s="216">
        <v>4.5108984100000002</v>
      </c>
      <c r="G173" s="41">
        <f t="shared" si="15"/>
        <v>3.9785536978693213E-2</v>
      </c>
      <c r="H173" s="41">
        <f t="shared" si="16"/>
        <v>48.496022053884168</v>
      </c>
      <c r="I173" s="42">
        <f t="shared" si="17"/>
        <v>-36.4096983678428</v>
      </c>
      <c r="J173" s="52"/>
    </row>
    <row r="174" spans="1:10" x14ac:dyDescent="0.25">
      <c r="A174" s="15" t="s">
        <v>187</v>
      </c>
      <c r="B174" s="216">
        <v>3.1920999500000002</v>
      </c>
      <c r="C174" s="41">
        <f t="shared" si="13"/>
        <v>3.0401977864586739E-2</v>
      </c>
      <c r="D174" s="216">
        <v>13.154950679999999</v>
      </c>
      <c r="E174" s="41">
        <f t="shared" si="14"/>
        <v>0.11842232226252743</v>
      </c>
      <c r="F174" s="216">
        <v>4.3271125199999991</v>
      </c>
      <c r="G174" s="41">
        <f t="shared" si="15"/>
        <v>3.81645693447187E-2</v>
      </c>
      <c r="H174" s="41">
        <f t="shared" si="16"/>
        <v>-67.106585001655063</v>
      </c>
      <c r="I174" s="42">
        <f t="shared" si="17"/>
        <v>35.556924525499234</v>
      </c>
      <c r="J174" s="52"/>
    </row>
    <row r="175" spans="1:10" x14ac:dyDescent="0.25">
      <c r="A175" s="15" t="s">
        <v>225</v>
      </c>
      <c r="B175" s="216">
        <v>41.12745821</v>
      </c>
      <c r="C175" s="41">
        <f t="shared" si="13"/>
        <v>0.39170329679906679</v>
      </c>
      <c r="D175" s="216">
        <v>5.1669071100000004</v>
      </c>
      <c r="E175" s="41">
        <f t="shared" si="14"/>
        <v>4.6513069776173754E-2</v>
      </c>
      <c r="F175" s="216">
        <v>4.2797528899999993</v>
      </c>
      <c r="G175" s="41">
        <f t="shared" si="15"/>
        <v>3.7746863570967473E-2</v>
      </c>
      <c r="H175" s="41">
        <f t="shared" si="16"/>
        <v>-17.169927794579632</v>
      </c>
      <c r="I175" s="42" t="s">
        <v>314</v>
      </c>
      <c r="J175" s="52"/>
    </row>
    <row r="176" spans="1:10" x14ac:dyDescent="0.25">
      <c r="A176" s="15" t="s">
        <v>92</v>
      </c>
      <c r="B176" s="216">
        <v>3.7020393899999999</v>
      </c>
      <c r="C176" s="41">
        <f t="shared" si="13"/>
        <v>3.5258707857380278E-2</v>
      </c>
      <c r="D176" s="216">
        <v>2.2096290099999996</v>
      </c>
      <c r="E176" s="41">
        <f t="shared" si="14"/>
        <v>1.989132495195713E-2</v>
      </c>
      <c r="F176" s="216">
        <v>3.7183919900000002</v>
      </c>
      <c r="G176" s="41">
        <f t="shared" si="15"/>
        <v>3.2795733482151652E-2</v>
      </c>
      <c r="H176" s="41">
        <f t="shared" si="16"/>
        <v>68.281280394666837</v>
      </c>
      <c r="I176" s="42">
        <f t="shared" si="17"/>
        <v>0.44171869278788467</v>
      </c>
      <c r="J176" s="52"/>
    </row>
    <row r="177" spans="1:10" x14ac:dyDescent="0.25">
      <c r="A177" s="15" t="s">
        <v>190</v>
      </c>
      <c r="B177" s="216">
        <v>3.1244538199999998</v>
      </c>
      <c r="C177" s="41">
        <f t="shared" si="13"/>
        <v>2.9757707265577152E-2</v>
      </c>
      <c r="D177" s="216">
        <v>4.0252894399999999</v>
      </c>
      <c r="E177" s="41">
        <f t="shared" si="14"/>
        <v>3.6236101134788035E-2</v>
      </c>
      <c r="F177" s="216">
        <v>3.7102653800000001</v>
      </c>
      <c r="G177" s="41">
        <f t="shared" si="15"/>
        <v>3.2724057839457137E-2</v>
      </c>
      <c r="H177" s="41">
        <f t="shared" si="16"/>
        <v>-7.826121939693353</v>
      </c>
      <c r="I177" s="42">
        <f t="shared" si="17"/>
        <v>18.749246868369475</v>
      </c>
      <c r="J177" s="52"/>
    </row>
    <row r="178" spans="1:10" x14ac:dyDescent="0.25">
      <c r="A178" s="15" t="s">
        <v>139</v>
      </c>
      <c r="B178" s="216">
        <v>2.3625233699999999</v>
      </c>
      <c r="C178" s="41">
        <f t="shared" si="13"/>
        <v>2.2500981900428544E-2</v>
      </c>
      <c r="D178" s="216">
        <v>4.1977335</v>
      </c>
      <c r="E178" s="41">
        <f t="shared" si="14"/>
        <v>3.778846165230984E-2</v>
      </c>
      <c r="F178" s="216">
        <v>3.5447485599999999</v>
      </c>
      <c r="G178" s="41">
        <f t="shared" si="15"/>
        <v>3.1264221025551653E-2</v>
      </c>
      <c r="H178" s="41">
        <f t="shared" si="16"/>
        <v>-15.555654974285527</v>
      </c>
      <c r="I178" s="42">
        <f t="shared" si="17"/>
        <v>50.040782876996474</v>
      </c>
      <c r="J178" s="52"/>
    </row>
    <row r="179" spans="1:10" x14ac:dyDescent="0.25">
      <c r="A179" s="15" t="s">
        <v>43</v>
      </c>
      <c r="B179" s="216">
        <v>0.10830382000000001</v>
      </c>
      <c r="C179" s="41">
        <f t="shared" si="13"/>
        <v>1.0314997618699837E-3</v>
      </c>
      <c r="D179" s="216">
        <v>2.5073088299999999</v>
      </c>
      <c r="E179" s="41">
        <f t="shared" si="14"/>
        <v>2.257107164448454E-2</v>
      </c>
      <c r="F179" s="216">
        <v>3.5136617400000003</v>
      </c>
      <c r="G179" s="41">
        <f t="shared" si="15"/>
        <v>3.0990039318440236E-2</v>
      </c>
      <c r="H179" s="41">
        <f t="shared" si="16"/>
        <v>40.136775253170562</v>
      </c>
      <c r="I179" s="42">
        <f t="shared" si="17"/>
        <v>3144.2639050035355</v>
      </c>
      <c r="J179" s="52"/>
    </row>
    <row r="180" spans="1:10" x14ac:dyDescent="0.25">
      <c r="A180" s="15" t="s">
        <v>17</v>
      </c>
      <c r="B180" s="216">
        <v>3.40641164</v>
      </c>
      <c r="C180" s="41">
        <f t="shared" si="13"/>
        <v>3.2443110459918587E-2</v>
      </c>
      <c r="D180" s="216">
        <v>2.5658921800000001</v>
      </c>
      <c r="E180" s="41">
        <f t="shared" si="14"/>
        <v>2.3098445446308513E-2</v>
      </c>
      <c r="F180" s="216">
        <v>3.3612883199999999</v>
      </c>
      <c r="G180" s="41">
        <f t="shared" si="15"/>
        <v>2.9646125582200721E-2</v>
      </c>
      <c r="H180" s="41">
        <f t="shared" si="16"/>
        <v>30.998813831686412</v>
      </c>
      <c r="I180" s="42">
        <f t="shared" si="17"/>
        <v>-1.3246584608312406</v>
      </c>
      <c r="J180" s="52"/>
    </row>
    <row r="181" spans="1:10" x14ac:dyDescent="0.25">
      <c r="A181" s="15" t="s">
        <v>112</v>
      </c>
      <c r="B181" s="216">
        <v>2.1668726400000002</v>
      </c>
      <c r="C181" s="41">
        <f t="shared" si="13"/>
        <v>2.0637578731411161E-2</v>
      </c>
      <c r="D181" s="216">
        <v>4.0871384700000002</v>
      </c>
      <c r="E181" s="41">
        <f t="shared" si="14"/>
        <v>3.6792872949479832E-2</v>
      </c>
      <c r="F181" s="216">
        <v>3.3178227599999999</v>
      </c>
      <c r="G181" s="41">
        <f t="shared" si="15"/>
        <v>2.9262764999119093E-2</v>
      </c>
      <c r="H181" s="41">
        <f t="shared" si="16"/>
        <v>-18.822844286946815</v>
      </c>
      <c r="I181" s="42">
        <f t="shared" si="17"/>
        <v>53.115725343230125</v>
      </c>
      <c r="J181" s="52"/>
    </row>
    <row r="182" spans="1:10" x14ac:dyDescent="0.25">
      <c r="A182" s="15" t="s">
        <v>241</v>
      </c>
      <c r="B182" s="216">
        <v>2.88262727</v>
      </c>
      <c r="C182" s="41">
        <f t="shared" si="13"/>
        <v>2.7454519541092095E-2</v>
      </c>
      <c r="D182" s="216">
        <v>4.44561735</v>
      </c>
      <c r="E182" s="41">
        <f t="shared" si="14"/>
        <v>4.0019939510528305E-2</v>
      </c>
      <c r="F182" s="216">
        <v>2.8181497100000001</v>
      </c>
      <c r="G182" s="41">
        <f t="shared" si="15"/>
        <v>2.4855713719941334E-2</v>
      </c>
      <c r="H182" s="41">
        <f t="shared" si="16"/>
        <v>-36.608360816299225</v>
      </c>
      <c r="I182" s="42">
        <f t="shared" si="17"/>
        <v>-2.2367636867599572</v>
      </c>
      <c r="J182" s="52"/>
    </row>
    <row r="183" spans="1:10" x14ac:dyDescent="0.25">
      <c r="A183" s="15" t="s">
        <v>42</v>
      </c>
      <c r="B183" s="216">
        <v>0.31338552000000003</v>
      </c>
      <c r="C183" s="41">
        <f t="shared" si="13"/>
        <v>2.9847247239617311E-3</v>
      </c>
      <c r="D183" s="216">
        <v>0.30715048</v>
      </c>
      <c r="E183" s="41">
        <f t="shared" si="14"/>
        <v>2.765002622240921E-3</v>
      </c>
      <c r="F183" s="216">
        <v>2.7893337200000001</v>
      </c>
      <c r="G183" s="41">
        <f t="shared" si="15"/>
        <v>2.460156043792968E-2</v>
      </c>
      <c r="H183" s="41" t="s">
        <v>314</v>
      </c>
      <c r="I183" s="42">
        <f t="shared" si="17"/>
        <v>790.06464625423655</v>
      </c>
      <c r="J183" s="52"/>
    </row>
    <row r="184" spans="1:10" x14ac:dyDescent="0.25">
      <c r="A184" s="15" t="s">
        <v>101</v>
      </c>
      <c r="B184" s="216">
        <v>1.42285971</v>
      </c>
      <c r="C184" s="41">
        <f t="shared" si="13"/>
        <v>1.3551502172678618E-2</v>
      </c>
      <c r="D184" s="216">
        <v>1.2645994700000001</v>
      </c>
      <c r="E184" s="41">
        <f t="shared" si="14"/>
        <v>1.1384064418959981E-2</v>
      </c>
      <c r="F184" s="216">
        <v>2.7744633700000003</v>
      </c>
      <c r="G184" s="41">
        <f t="shared" si="15"/>
        <v>2.4470405885989525E-2</v>
      </c>
      <c r="H184" s="41">
        <f t="shared" ref="H184:H220" si="18">((F184/D184)-1)*100</f>
        <v>119.39463330630686</v>
      </c>
      <c r="I184" s="42">
        <f t="shared" si="17"/>
        <v>94.992053714136034</v>
      </c>
      <c r="J184" s="52"/>
    </row>
    <row r="185" spans="1:10" x14ac:dyDescent="0.25">
      <c r="A185" s="15" t="s">
        <v>137</v>
      </c>
      <c r="B185" s="216">
        <v>1.5123991799999998</v>
      </c>
      <c r="C185" s="41">
        <f t="shared" si="13"/>
        <v>1.4404287808337309E-2</v>
      </c>
      <c r="D185" s="216">
        <v>0.73685009999999995</v>
      </c>
      <c r="E185" s="41">
        <f t="shared" si="14"/>
        <v>6.6332061688410349E-3</v>
      </c>
      <c r="F185" s="216">
        <v>2.7549530199999999</v>
      </c>
      <c r="G185" s="41">
        <f t="shared" si="15"/>
        <v>2.4298327137846701E-2</v>
      </c>
      <c r="H185" s="41">
        <f t="shared" si="18"/>
        <v>273.88242466140673</v>
      </c>
      <c r="I185" s="42">
        <f t="shared" si="17"/>
        <v>82.157796462174758</v>
      </c>
      <c r="J185" s="52"/>
    </row>
    <row r="186" spans="1:10" x14ac:dyDescent="0.25">
      <c r="A186" s="15" t="s">
        <v>93</v>
      </c>
      <c r="B186" s="216">
        <v>2.2429963700000002</v>
      </c>
      <c r="C186" s="41">
        <f t="shared" si="13"/>
        <v>2.136259110279063E-2</v>
      </c>
      <c r="D186" s="216">
        <v>1.7021876299999998</v>
      </c>
      <c r="E186" s="41">
        <f t="shared" si="14"/>
        <v>1.5323281475894353E-2</v>
      </c>
      <c r="F186" s="216">
        <v>2.5804895399999999</v>
      </c>
      <c r="G186" s="41">
        <f t="shared" si="15"/>
        <v>2.2759581946958769E-2</v>
      </c>
      <c r="H186" s="41">
        <f t="shared" si="18"/>
        <v>51.59841926474347</v>
      </c>
      <c r="I186" s="42">
        <f t="shared" si="17"/>
        <v>15.046532152880809</v>
      </c>
      <c r="J186" s="52"/>
    </row>
    <row r="187" spans="1:10" x14ac:dyDescent="0.25">
      <c r="A187" s="15" t="s">
        <v>19</v>
      </c>
      <c r="B187" s="216">
        <v>2.5969959600000001</v>
      </c>
      <c r="C187" s="41">
        <f t="shared" si="13"/>
        <v>2.4734129547021606E-2</v>
      </c>
      <c r="D187" s="216">
        <v>1.8682745199999999</v>
      </c>
      <c r="E187" s="41">
        <f t="shared" si="14"/>
        <v>1.6818414045343174E-2</v>
      </c>
      <c r="F187" s="216">
        <v>2.5228157900000001</v>
      </c>
      <c r="G187" s="41">
        <f t="shared" si="15"/>
        <v>2.2250906976970942E-2</v>
      </c>
      <c r="H187" s="41">
        <f t="shared" si="18"/>
        <v>35.034533897084906</v>
      </c>
      <c r="I187" s="42">
        <f t="shared" si="17"/>
        <v>-2.856383727296985</v>
      </c>
      <c r="J187" s="52"/>
    </row>
    <row r="188" spans="1:10" x14ac:dyDescent="0.25">
      <c r="A188" s="15" t="s">
        <v>74</v>
      </c>
      <c r="B188" s="216">
        <v>2.5259919800000001</v>
      </c>
      <c r="C188" s="41">
        <f t="shared" si="13"/>
        <v>2.4057878344969627E-2</v>
      </c>
      <c r="D188" s="216">
        <v>6.5141861700000003</v>
      </c>
      <c r="E188" s="41">
        <f t="shared" si="14"/>
        <v>5.8641425016869725E-2</v>
      </c>
      <c r="F188" s="216">
        <v>2.4052944199999997</v>
      </c>
      <c r="G188" s="41">
        <f t="shared" si="15"/>
        <v>2.121438378647823E-2</v>
      </c>
      <c r="H188" s="41">
        <f t="shared" si="18"/>
        <v>-63.076056513748682</v>
      </c>
      <c r="I188" s="42">
        <f t="shared" si="17"/>
        <v>-4.7782241968955308</v>
      </c>
      <c r="J188" s="52"/>
    </row>
    <row r="189" spans="1:10" x14ac:dyDescent="0.25">
      <c r="A189" s="15" t="s">
        <v>91</v>
      </c>
      <c r="B189" s="216">
        <v>1.5489518600000001</v>
      </c>
      <c r="C189" s="41">
        <f t="shared" si="13"/>
        <v>1.4752420318489856E-2</v>
      </c>
      <c r="D189" s="216">
        <v>2.2236267700000001</v>
      </c>
      <c r="E189" s="41">
        <f t="shared" si="14"/>
        <v>2.0017334337016534E-2</v>
      </c>
      <c r="F189" s="216">
        <v>2.3008707999999998</v>
      </c>
      <c r="G189" s="41">
        <f t="shared" si="15"/>
        <v>2.0293381046591875E-2</v>
      </c>
      <c r="H189" s="41">
        <f t="shared" si="18"/>
        <v>3.4737857558712282</v>
      </c>
      <c r="I189" s="42">
        <f t="shared" si="17"/>
        <v>48.543725561619432</v>
      </c>
      <c r="J189" s="52"/>
    </row>
    <row r="190" spans="1:10" x14ac:dyDescent="0.25">
      <c r="A190" s="15" t="s">
        <v>207</v>
      </c>
      <c r="B190" s="216">
        <v>2.5294897999999999</v>
      </c>
      <c r="C190" s="41">
        <f t="shared" si="13"/>
        <v>2.4091192040618256E-2</v>
      </c>
      <c r="D190" s="216">
        <v>2.5044427000000002</v>
      </c>
      <c r="E190" s="41">
        <f t="shared" si="14"/>
        <v>2.2545270424946539E-2</v>
      </c>
      <c r="F190" s="216">
        <v>2.27616621</v>
      </c>
      <c r="G190" s="41">
        <f t="shared" si="15"/>
        <v>2.0075489777568938E-2</v>
      </c>
      <c r="H190" s="41">
        <f t="shared" si="18"/>
        <v>-9.1148617614609577</v>
      </c>
      <c r="I190" s="42">
        <f t="shared" si="17"/>
        <v>-10.014809705894045</v>
      </c>
      <c r="J190" s="52"/>
    </row>
    <row r="191" spans="1:10" x14ac:dyDescent="0.25">
      <c r="A191" s="15" t="s">
        <v>0</v>
      </c>
      <c r="B191" s="216">
        <v>2.1722139999999999</v>
      </c>
      <c r="C191" s="41">
        <f t="shared" si="13"/>
        <v>2.0688450543393987E-2</v>
      </c>
      <c r="D191" s="216">
        <v>3.7340119999999999</v>
      </c>
      <c r="E191" s="41">
        <f t="shared" si="14"/>
        <v>3.361398937575831E-2</v>
      </c>
      <c r="F191" s="216">
        <v>2.2749185399999998</v>
      </c>
      <c r="G191" s="41">
        <f t="shared" si="15"/>
        <v>2.0064485490526657E-2</v>
      </c>
      <c r="H191" s="41">
        <f t="shared" si="18"/>
        <v>-39.075757121294743</v>
      </c>
      <c r="I191" s="42">
        <f t="shared" si="17"/>
        <v>4.7281041370693666</v>
      </c>
      <c r="J191" s="52"/>
    </row>
    <row r="192" spans="1:10" x14ac:dyDescent="0.25">
      <c r="A192" s="15" t="s">
        <v>208</v>
      </c>
      <c r="B192" s="216">
        <v>2.1909031299999997</v>
      </c>
      <c r="C192" s="41">
        <f t="shared" si="13"/>
        <v>2.0866448264476742E-2</v>
      </c>
      <c r="D192" s="216">
        <v>3.4278832499999998</v>
      </c>
      <c r="E192" s="41">
        <f t="shared" si="14"/>
        <v>3.0858184480081978E-2</v>
      </c>
      <c r="F192" s="216">
        <v>2.13036336</v>
      </c>
      <c r="G192" s="41">
        <f t="shared" si="15"/>
        <v>1.8789527613709466E-2</v>
      </c>
      <c r="H192" s="41">
        <f t="shared" si="18"/>
        <v>-37.851927716616359</v>
      </c>
      <c r="I192" s="42">
        <f t="shared" si="17"/>
        <v>-2.7632335346565395</v>
      </c>
      <c r="J192" s="52"/>
    </row>
    <row r="193" spans="1:10" x14ac:dyDescent="0.25">
      <c r="A193" s="15" t="s">
        <v>192</v>
      </c>
      <c r="B193" s="216">
        <v>2.5939892599999999</v>
      </c>
      <c r="C193" s="41">
        <f t="shared" si="13"/>
        <v>2.4705493342555184E-2</v>
      </c>
      <c r="D193" s="216">
        <v>1.0551218200000001</v>
      </c>
      <c r="E193" s="41">
        <f t="shared" si="14"/>
        <v>9.4983234246731885E-3</v>
      </c>
      <c r="F193" s="216">
        <v>2.0358858400000002</v>
      </c>
      <c r="G193" s="41">
        <f t="shared" si="15"/>
        <v>1.7956248181549693E-2</v>
      </c>
      <c r="H193" s="41">
        <f t="shared" si="18"/>
        <v>92.952681046819791</v>
      </c>
      <c r="I193" s="42">
        <f t="shared" si="17"/>
        <v>-21.515255618290407</v>
      </c>
      <c r="J193" s="52"/>
    </row>
    <row r="194" spans="1:10" x14ac:dyDescent="0.25">
      <c r="A194" s="15" t="s">
        <v>95</v>
      </c>
      <c r="B194" s="216">
        <v>2.8089272699999999</v>
      </c>
      <c r="C194" s="41">
        <f t="shared" si="13"/>
        <v>2.6752591091570941E-2</v>
      </c>
      <c r="D194" s="216">
        <v>1.8394505000000001</v>
      </c>
      <c r="E194" s="41">
        <f t="shared" si="14"/>
        <v>1.6558937026510179E-2</v>
      </c>
      <c r="F194" s="216">
        <v>1.5207416100000002</v>
      </c>
      <c r="G194" s="41">
        <f t="shared" si="15"/>
        <v>1.3412743108017025E-2</v>
      </c>
      <c r="H194" s="41">
        <f t="shared" si="18"/>
        <v>-17.32630967780867</v>
      </c>
      <c r="I194" s="42">
        <f t="shared" si="17"/>
        <v>-45.860413466668348</v>
      </c>
      <c r="J194" s="52"/>
    </row>
    <row r="195" spans="1:10" x14ac:dyDescent="0.25">
      <c r="A195" s="15" t="s">
        <v>136</v>
      </c>
      <c r="B195" s="216">
        <v>2.4430698399999997</v>
      </c>
      <c r="C195" s="41">
        <f t="shared" si="13"/>
        <v>2.3268117026636167E-2</v>
      </c>
      <c r="D195" s="216">
        <v>2.0152093300000002</v>
      </c>
      <c r="E195" s="41">
        <f t="shared" si="14"/>
        <v>1.8141137470514032E-2</v>
      </c>
      <c r="F195" s="216">
        <v>1.4857607399999999</v>
      </c>
      <c r="G195" s="41">
        <f t="shared" si="15"/>
        <v>1.3104216386633408E-2</v>
      </c>
      <c r="H195" s="41">
        <f t="shared" si="18"/>
        <v>-26.272634912820703</v>
      </c>
      <c r="I195" s="42">
        <f t="shared" si="17"/>
        <v>-39.184680041729791</v>
      </c>
      <c r="J195" s="52"/>
    </row>
    <row r="196" spans="1:10" x14ac:dyDescent="0.25">
      <c r="A196" s="15" t="s">
        <v>102</v>
      </c>
      <c r="B196" s="216">
        <v>0.70497555000000001</v>
      </c>
      <c r="C196" s="41">
        <f t="shared" ref="C196:C259" si="19">(B196/$B$268)*100</f>
        <v>6.7142794404588934E-3</v>
      </c>
      <c r="D196" s="216">
        <v>1.0579122400000001</v>
      </c>
      <c r="E196" s="41">
        <f t="shared" ref="E196:E259" si="20">(D196/$D$268)*100</f>
        <v>9.5234430944101632E-3</v>
      </c>
      <c r="F196" s="216">
        <v>1.4247466799999999</v>
      </c>
      <c r="G196" s="41">
        <f t="shared" si="15"/>
        <v>1.2566080317115893E-2</v>
      </c>
      <c r="H196" s="41">
        <f t="shared" si="18"/>
        <v>34.675318625673498</v>
      </c>
      <c r="I196" s="42">
        <f t="shared" si="17"/>
        <v>102.09873661575921</v>
      </c>
      <c r="J196" s="52"/>
    </row>
    <row r="197" spans="1:10" x14ac:dyDescent="0.25">
      <c r="A197" s="15" t="s">
        <v>96</v>
      </c>
      <c r="B197" s="216">
        <v>0.74935945999999998</v>
      </c>
      <c r="C197" s="41">
        <f t="shared" si="19"/>
        <v>7.1369976104722751E-3</v>
      </c>
      <c r="D197" s="216">
        <v>0.92135905000000007</v>
      </c>
      <c r="E197" s="41">
        <f t="shared" si="20"/>
        <v>8.2941761617152752E-3</v>
      </c>
      <c r="F197" s="216">
        <v>1.4240634599999999</v>
      </c>
      <c r="G197" s="41">
        <f t="shared" ref="G197:G260" si="21">(F197/$F$268)*100</f>
        <v>1.2560054405622448E-2</v>
      </c>
      <c r="H197" s="41">
        <f t="shared" si="18"/>
        <v>54.561184372151097</v>
      </c>
      <c r="I197" s="42">
        <f t="shared" si="17"/>
        <v>90.037430100635547</v>
      </c>
      <c r="J197" s="52"/>
    </row>
    <row r="198" spans="1:10" x14ac:dyDescent="0.25">
      <c r="A198" s="15" t="s">
        <v>141</v>
      </c>
      <c r="B198" s="216">
        <v>1.10040297</v>
      </c>
      <c r="C198" s="41">
        <f t="shared" si="19"/>
        <v>1.0480381961744495E-2</v>
      </c>
      <c r="D198" s="216">
        <v>3.0701927599999999</v>
      </c>
      <c r="E198" s="41">
        <f t="shared" si="20"/>
        <v>2.763821509308757E-2</v>
      </c>
      <c r="F198" s="216">
        <v>1.39394942</v>
      </c>
      <c r="G198" s="41">
        <f t="shared" si="21"/>
        <v>1.22944524915244E-2</v>
      </c>
      <c r="H198" s="41">
        <f t="shared" si="18"/>
        <v>-54.597332188354187</v>
      </c>
      <c r="I198" s="42">
        <f t="shared" si="17"/>
        <v>26.676268421921833</v>
      </c>
      <c r="J198" s="52"/>
    </row>
    <row r="199" spans="1:10" x14ac:dyDescent="0.25">
      <c r="A199" s="15" t="s">
        <v>118</v>
      </c>
      <c r="B199" s="216">
        <v>0.30058609000000003</v>
      </c>
      <c r="C199" s="41">
        <f t="shared" si="19"/>
        <v>2.8628212768158083E-3</v>
      </c>
      <c r="D199" s="216">
        <v>0.86039938000000005</v>
      </c>
      <c r="E199" s="41">
        <f t="shared" si="20"/>
        <v>7.7454104641948244E-3</v>
      </c>
      <c r="F199" s="216">
        <v>1.3091088999999998</v>
      </c>
      <c r="G199" s="41">
        <f t="shared" si="21"/>
        <v>1.1546170145313998E-2</v>
      </c>
      <c r="H199" s="41">
        <f t="shared" si="18"/>
        <v>52.151306757101537</v>
      </c>
      <c r="I199" s="42">
        <f t="shared" si="17"/>
        <v>335.51878930924568</v>
      </c>
      <c r="J199" s="52"/>
    </row>
    <row r="200" spans="1:10" x14ac:dyDescent="0.25">
      <c r="A200" s="15" t="s">
        <v>55</v>
      </c>
      <c r="B200" s="216">
        <v>3.8368029999999997E-2</v>
      </c>
      <c r="C200" s="41">
        <f t="shared" si="19"/>
        <v>3.654221412358344E-4</v>
      </c>
      <c r="D200" s="216">
        <v>4.4156593700000002</v>
      </c>
      <c r="E200" s="41">
        <f t="shared" si="20"/>
        <v>3.975025445824696E-2</v>
      </c>
      <c r="F200" s="216">
        <v>1.25551938</v>
      </c>
      <c r="G200" s="41">
        <f t="shared" si="21"/>
        <v>1.1073517552450483E-2</v>
      </c>
      <c r="H200" s="41">
        <f t="shared" si="18"/>
        <v>-71.566661402145243</v>
      </c>
      <c r="I200" s="42">
        <f t="shared" si="17"/>
        <v>3172.3060839975369</v>
      </c>
      <c r="J200" s="52"/>
    </row>
    <row r="201" spans="1:10" x14ac:dyDescent="0.25">
      <c r="A201" s="15" t="s">
        <v>3</v>
      </c>
      <c r="B201" s="216">
        <v>2.6940560000000002E-2</v>
      </c>
      <c r="C201" s="41">
        <f t="shared" si="19"/>
        <v>2.5658542076026505E-4</v>
      </c>
      <c r="D201" s="216">
        <v>3.81462682</v>
      </c>
      <c r="E201" s="41">
        <f t="shared" si="20"/>
        <v>3.4339692909386127E-2</v>
      </c>
      <c r="F201" s="216">
        <v>1.24129171</v>
      </c>
      <c r="G201" s="41">
        <f t="shared" si="21"/>
        <v>1.0948031354479191E-2</v>
      </c>
      <c r="H201" s="41">
        <f t="shared" si="18"/>
        <v>-67.459681678639271</v>
      </c>
      <c r="I201" s="42">
        <f t="shared" si="17"/>
        <v>4507.5200738217764</v>
      </c>
      <c r="J201" s="52"/>
    </row>
    <row r="202" spans="1:10" x14ac:dyDescent="0.25">
      <c r="A202" s="15" t="s">
        <v>126</v>
      </c>
      <c r="B202" s="216">
        <v>1.14902817</v>
      </c>
      <c r="C202" s="41">
        <f t="shared" si="19"/>
        <v>1.0943494733028835E-2</v>
      </c>
      <c r="D202" s="216">
        <v>1.07045934</v>
      </c>
      <c r="E202" s="41">
        <f t="shared" si="20"/>
        <v>9.6363934775628071E-3</v>
      </c>
      <c r="F202" s="216">
        <v>1.09549399</v>
      </c>
      <c r="G202" s="41">
        <f t="shared" si="21"/>
        <v>9.6621144365521567E-3</v>
      </c>
      <c r="H202" s="41">
        <f t="shared" si="18"/>
        <v>2.3386829433428069</v>
      </c>
      <c r="I202" s="42">
        <f t="shared" si="17"/>
        <v>-4.6590833364859918</v>
      </c>
      <c r="J202" s="52"/>
    </row>
    <row r="203" spans="1:10" x14ac:dyDescent="0.25">
      <c r="A203" s="15" t="s">
        <v>223</v>
      </c>
      <c r="B203" s="216">
        <v>1.4702195200000001</v>
      </c>
      <c r="C203" s="41">
        <f t="shared" si="19"/>
        <v>1.4002563203925787E-2</v>
      </c>
      <c r="D203" s="216">
        <v>3.71860013</v>
      </c>
      <c r="E203" s="41">
        <f t="shared" si="20"/>
        <v>3.3475250015938214E-2</v>
      </c>
      <c r="F203" s="216">
        <v>1.09344727</v>
      </c>
      <c r="G203" s="41">
        <f t="shared" si="21"/>
        <v>9.6440626324892434E-3</v>
      </c>
      <c r="H203" s="41">
        <f t="shared" si="18"/>
        <v>-70.595190884371846</v>
      </c>
      <c r="I203" s="42">
        <f t="shared" si="17"/>
        <v>-25.62693834999552</v>
      </c>
      <c r="J203" s="52"/>
    </row>
    <row r="204" spans="1:10" x14ac:dyDescent="0.25">
      <c r="A204" s="15" t="s">
        <v>140</v>
      </c>
      <c r="B204" s="216">
        <v>1.1796748000000001</v>
      </c>
      <c r="C204" s="41">
        <f t="shared" si="19"/>
        <v>1.1235377249703847E-2</v>
      </c>
      <c r="D204" s="216">
        <v>0.92616240000000005</v>
      </c>
      <c r="E204" s="41">
        <f t="shared" si="20"/>
        <v>8.3374164501417835E-3</v>
      </c>
      <c r="F204" s="216">
        <v>0.97088311999999999</v>
      </c>
      <c r="G204" s="41">
        <f t="shared" si="21"/>
        <v>8.5630627786071195E-3</v>
      </c>
      <c r="H204" s="41">
        <f t="shared" si="18"/>
        <v>4.8286045730208782</v>
      </c>
      <c r="I204" s="42">
        <f t="shared" si="17"/>
        <v>-17.699087918127955</v>
      </c>
      <c r="J204" s="52"/>
    </row>
    <row r="205" spans="1:10" x14ac:dyDescent="0.25">
      <c r="A205" s="15" t="s">
        <v>111</v>
      </c>
      <c r="B205" s="216">
        <v>0.56740446</v>
      </c>
      <c r="C205" s="41">
        <f t="shared" si="19"/>
        <v>5.4040343671531311E-3</v>
      </c>
      <c r="D205" s="216">
        <v>2.92083344</v>
      </c>
      <c r="E205" s="41">
        <f t="shared" si="20"/>
        <v>2.6293665960505648E-2</v>
      </c>
      <c r="F205" s="216">
        <v>0.91363354000000008</v>
      </c>
      <c r="G205" s="41">
        <f t="shared" si="21"/>
        <v>8.0581289328225825E-3</v>
      </c>
      <c r="H205" s="41">
        <f t="shared" si="18"/>
        <v>-68.72010818939404</v>
      </c>
      <c r="I205" s="42">
        <f t="shared" si="17"/>
        <v>61.019802346988961</v>
      </c>
      <c r="J205" s="52"/>
    </row>
    <row r="206" spans="1:10" x14ac:dyDescent="0.25">
      <c r="A206" s="15" t="s">
        <v>59</v>
      </c>
      <c r="B206" s="216">
        <v>1.31299842</v>
      </c>
      <c r="C206" s="41">
        <f t="shared" si="19"/>
        <v>1.2505168862609505E-2</v>
      </c>
      <c r="D206" s="216">
        <v>0.85757709999999998</v>
      </c>
      <c r="E206" s="41">
        <f t="shared" si="20"/>
        <v>7.720003987210974E-3</v>
      </c>
      <c r="F206" s="216">
        <v>0.86356288999999997</v>
      </c>
      <c r="G206" s="41">
        <f t="shared" si="21"/>
        <v>7.6165123154529595E-3</v>
      </c>
      <c r="H206" s="41">
        <f t="shared" si="18"/>
        <v>0.6979885540320474</v>
      </c>
      <c r="I206" s="42">
        <f t="shared" si="17"/>
        <v>-34.229708364767106</v>
      </c>
      <c r="J206" s="52"/>
    </row>
    <row r="207" spans="1:10" x14ac:dyDescent="0.25">
      <c r="A207" s="15" t="s">
        <v>100</v>
      </c>
      <c r="B207" s="216">
        <v>8.2019519999999999E-2</v>
      </c>
      <c r="C207" s="41">
        <f t="shared" si="19"/>
        <v>7.8116464727366359E-4</v>
      </c>
      <c r="D207" s="216">
        <v>0.51733190000000007</v>
      </c>
      <c r="E207" s="41">
        <f t="shared" si="20"/>
        <v>4.6570790319744194E-3</v>
      </c>
      <c r="F207" s="216">
        <v>0.82375580000000004</v>
      </c>
      <c r="G207" s="41">
        <f t="shared" si="21"/>
        <v>7.2654189616992533E-3</v>
      </c>
      <c r="H207" s="41">
        <f t="shared" si="18"/>
        <v>59.231588077209231</v>
      </c>
      <c r="I207" s="42">
        <f t="shared" si="17"/>
        <v>904.34116171369942</v>
      </c>
      <c r="J207" s="52"/>
    </row>
    <row r="208" spans="1:10" x14ac:dyDescent="0.25">
      <c r="A208" s="15" t="s">
        <v>40</v>
      </c>
      <c r="B208" s="216">
        <v>0.33642854</v>
      </c>
      <c r="C208" s="41">
        <f t="shared" si="19"/>
        <v>3.2041894634581335E-3</v>
      </c>
      <c r="D208" s="216">
        <v>1.18478543</v>
      </c>
      <c r="E208" s="41">
        <f t="shared" si="20"/>
        <v>1.0665569595537789E-2</v>
      </c>
      <c r="F208" s="216">
        <v>0.82300012</v>
      </c>
      <c r="G208" s="41">
        <f t="shared" si="21"/>
        <v>7.2587539624349353E-3</v>
      </c>
      <c r="H208" s="41">
        <f t="shared" si="18"/>
        <v>-30.535935101767752</v>
      </c>
      <c r="I208" s="42">
        <f t="shared" si="17"/>
        <v>144.62850862771631</v>
      </c>
      <c r="J208" s="52"/>
    </row>
    <row r="209" spans="1:10" x14ac:dyDescent="0.25">
      <c r="A209" s="15" t="s">
        <v>191</v>
      </c>
      <c r="B209" s="216">
        <v>1.26833785</v>
      </c>
      <c r="C209" s="41">
        <f t="shared" si="19"/>
        <v>1.2079815746533105E-2</v>
      </c>
      <c r="D209" s="216">
        <v>2.77846116</v>
      </c>
      <c r="E209" s="41">
        <f t="shared" si="20"/>
        <v>2.5012014935462745E-2</v>
      </c>
      <c r="F209" s="216">
        <v>0.78923582999999997</v>
      </c>
      <c r="G209" s="41">
        <f t="shared" si="21"/>
        <v>6.9609573183393031E-3</v>
      </c>
      <c r="H209" s="41">
        <f t="shared" si="18"/>
        <v>-71.59449837333699</v>
      </c>
      <c r="I209" s="42">
        <f t="shared" si="17"/>
        <v>-37.774006350121937</v>
      </c>
      <c r="J209" s="52"/>
    </row>
    <row r="210" spans="1:10" x14ac:dyDescent="0.25">
      <c r="A210" s="15" t="s">
        <v>77</v>
      </c>
      <c r="B210" s="216">
        <v>0.63291842000000009</v>
      </c>
      <c r="C210" s="41">
        <f t="shared" si="19"/>
        <v>6.0279978999182703E-3</v>
      </c>
      <c r="D210" s="216">
        <v>0.36236877000000001</v>
      </c>
      <c r="E210" s="41">
        <f t="shared" si="20"/>
        <v>3.2620837814357879E-3</v>
      </c>
      <c r="F210" s="216">
        <v>0.68639801</v>
      </c>
      <c r="G210" s="41">
        <f t="shared" si="21"/>
        <v>6.053941128094798E-3</v>
      </c>
      <c r="H210" s="41">
        <f t="shared" si="18"/>
        <v>89.419747733779587</v>
      </c>
      <c r="I210" s="42">
        <f t="shared" si="17"/>
        <v>8.4496813981176153</v>
      </c>
      <c r="J210" s="52"/>
    </row>
    <row r="211" spans="1:10" x14ac:dyDescent="0.25">
      <c r="A211" s="15" t="s">
        <v>244</v>
      </c>
      <c r="B211" s="216">
        <v>0.30630328000000001</v>
      </c>
      <c r="C211" s="41">
        <f t="shared" si="19"/>
        <v>2.9172725429259553E-3</v>
      </c>
      <c r="D211" s="216">
        <v>0.60238943999999994</v>
      </c>
      <c r="E211" s="41">
        <f t="shared" si="20"/>
        <v>5.4227764228473281E-3</v>
      </c>
      <c r="F211" s="216">
        <v>0.57210485999999994</v>
      </c>
      <c r="G211" s="41">
        <f t="shared" si="21"/>
        <v>5.0458904179179025E-3</v>
      </c>
      <c r="H211" s="41">
        <f t="shared" si="18"/>
        <v>-5.027408847007675</v>
      </c>
      <c r="I211" s="42" t="s">
        <v>314</v>
      </c>
      <c r="J211" s="52"/>
    </row>
    <row r="212" spans="1:10" x14ac:dyDescent="0.25">
      <c r="A212" s="15" t="s">
        <v>45</v>
      </c>
      <c r="B212" s="216">
        <v>1.2229148700000001</v>
      </c>
      <c r="C212" s="41">
        <f t="shared" si="19"/>
        <v>1.1647201337794568E-2</v>
      </c>
      <c r="D212" s="216">
        <v>0.79975968000000008</v>
      </c>
      <c r="E212" s="41">
        <f t="shared" si="20"/>
        <v>7.1995251720347641E-3</v>
      </c>
      <c r="F212" s="216">
        <v>0.55139598999999995</v>
      </c>
      <c r="G212" s="41">
        <f t="shared" si="21"/>
        <v>4.8632408793369726E-3</v>
      </c>
      <c r="H212" s="41">
        <f t="shared" si="18"/>
        <v>-31.054790108948737</v>
      </c>
      <c r="I212" s="42">
        <f t="shared" ref="I212:I219" si="22">((F212/B212)-1)*100</f>
        <v>-54.911334915732944</v>
      </c>
      <c r="J212" s="52"/>
    </row>
    <row r="213" spans="1:10" x14ac:dyDescent="0.25">
      <c r="A213" s="15" t="s">
        <v>90</v>
      </c>
      <c r="B213" s="216">
        <v>0.65305944999999999</v>
      </c>
      <c r="C213" s="41">
        <f t="shared" si="19"/>
        <v>6.2198237066979018E-3</v>
      </c>
      <c r="D213" s="216">
        <v>0.24353250000000001</v>
      </c>
      <c r="E213" s="41">
        <f t="shared" si="20"/>
        <v>2.192306523827953E-3</v>
      </c>
      <c r="F213" s="216">
        <v>0.50738574999999997</v>
      </c>
      <c r="G213" s="41">
        <f t="shared" si="21"/>
        <v>4.4750762895338593E-3</v>
      </c>
      <c r="H213" s="41">
        <f t="shared" si="18"/>
        <v>108.34416351000375</v>
      </c>
      <c r="I213" s="42">
        <f t="shared" si="22"/>
        <v>-22.306345923024317</v>
      </c>
      <c r="J213" s="52"/>
    </row>
    <row r="214" spans="1:10" x14ac:dyDescent="0.25">
      <c r="A214" s="15" t="s">
        <v>29</v>
      </c>
      <c r="B214" s="216">
        <v>0.31641739000000002</v>
      </c>
      <c r="C214" s="41">
        <f t="shared" si="19"/>
        <v>3.0136006508036535E-3</v>
      </c>
      <c r="D214" s="216">
        <v>0.41682859999999999</v>
      </c>
      <c r="E214" s="41">
        <f t="shared" si="20"/>
        <v>3.7523371997498166E-3</v>
      </c>
      <c r="F214" s="216">
        <v>0.43025119000000001</v>
      </c>
      <c r="G214" s="41">
        <f t="shared" si="21"/>
        <v>3.7947595077566284E-3</v>
      </c>
      <c r="H214" s="41">
        <f t="shared" si="18"/>
        <v>3.2201701130872618</v>
      </c>
      <c r="I214" s="42">
        <f t="shared" si="22"/>
        <v>35.975835588555995</v>
      </c>
      <c r="J214" s="52"/>
    </row>
    <row r="215" spans="1:10" x14ac:dyDescent="0.25">
      <c r="A215" s="15" t="s">
        <v>176</v>
      </c>
      <c r="B215" s="216">
        <v>3.0674070000000001E-2</v>
      </c>
      <c r="C215" s="41">
        <f t="shared" si="19"/>
        <v>2.9214385882772381E-4</v>
      </c>
      <c r="D215" s="216">
        <v>0.59184819999999994</v>
      </c>
      <c r="E215" s="41">
        <f t="shared" si="20"/>
        <v>5.3278830134615741E-3</v>
      </c>
      <c r="F215" s="216">
        <v>0.41032893999999998</v>
      </c>
      <c r="G215" s="41">
        <f t="shared" si="21"/>
        <v>3.6190478552138323E-3</v>
      </c>
      <c r="H215" s="41">
        <f t="shared" si="18"/>
        <v>-30.669901505149454</v>
      </c>
      <c r="I215" s="42">
        <f t="shared" si="22"/>
        <v>1237.7062124458864</v>
      </c>
      <c r="J215" s="52"/>
    </row>
    <row r="216" spans="1:10" x14ac:dyDescent="0.25">
      <c r="A216" s="15" t="s">
        <v>48</v>
      </c>
      <c r="B216" s="216">
        <v>0.48695478000000003</v>
      </c>
      <c r="C216" s="41">
        <f t="shared" si="19"/>
        <v>4.6378210815781959E-3</v>
      </c>
      <c r="D216" s="216">
        <v>0.41674156000000001</v>
      </c>
      <c r="E216" s="41">
        <f t="shared" si="20"/>
        <v>3.7515536560345669E-3</v>
      </c>
      <c r="F216" s="216">
        <v>0.40788697999999995</v>
      </c>
      <c r="G216" s="41">
        <f t="shared" si="21"/>
        <v>3.5975100857829996E-3</v>
      </c>
      <c r="H216" s="41">
        <f t="shared" si="18"/>
        <v>-2.1247172948145709</v>
      </c>
      <c r="I216" s="42">
        <f t="shared" si="22"/>
        <v>-16.237195576969199</v>
      </c>
      <c r="J216" s="52"/>
    </row>
    <row r="217" spans="1:10" x14ac:dyDescent="0.25">
      <c r="A217" s="15" t="s">
        <v>63</v>
      </c>
      <c r="B217" s="216">
        <v>1.0867799999999999E-2</v>
      </c>
      <c r="C217" s="41">
        <f t="shared" si="19"/>
        <v>1.03506350118127E-4</v>
      </c>
      <c r="D217" s="216">
        <v>6.8885100000000005E-3</v>
      </c>
      <c r="E217" s="41">
        <f t="shared" si="20"/>
        <v>6.201112957183987E-5</v>
      </c>
      <c r="F217" s="216">
        <v>0.33851376999999999</v>
      </c>
      <c r="G217" s="41">
        <f t="shared" si="21"/>
        <v>2.9856474010311056E-3</v>
      </c>
      <c r="H217" s="41">
        <f t="shared" si="18"/>
        <v>4814.1798444075712</v>
      </c>
      <c r="I217" s="42">
        <f t="shared" si="22"/>
        <v>3014.8325328033275</v>
      </c>
      <c r="J217" s="52"/>
    </row>
    <row r="218" spans="1:10" x14ac:dyDescent="0.25">
      <c r="A218" s="15" t="s">
        <v>44</v>
      </c>
      <c r="B218" s="216">
        <v>1.8872200000000002E-2</v>
      </c>
      <c r="C218" s="41">
        <f t="shared" si="19"/>
        <v>1.7974130373206326E-4</v>
      </c>
      <c r="D218" s="216">
        <v>0.93571146999999999</v>
      </c>
      <c r="E218" s="41">
        <f t="shared" si="20"/>
        <v>8.4233782353552149E-3</v>
      </c>
      <c r="F218" s="216">
        <v>0.29114588000000002</v>
      </c>
      <c r="G218" s="41">
        <f t="shared" si="21"/>
        <v>2.567868775154743E-3</v>
      </c>
      <c r="H218" s="41">
        <f t="shared" si="18"/>
        <v>-68.885079499987327</v>
      </c>
      <c r="I218" s="42">
        <f t="shared" si="22"/>
        <v>1442.7235828361293</v>
      </c>
      <c r="J218" s="52"/>
    </row>
    <row r="219" spans="1:10" x14ac:dyDescent="0.25">
      <c r="A219" s="15" t="s">
        <v>162</v>
      </c>
      <c r="B219" s="216">
        <v>0.59406957999999999</v>
      </c>
      <c r="C219" s="41">
        <f t="shared" si="19"/>
        <v>5.6579964612901113E-3</v>
      </c>
      <c r="D219" s="216">
        <v>7.6409499999999997E-3</v>
      </c>
      <c r="E219" s="41">
        <f t="shared" si="20"/>
        <v>6.8784677746268759E-5</v>
      </c>
      <c r="F219" s="216">
        <v>0.28450656000000002</v>
      </c>
      <c r="G219" s="41">
        <f t="shared" si="21"/>
        <v>2.5093108367210599E-3</v>
      </c>
      <c r="H219" s="41">
        <f t="shared" si="18"/>
        <v>3623.4448596051543</v>
      </c>
      <c r="I219" s="42">
        <f t="shared" si="22"/>
        <v>-52.108882599240317</v>
      </c>
      <c r="J219" s="52"/>
    </row>
    <row r="220" spans="1:10" x14ac:dyDescent="0.25">
      <c r="A220" s="15" t="s">
        <v>66</v>
      </c>
      <c r="B220" s="216">
        <v>0</v>
      </c>
      <c r="C220" s="41">
        <f t="shared" si="19"/>
        <v>0</v>
      </c>
      <c r="D220" s="216">
        <v>1.65E-3</v>
      </c>
      <c r="E220" s="41">
        <f t="shared" si="20"/>
        <v>1.4853482653510815E-5</v>
      </c>
      <c r="F220" s="216">
        <v>0.23134750000000001</v>
      </c>
      <c r="G220" s="41">
        <f t="shared" si="21"/>
        <v>2.0404548450423266E-3</v>
      </c>
      <c r="H220" s="41">
        <f t="shared" si="18"/>
        <v>13921.060606060606</v>
      </c>
      <c r="I220" s="42" t="s">
        <v>314</v>
      </c>
      <c r="J220" s="52"/>
    </row>
    <row r="221" spans="1:10" x14ac:dyDescent="0.25">
      <c r="A221" s="15" t="s">
        <v>186</v>
      </c>
      <c r="B221" s="216">
        <v>0.64605806999999993</v>
      </c>
      <c r="C221" s="41">
        <f t="shared" si="19"/>
        <v>6.1531416468891048E-3</v>
      </c>
      <c r="D221" s="216">
        <v>4.1060433600000001</v>
      </c>
      <c r="E221" s="41">
        <f t="shared" si="20"/>
        <v>3.6963056862014093E-2</v>
      </c>
      <c r="F221" s="216">
        <v>0.20477065999999999</v>
      </c>
      <c r="G221" s="41">
        <f t="shared" si="21"/>
        <v>1.8060505746529136E-3</v>
      </c>
      <c r="H221" s="41" t="s">
        <v>314</v>
      </c>
      <c r="I221" s="42" t="s">
        <v>314</v>
      </c>
      <c r="J221" s="52"/>
    </row>
    <row r="222" spans="1:10" x14ac:dyDescent="0.25">
      <c r="A222" s="15" t="s">
        <v>60</v>
      </c>
      <c r="B222" s="216">
        <v>0.14050192</v>
      </c>
      <c r="C222" s="41">
        <f t="shared" si="19"/>
        <v>1.3381586819585449E-3</v>
      </c>
      <c r="D222" s="216">
        <v>0.53960981000000008</v>
      </c>
      <c r="E222" s="41">
        <f t="shared" si="20"/>
        <v>4.8576272439389495E-3</v>
      </c>
      <c r="F222" s="216">
        <v>0.20459298000000001</v>
      </c>
      <c r="G222" s="41">
        <f t="shared" si="21"/>
        <v>1.8044834601741876E-3</v>
      </c>
      <c r="H222" s="41" t="s">
        <v>314</v>
      </c>
      <c r="I222" s="42" t="s">
        <v>314</v>
      </c>
      <c r="J222" s="52"/>
    </row>
    <row r="223" spans="1:10" x14ac:dyDescent="0.25">
      <c r="A223" s="15" t="s">
        <v>165</v>
      </c>
      <c r="B223" s="216">
        <v>0.13738557999999998</v>
      </c>
      <c r="C223" s="41">
        <f t="shared" si="19"/>
        <v>1.3084782517769878E-3</v>
      </c>
      <c r="D223" s="216">
        <v>1.5829849999999999E-2</v>
      </c>
      <c r="E223" s="41">
        <f t="shared" si="20"/>
        <v>1.4250206205010797E-4</v>
      </c>
      <c r="F223" s="216">
        <v>0.19910006</v>
      </c>
      <c r="G223" s="41">
        <f t="shared" si="21"/>
        <v>1.756036620560922E-3</v>
      </c>
      <c r="H223" s="41">
        <f t="shared" ref="H223:H230" si="23">((F223/D223)-1)*100</f>
        <v>1157.7507683269268</v>
      </c>
      <c r="I223" s="42" t="s">
        <v>314</v>
      </c>
      <c r="J223" s="52"/>
    </row>
    <row r="224" spans="1:10" x14ac:dyDescent="0.25">
      <c r="A224" s="15" t="s">
        <v>53</v>
      </c>
      <c r="B224" s="216">
        <v>0.10522567999999999</v>
      </c>
      <c r="C224" s="41">
        <f t="shared" si="19"/>
        <v>1.0021831534899424E-3</v>
      </c>
      <c r="D224" s="216">
        <v>0.20090637</v>
      </c>
      <c r="E224" s="41">
        <f t="shared" si="20"/>
        <v>1.8085813828938335E-3</v>
      </c>
      <c r="F224" s="216">
        <v>0.15484295000000001</v>
      </c>
      <c r="G224" s="41">
        <f t="shared" si="21"/>
        <v>1.3656946694826906E-3</v>
      </c>
      <c r="H224" s="41">
        <f t="shared" si="23"/>
        <v>-22.927804628593908</v>
      </c>
      <c r="I224" s="42">
        <f t="shared" ref="I224:I231" si="24">((F224/B224)-1)*100</f>
        <v>47.153194923520594</v>
      </c>
      <c r="J224" s="52"/>
    </row>
    <row r="225" spans="1:10" x14ac:dyDescent="0.25">
      <c r="A225" s="15" t="s">
        <v>18</v>
      </c>
      <c r="B225" s="216">
        <v>2.3541218900000001</v>
      </c>
      <c r="C225" s="41">
        <f t="shared" si="19"/>
        <v>2.242096510490503E-2</v>
      </c>
      <c r="D225" s="216">
        <v>0.22038305</v>
      </c>
      <c r="E225" s="41">
        <f t="shared" si="20"/>
        <v>1.9839126123047308E-3</v>
      </c>
      <c r="F225" s="216">
        <v>0.15288148999999998</v>
      </c>
      <c r="G225" s="41">
        <f t="shared" si="21"/>
        <v>1.3483948475250002E-3</v>
      </c>
      <c r="H225" s="41">
        <f t="shared" si="23"/>
        <v>-30.629197662887421</v>
      </c>
      <c r="I225" s="42">
        <f t="shared" si="24"/>
        <v>-93.505795487930328</v>
      </c>
      <c r="J225" s="52"/>
    </row>
    <row r="226" spans="1:10" x14ac:dyDescent="0.25">
      <c r="A226" s="15" t="s">
        <v>87</v>
      </c>
      <c r="B226" s="216">
        <v>0.10011128</v>
      </c>
      <c r="C226" s="41">
        <f t="shared" si="19"/>
        <v>9.5347293826292777E-4</v>
      </c>
      <c r="D226" s="216">
        <v>0.78053676999999999</v>
      </c>
      <c r="E226" s="41">
        <f t="shared" si="20"/>
        <v>7.0264784082559751E-3</v>
      </c>
      <c r="F226" s="216">
        <v>0.12885928999999999</v>
      </c>
      <c r="G226" s="41">
        <f t="shared" si="21"/>
        <v>1.1365221695035139E-3</v>
      </c>
      <c r="H226" s="41">
        <f t="shared" si="23"/>
        <v>-83.490939190475302</v>
      </c>
      <c r="I226" s="42">
        <f t="shared" si="24"/>
        <v>28.716054774247212</v>
      </c>
      <c r="J226" s="52"/>
    </row>
    <row r="227" spans="1:10" x14ac:dyDescent="0.25">
      <c r="A227" s="15" t="s">
        <v>10</v>
      </c>
      <c r="B227" s="216">
        <v>0.16943626000000001</v>
      </c>
      <c r="C227" s="41">
        <f t="shared" si="19"/>
        <v>1.6137331244838883E-3</v>
      </c>
      <c r="D227" s="216">
        <v>0.36624596999999998</v>
      </c>
      <c r="E227" s="41">
        <f t="shared" si="20"/>
        <v>3.2969867650383278E-3</v>
      </c>
      <c r="F227" s="216">
        <v>0.10651877999999999</v>
      </c>
      <c r="G227" s="41">
        <f t="shared" si="21"/>
        <v>9.3948177844583442E-4</v>
      </c>
      <c r="H227" s="41">
        <f t="shared" si="23"/>
        <v>-70.916054038765267</v>
      </c>
      <c r="I227" s="42">
        <f t="shared" si="24"/>
        <v>-37.13342114609943</v>
      </c>
      <c r="J227" s="52"/>
    </row>
    <row r="228" spans="1:10" x14ac:dyDescent="0.25">
      <c r="A228" s="15" t="s">
        <v>47</v>
      </c>
      <c r="B228" s="216">
        <v>0.29466682999999999</v>
      </c>
      <c r="C228" s="41">
        <f t="shared" si="19"/>
        <v>2.8064454695686906E-3</v>
      </c>
      <c r="D228" s="216">
        <v>0.54007789000000006</v>
      </c>
      <c r="E228" s="41">
        <f t="shared" si="20"/>
        <v>4.8618409519149827E-3</v>
      </c>
      <c r="F228" s="216">
        <v>9.9851389999999998E-2</v>
      </c>
      <c r="G228" s="41">
        <f t="shared" si="21"/>
        <v>8.8067626626486535E-4</v>
      </c>
      <c r="H228" s="41">
        <f t="shared" si="23"/>
        <v>-81.511668622464811</v>
      </c>
      <c r="I228" s="42">
        <f t="shared" si="24"/>
        <v>-66.113800457282551</v>
      </c>
      <c r="J228" s="52"/>
    </row>
    <row r="229" spans="1:10" x14ac:dyDescent="0.25">
      <c r="A229" s="15" t="s">
        <v>1</v>
      </c>
      <c r="B229" s="216">
        <v>0.11643758999999999</v>
      </c>
      <c r="C229" s="41">
        <f t="shared" si="19"/>
        <v>1.1089668523022989E-3</v>
      </c>
      <c r="D229" s="216">
        <v>2.170965E-2</v>
      </c>
      <c r="E229" s="41">
        <f t="shared" si="20"/>
        <v>1.9543267253866126E-4</v>
      </c>
      <c r="F229" s="216">
        <v>9.5343850000000008E-2</v>
      </c>
      <c r="G229" s="41">
        <f t="shared" si="21"/>
        <v>8.4092035002534648E-4</v>
      </c>
      <c r="H229" s="41">
        <f t="shared" si="23"/>
        <v>339.17727830711232</v>
      </c>
      <c r="I229" s="42">
        <f t="shared" si="24"/>
        <v>-18.115919438044003</v>
      </c>
      <c r="J229" s="52"/>
    </row>
    <row r="230" spans="1:10" x14ac:dyDescent="0.25">
      <c r="A230" s="15" t="s">
        <v>58</v>
      </c>
      <c r="B230" s="216">
        <v>2.153296E-2</v>
      </c>
      <c r="C230" s="41">
        <f t="shared" si="19"/>
        <v>2.0508273034465342E-4</v>
      </c>
      <c r="D230" s="216">
        <v>0.28279740999999997</v>
      </c>
      <c r="E230" s="41">
        <f t="shared" si="20"/>
        <v>2.5457735902380514E-3</v>
      </c>
      <c r="F230" s="216">
        <v>9.2617199999999997E-2</v>
      </c>
      <c r="G230" s="41">
        <f t="shared" si="21"/>
        <v>8.1687165184086356E-4</v>
      </c>
      <c r="H230" s="41">
        <f t="shared" si="23"/>
        <v>-67.249629337128653</v>
      </c>
      <c r="I230" s="42">
        <f t="shared" si="24"/>
        <v>330.11829307257335</v>
      </c>
      <c r="J230" s="52"/>
    </row>
    <row r="231" spans="1:10" x14ac:dyDescent="0.25">
      <c r="A231" s="15" t="s">
        <v>62</v>
      </c>
      <c r="B231" s="216">
        <v>95.408963999999997</v>
      </c>
      <c r="C231" s="41">
        <f t="shared" si="19"/>
        <v>0.90868746500596032</v>
      </c>
      <c r="D231" s="216">
        <v>3.4939309999999994E-2</v>
      </c>
      <c r="E231" s="41">
        <f t="shared" si="20"/>
        <v>3.1452753637008289E-4</v>
      </c>
      <c r="F231" s="216">
        <v>7.4257369999999989E-2</v>
      </c>
      <c r="G231" s="41">
        <f t="shared" si="21"/>
        <v>6.5494034038232835E-4</v>
      </c>
      <c r="H231" s="41" t="s">
        <v>314</v>
      </c>
      <c r="I231" s="42">
        <f t="shared" si="24"/>
        <v>-99.922169399093363</v>
      </c>
      <c r="J231" s="52"/>
    </row>
    <row r="232" spans="1:10" x14ac:dyDescent="0.25">
      <c r="A232" s="15" t="s">
        <v>56</v>
      </c>
      <c r="B232" s="216">
        <v>0.27319840000000001</v>
      </c>
      <c r="C232" s="41">
        <f t="shared" si="19"/>
        <v>2.6019773313929327E-3</v>
      </c>
      <c r="D232" s="216">
        <v>0.30577033000000003</v>
      </c>
      <c r="E232" s="41">
        <f t="shared" si="20"/>
        <v>2.7525783591595622E-3</v>
      </c>
      <c r="F232" s="216">
        <v>7.3181070000000001E-2</v>
      </c>
      <c r="G232" s="41">
        <f t="shared" si="21"/>
        <v>6.4544751443988658E-4</v>
      </c>
      <c r="H232" s="41" t="s">
        <v>314</v>
      </c>
      <c r="I232" s="42" t="s">
        <v>314</v>
      </c>
      <c r="J232" s="52"/>
    </row>
    <row r="233" spans="1:10" x14ac:dyDescent="0.25">
      <c r="A233" s="15" t="s">
        <v>57</v>
      </c>
      <c r="B233" s="216">
        <v>0</v>
      </c>
      <c r="C233" s="41">
        <f t="shared" si="19"/>
        <v>0</v>
      </c>
      <c r="D233" s="216">
        <v>0</v>
      </c>
      <c r="E233" s="41">
        <f t="shared" si="20"/>
        <v>0</v>
      </c>
      <c r="F233" s="216">
        <v>6.8043160000000005E-2</v>
      </c>
      <c r="G233" s="41">
        <f t="shared" si="21"/>
        <v>6.0013181682961887E-4</v>
      </c>
      <c r="H233" s="41" t="s">
        <v>314</v>
      </c>
      <c r="I233" s="42" t="s">
        <v>314</v>
      </c>
      <c r="J233" s="52"/>
    </row>
    <row r="234" spans="1:10" x14ac:dyDescent="0.25">
      <c r="A234" s="15" t="s">
        <v>167</v>
      </c>
      <c r="B234" s="216">
        <v>1.6847999999999998E-2</v>
      </c>
      <c r="C234" s="41">
        <f t="shared" si="19"/>
        <v>1.6046255790410239E-4</v>
      </c>
      <c r="D234" s="216">
        <v>3.38559E-3</v>
      </c>
      <c r="E234" s="41">
        <f t="shared" si="20"/>
        <v>3.0477455961757381E-5</v>
      </c>
      <c r="F234" s="216">
        <v>6.0694199999999997E-2</v>
      </c>
      <c r="G234" s="41">
        <f t="shared" si="21"/>
        <v>5.3531494594049201E-4</v>
      </c>
      <c r="H234" s="41">
        <f>((F234/D234)-1)*100</f>
        <v>1692.7215049666379</v>
      </c>
      <c r="I234" s="42" t="s">
        <v>314</v>
      </c>
      <c r="J234" s="52"/>
    </row>
    <row r="235" spans="1:10" x14ac:dyDescent="0.25">
      <c r="A235" s="15" t="s">
        <v>164</v>
      </c>
      <c r="B235" s="216">
        <v>4.3052119999999999E-2</v>
      </c>
      <c r="C235" s="41">
        <f t="shared" si="19"/>
        <v>4.1003402768247658E-4</v>
      </c>
      <c r="D235" s="216">
        <v>6.4544459999999998E-2</v>
      </c>
      <c r="E235" s="41">
        <f t="shared" si="20"/>
        <v>5.8103637393346812E-4</v>
      </c>
      <c r="F235" s="216">
        <v>5.0743360000000001E-2</v>
      </c>
      <c r="G235" s="41">
        <f t="shared" si="21"/>
        <v>4.4754983203071998E-4</v>
      </c>
      <c r="H235" s="41">
        <f>((F235/D235)-1)*100</f>
        <v>-21.382315383845484</v>
      </c>
      <c r="I235" s="42" t="s">
        <v>314</v>
      </c>
      <c r="J235" s="52"/>
    </row>
    <row r="236" spans="1:10" x14ac:dyDescent="0.25">
      <c r="A236" s="15" t="s">
        <v>124</v>
      </c>
      <c r="B236" s="216">
        <v>0.10923396</v>
      </c>
      <c r="C236" s="41">
        <f t="shared" si="19"/>
        <v>1.0403585370129633E-3</v>
      </c>
      <c r="D236" s="216">
        <v>0.11257111</v>
      </c>
      <c r="E236" s="41">
        <f t="shared" si="20"/>
        <v>1.0133775937402774E-3</v>
      </c>
      <c r="F236" s="216">
        <v>4.546737E-2</v>
      </c>
      <c r="G236" s="41">
        <f t="shared" si="21"/>
        <v>4.0101628678862803E-4</v>
      </c>
      <c r="H236" s="41" t="s">
        <v>314</v>
      </c>
      <c r="I236" s="42">
        <f>((F236/B236)-1)*100</f>
        <v>-58.376158842909298</v>
      </c>
      <c r="J236" s="52"/>
    </row>
    <row r="237" spans="1:10" x14ac:dyDescent="0.25">
      <c r="A237" s="15" t="s">
        <v>131</v>
      </c>
      <c r="B237" s="216">
        <v>3.6760389999999997E-2</v>
      </c>
      <c r="C237" s="41">
        <f t="shared" si="19"/>
        <v>3.501107673879622E-4</v>
      </c>
      <c r="D237" s="216">
        <v>0.17680479999999998</v>
      </c>
      <c r="E237" s="41">
        <f t="shared" si="20"/>
        <v>1.5916163817317869E-3</v>
      </c>
      <c r="F237" s="216">
        <v>3.9755230000000003E-2</v>
      </c>
      <c r="G237" s="41">
        <f t="shared" si="21"/>
        <v>3.5063595530218422E-4</v>
      </c>
      <c r="H237" s="41">
        <f>((F237/D237)-1)*100</f>
        <v>-77.514620643783431</v>
      </c>
      <c r="I237" s="42" t="s">
        <v>314</v>
      </c>
      <c r="J237" s="52"/>
    </row>
    <row r="238" spans="1:10" x14ac:dyDescent="0.25">
      <c r="A238" s="15" t="s">
        <v>158</v>
      </c>
      <c r="B238" s="216">
        <v>7.9551620300000003</v>
      </c>
      <c r="C238" s="41">
        <f t="shared" si="19"/>
        <v>7.5766004740942069E-2</v>
      </c>
      <c r="D238" s="216">
        <v>0.15815295999999998</v>
      </c>
      <c r="E238" s="41">
        <f t="shared" si="20"/>
        <v>1.4237104533099329E-3</v>
      </c>
      <c r="F238" s="216">
        <v>3.8622540000000004E-2</v>
      </c>
      <c r="G238" s="41">
        <f t="shared" si="21"/>
        <v>3.4064577689770181E-4</v>
      </c>
      <c r="H238" s="41" t="s">
        <v>314</v>
      </c>
      <c r="I238" s="42" t="s">
        <v>314</v>
      </c>
      <c r="J238" s="52"/>
    </row>
    <row r="239" spans="1:10" x14ac:dyDescent="0.25">
      <c r="A239" s="15" t="s">
        <v>79</v>
      </c>
      <c r="B239" s="216">
        <v>0.46194545000000004</v>
      </c>
      <c r="C239" s="41">
        <f t="shared" si="19"/>
        <v>4.3996289481933555E-3</v>
      </c>
      <c r="D239" s="216">
        <v>0</v>
      </c>
      <c r="E239" s="41">
        <f t="shared" si="20"/>
        <v>0</v>
      </c>
      <c r="F239" s="216">
        <v>2.801874E-2</v>
      </c>
      <c r="G239" s="41">
        <f t="shared" si="21"/>
        <v>2.4712164075678898E-4</v>
      </c>
      <c r="H239" s="41" t="s">
        <v>314</v>
      </c>
      <c r="I239" s="42">
        <f>((F239/B239)-1)*100</f>
        <v>-93.934621501304974</v>
      </c>
      <c r="J239" s="52"/>
    </row>
    <row r="240" spans="1:10" x14ac:dyDescent="0.25">
      <c r="A240" s="15" t="s">
        <v>260</v>
      </c>
      <c r="B240" s="216">
        <v>1.3707459999999999E-2</v>
      </c>
      <c r="C240" s="41">
        <f t="shared" si="19"/>
        <v>1.3055164375404602E-4</v>
      </c>
      <c r="D240" s="216">
        <v>7.23355E-3</v>
      </c>
      <c r="E240" s="41">
        <f t="shared" si="20"/>
        <v>6.5117217847456444E-5</v>
      </c>
      <c r="F240" s="216">
        <v>9.5420999999999995E-3</v>
      </c>
      <c r="G240" s="41">
        <f t="shared" si="21"/>
        <v>8.4160080298591446E-5</v>
      </c>
      <c r="H240" s="41">
        <f>((F240/D240)-1)*100</f>
        <v>31.914481824277139</v>
      </c>
      <c r="I240" s="42">
        <f>((F240/B240)-1)*100</f>
        <v>-30.387540798951818</v>
      </c>
      <c r="J240" s="52"/>
    </row>
    <row r="241" spans="1:10" x14ac:dyDescent="0.25">
      <c r="A241" s="15" t="s">
        <v>8</v>
      </c>
      <c r="B241" s="216">
        <v>4.8823640000000001E-2</v>
      </c>
      <c r="C241" s="41">
        <f t="shared" si="19"/>
        <v>4.6500273982603578E-4</v>
      </c>
      <c r="D241" s="216">
        <v>7.4347949999999996E-2</v>
      </c>
      <c r="E241" s="41">
        <f t="shared" si="20"/>
        <v>6.6928847615096315E-4</v>
      </c>
      <c r="F241" s="216">
        <v>8.3332199999999988E-3</v>
      </c>
      <c r="G241" s="41">
        <f t="shared" si="21"/>
        <v>7.3497916008617405E-5</v>
      </c>
      <c r="H241" s="41" t="s">
        <v>314</v>
      </c>
      <c r="I241" s="42">
        <f>((F241/B241)-1)*100</f>
        <v>-82.931997696197996</v>
      </c>
      <c r="J241" s="52"/>
    </row>
    <row r="242" spans="1:10" x14ac:dyDescent="0.25">
      <c r="A242" s="15" t="s">
        <v>85</v>
      </c>
      <c r="B242" s="216">
        <v>0</v>
      </c>
      <c r="C242" s="41">
        <f t="shared" si="19"/>
        <v>0</v>
      </c>
      <c r="D242" s="216">
        <v>0</v>
      </c>
      <c r="E242" s="41">
        <f t="shared" si="20"/>
        <v>0</v>
      </c>
      <c r="F242" s="216">
        <v>8.2229999999999994E-3</v>
      </c>
      <c r="G242" s="41">
        <f t="shared" si="21"/>
        <v>7.2525789951406657E-5</v>
      </c>
      <c r="H242" s="41" t="s">
        <v>314</v>
      </c>
      <c r="I242" s="42" t="s">
        <v>314</v>
      </c>
      <c r="J242" s="52"/>
    </row>
    <row r="243" spans="1:10" x14ac:dyDescent="0.25">
      <c r="A243" s="15" t="s">
        <v>69</v>
      </c>
      <c r="B243" s="216">
        <v>0</v>
      </c>
      <c r="C243" s="41">
        <f t="shared" si="19"/>
        <v>0</v>
      </c>
      <c r="D243" s="216">
        <v>2.856597E-2</v>
      </c>
      <c r="E243" s="41">
        <f t="shared" si="20"/>
        <v>2.5715402416709714E-4</v>
      </c>
      <c r="F243" s="216">
        <v>6.7018299999999998E-3</v>
      </c>
      <c r="G243" s="41">
        <f t="shared" si="21"/>
        <v>5.9109268499335483E-5</v>
      </c>
      <c r="H243" s="41" t="s">
        <v>314</v>
      </c>
      <c r="I243" s="42" t="s">
        <v>314</v>
      </c>
      <c r="J243" s="52"/>
    </row>
    <row r="244" spans="1:10" x14ac:dyDescent="0.25">
      <c r="A244" s="15" t="s">
        <v>51</v>
      </c>
      <c r="B244" s="216">
        <v>0.14668566</v>
      </c>
      <c r="C244" s="41">
        <f t="shared" si="19"/>
        <v>1.3970534313539574E-3</v>
      </c>
      <c r="D244" s="216">
        <v>2.7883999999999998E-4</v>
      </c>
      <c r="E244" s="41">
        <f t="shared" si="20"/>
        <v>2.5101485473363364E-6</v>
      </c>
      <c r="F244" s="216">
        <v>3.3014699999999999E-3</v>
      </c>
      <c r="G244" s="41">
        <f t="shared" si="21"/>
        <v>2.9118535783883075E-5</v>
      </c>
      <c r="H244" s="41" t="s">
        <v>314</v>
      </c>
      <c r="I244" s="42" t="s">
        <v>314</v>
      </c>
      <c r="J244" s="52"/>
    </row>
    <row r="245" spans="1:10" x14ac:dyDescent="0.25">
      <c r="A245" s="15" t="s">
        <v>259</v>
      </c>
      <c r="B245" s="216">
        <v>0</v>
      </c>
      <c r="C245" s="41">
        <f t="shared" si="19"/>
        <v>0</v>
      </c>
      <c r="D245" s="216">
        <v>0</v>
      </c>
      <c r="E245" s="41">
        <f t="shared" si="20"/>
        <v>0</v>
      </c>
      <c r="F245" s="216">
        <v>3.2236299999999999E-3</v>
      </c>
      <c r="G245" s="41">
        <f t="shared" si="21"/>
        <v>2.8431997113103859E-5</v>
      </c>
      <c r="H245" s="41" t="s">
        <v>314</v>
      </c>
      <c r="I245" s="42" t="s">
        <v>314</v>
      </c>
      <c r="J245" s="52"/>
    </row>
    <row r="246" spans="1:10" x14ac:dyDescent="0.25">
      <c r="A246" s="15" t="s">
        <v>161</v>
      </c>
      <c r="B246" s="216">
        <v>0</v>
      </c>
      <c r="C246" s="41">
        <f t="shared" si="19"/>
        <v>0</v>
      </c>
      <c r="D246" s="216">
        <v>1.7250000000000001E-2</v>
      </c>
      <c r="E246" s="41">
        <f t="shared" si="20"/>
        <v>1.5528640955943124E-4</v>
      </c>
      <c r="F246" s="216">
        <v>2.3150500000000004E-3</v>
      </c>
      <c r="G246" s="41">
        <f t="shared" si="21"/>
        <v>2.041843974547051E-5</v>
      </c>
      <c r="H246" s="41" t="s">
        <v>314</v>
      </c>
      <c r="I246" s="42" t="s">
        <v>314</v>
      </c>
      <c r="J246" s="52"/>
    </row>
    <row r="247" spans="1:10" x14ac:dyDescent="0.25">
      <c r="A247" s="15" t="s">
        <v>46</v>
      </c>
      <c r="B247" s="216">
        <v>3.62517E-3</v>
      </c>
      <c r="C247" s="41">
        <f t="shared" si="19"/>
        <v>3.4526593722531752E-5</v>
      </c>
      <c r="D247" s="216">
        <v>3.5849200000000001E-3</v>
      </c>
      <c r="E247" s="41">
        <f t="shared" si="20"/>
        <v>3.2271846687408474E-5</v>
      </c>
      <c r="F247" s="216">
        <v>1.83472E-3</v>
      </c>
      <c r="G247" s="41">
        <f t="shared" si="21"/>
        <v>1.6181991650206106E-5</v>
      </c>
      <c r="H247" s="41" t="s">
        <v>314</v>
      </c>
      <c r="I247" s="42" t="s">
        <v>314</v>
      </c>
      <c r="J247" s="52"/>
    </row>
    <row r="248" spans="1:10" x14ac:dyDescent="0.25">
      <c r="A248" s="15" t="s">
        <v>166</v>
      </c>
      <c r="B248" s="216">
        <v>0</v>
      </c>
      <c r="C248" s="41">
        <f t="shared" si="19"/>
        <v>0</v>
      </c>
      <c r="D248" s="216">
        <v>3.4859999999999999E-3</v>
      </c>
      <c r="E248" s="41">
        <f t="shared" si="20"/>
        <v>3.1381357897053753E-5</v>
      </c>
      <c r="F248" s="216">
        <v>1.1363E-3</v>
      </c>
      <c r="G248" s="41">
        <f t="shared" si="21"/>
        <v>1.0022018134717667E-5</v>
      </c>
      <c r="H248" s="41" t="s">
        <v>314</v>
      </c>
      <c r="I248" s="42" t="s">
        <v>314</v>
      </c>
      <c r="J248" s="52"/>
    </row>
    <row r="249" spans="1:10" x14ac:dyDescent="0.25">
      <c r="A249" s="15" t="s">
        <v>78</v>
      </c>
      <c r="B249" s="216">
        <v>0</v>
      </c>
      <c r="C249" s="41">
        <f t="shared" si="19"/>
        <v>0</v>
      </c>
      <c r="D249" s="216">
        <v>0</v>
      </c>
      <c r="E249" s="41">
        <f t="shared" si="20"/>
        <v>0</v>
      </c>
      <c r="F249" s="216">
        <v>9.5814000000000001E-4</v>
      </c>
      <c r="G249" s="41">
        <f t="shared" si="21"/>
        <v>8.4506701184532139E-6</v>
      </c>
      <c r="H249" s="41" t="s">
        <v>314</v>
      </c>
      <c r="I249" s="42" t="s">
        <v>314</v>
      </c>
      <c r="J249" s="52"/>
    </row>
    <row r="250" spans="1:10" x14ac:dyDescent="0.25">
      <c r="A250" s="15" t="s">
        <v>65</v>
      </c>
      <c r="B250" s="216">
        <v>0</v>
      </c>
      <c r="C250" s="41">
        <f t="shared" si="19"/>
        <v>0</v>
      </c>
      <c r="D250" s="216">
        <v>0.32890000000000003</v>
      </c>
      <c r="E250" s="41">
        <f t="shared" si="20"/>
        <v>2.9607942089331556E-3</v>
      </c>
      <c r="F250" s="216">
        <v>7.3689000000000003E-4</v>
      </c>
      <c r="G250" s="41">
        <f t="shared" si="21"/>
        <v>6.4992739094359787E-6</v>
      </c>
      <c r="H250" s="41" t="s">
        <v>314</v>
      </c>
      <c r="I250" s="42" t="s">
        <v>314</v>
      </c>
      <c r="J250" s="52"/>
    </row>
    <row r="251" spans="1:10" x14ac:dyDescent="0.25">
      <c r="A251" s="15" t="s">
        <v>67</v>
      </c>
      <c r="B251" s="216">
        <v>219.89135328</v>
      </c>
      <c r="C251" s="41">
        <f t="shared" si="19"/>
        <v>2.0942740389543824</v>
      </c>
      <c r="D251" s="216">
        <v>0</v>
      </c>
      <c r="E251" s="41">
        <f t="shared" si="20"/>
        <v>0</v>
      </c>
      <c r="F251" s="216">
        <v>5.7625999999999999E-4</v>
      </c>
      <c r="G251" s="41">
        <f t="shared" si="21"/>
        <v>5.0825382120147877E-6</v>
      </c>
      <c r="H251" s="41" t="s">
        <v>314</v>
      </c>
      <c r="I251" s="42" t="s">
        <v>314</v>
      </c>
      <c r="J251" s="52"/>
    </row>
    <row r="252" spans="1:10" x14ac:dyDescent="0.25">
      <c r="A252" s="15" t="s">
        <v>41</v>
      </c>
      <c r="B252" s="216">
        <v>0</v>
      </c>
      <c r="C252" s="41">
        <f t="shared" si="19"/>
        <v>0</v>
      </c>
      <c r="D252" s="216">
        <v>0</v>
      </c>
      <c r="E252" s="41">
        <f t="shared" si="20"/>
        <v>0</v>
      </c>
      <c r="F252" s="216">
        <v>3.0941000000000003E-4</v>
      </c>
      <c r="G252" s="41">
        <f t="shared" si="21"/>
        <v>2.7289559368678995E-6</v>
      </c>
      <c r="H252" s="41" t="s">
        <v>314</v>
      </c>
      <c r="I252" s="42" t="s">
        <v>314</v>
      </c>
      <c r="J252" s="52"/>
    </row>
    <row r="253" spans="1:10" x14ac:dyDescent="0.25">
      <c r="A253" s="15" t="s">
        <v>54</v>
      </c>
      <c r="B253" s="216">
        <v>5.4881949999999999E-2</v>
      </c>
      <c r="C253" s="41">
        <f t="shared" si="19"/>
        <v>5.2270287747893229E-4</v>
      </c>
      <c r="D253" s="216">
        <v>0</v>
      </c>
      <c r="E253" s="41">
        <f t="shared" si="20"/>
        <v>0</v>
      </c>
      <c r="F253" s="216">
        <v>1.596E-4</v>
      </c>
      <c r="G253" s="41">
        <f t="shared" si="21"/>
        <v>1.4076512314537885E-6</v>
      </c>
      <c r="H253" s="41" t="s">
        <v>314</v>
      </c>
      <c r="I253" s="42" t="s">
        <v>314</v>
      </c>
      <c r="J253" s="52"/>
    </row>
    <row r="254" spans="1:10" x14ac:dyDescent="0.25">
      <c r="A254" s="15" t="s">
        <v>15</v>
      </c>
      <c r="B254" s="216">
        <v>7.0286999999999997E-3</v>
      </c>
      <c r="C254" s="41">
        <f t="shared" si="19"/>
        <v>6.6942259065797986E-5</v>
      </c>
      <c r="D254" s="216">
        <v>1.4122500000000001E-3</v>
      </c>
      <c r="E254" s="41">
        <f t="shared" si="20"/>
        <v>1.2713230834800391E-5</v>
      </c>
      <c r="F254" s="216">
        <v>0</v>
      </c>
      <c r="G254" s="41">
        <f t="shared" si="21"/>
        <v>0</v>
      </c>
      <c r="H254" s="41" t="s">
        <v>314</v>
      </c>
      <c r="I254" s="42" t="s">
        <v>314</v>
      </c>
      <c r="J254" s="52"/>
    </row>
    <row r="255" spans="1:10" x14ac:dyDescent="0.25">
      <c r="A255" s="15" t="s">
        <v>38</v>
      </c>
      <c r="B255" s="216">
        <v>0.14761538000000002</v>
      </c>
      <c r="C255" s="41">
        <f t="shared" si="19"/>
        <v>1.4059082063619468E-3</v>
      </c>
      <c r="D255" s="216">
        <v>0</v>
      </c>
      <c r="E255" s="41">
        <f t="shared" si="20"/>
        <v>0</v>
      </c>
      <c r="F255" s="216">
        <v>0</v>
      </c>
      <c r="G255" s="41">
        <f t="shared" si="21"/>
        <v>0</v>
      </c>
      <c r="H255" s="41" t="s">
        <v>314</v>
      </c>
      <c r="I255" s="42" t="s">
        <v>314</v>
      </c>
      <c r="J255" s="52"/>
    </row>
    <row r="256" spans="1:10" x14ac:dyDescent="0.25">
      <c r="A256" s="15" t="s">
        <v>52</v>
      </c>
      <c r="B256" s="216">
        <v>0</v>
      </c>
      <c r="C256" s="41">
        <f t="shared" si="19"/>
        <v>0</v>
      </c>
      <c r="D256" s="216">
        <v>0</v>
      </c>
      <c r="E256" s="41">
        <f t="shared" si="20"/>
        <v>0</v>
      </c>
      <c r="F256" s="216">
        <v>0</v>
      </c>
      <c r="G256" s="41">
        <f t="shared" si="21"/>
        <v>0</v>
      </c>
      <c r="H256" s="41" t="s">
        <v>314</v>
      </c>
      <c r="I256" s="42" t="s">
        <v>314</v>
      </c>
      <c r="J256" s="52"/>
    </row>
    <row r="257" spans="1:9" x14ac:dyDescent="0.25">
      <c r="A257" s="15" t="s">
        <v>70</v>
      </c>
      <c r="B257" s="216">
        <v>0</v>
      </c>
      <c r="C257" s="41">
        <f t="shared" si="19"/>
        <v>0</v>
      </c>
      <c r="D257" s="216">
        <v>0</v>
      </c>
      <c r="E257" s="41">
        <f t="shared" si="20"/>
        <v>0</v>
      </c>
      <c r="F257" s="216">
        <v>0</v>
      </c>
      <c r="G257" s="41">
        <f t="shared" si="21"/>
        <v>0</v>
      </c>
      <c r="H257" s="41" t="s">
        <v>314</v>
      </c>
      <c r="I257" s="42" t="s">
        <v>314</v>
      </c>
    </row>
    <row r="258" spans="1:9" x14ac:dyDescent="0.25">
      <c r="A258" s="15" t="s">
        <v>72</v>
      </c>
      <c r="B258" s="216">
        <v>0</v>
      </c>
      <c r="C258" s="41">
        <f t="shared" si="19"/>
        <v>0</v>
      </c>
      <c r="D258" s="216">
        <v>5.3926362000000001</v>
      </c>
      <c r="E258" s="41">
        <f t="shared" si="20"/>
        <v>4.8545108032360285E-2</v>
      </c>
      <c r="F258" s="216">
        <v>0</v>
      </c>
      <c r="G258" s="41">
        <f t="shared" si="21"/>
        <v>0</v>
      </c>
      <c r="H258" s="41" t="s">
        <v>314</v>
      </c>
      <c r="I258" s="42" t="s">
        <v>314</v>
      </c>
    </row>
    <row r="259" spans="1:9" x14ac:dyDescent="0.25">
      <c r="A259" s="15" t="s">
        <v>73</v>
      </c>
      <c r="B259" s="216">
        <v>452.93250637</v>
      </c>
      <c r="C259" s="41">
        <f t="shared" si="19"/>
        <v>4.3137884929989525</v>
      </c>
      <c r="D259" s="216">
        <v>0</v>
      </c>
      <c r="E259" s="41">
        <f t="shared" si="20"/>
        <v>0</v>
      </c>
      <c r="F259" s="216">
        <v>0</v>
      </c>
      <c r="G259" s="41">
        <f t="shared" si="21"/>
        <v>0</v>
      </c>
      <c r="H259" s="41" t="s">
        <v>314</v>
      </c>
      <c r="I259" s="42" t="s">
        <v>314</v>
      </c>
    </row>
    <row r="260" spans="1:9" x14ac:dyDescent="0.25">
      <c r="A260" s="15" t="s">
        <v>86</v>
      </c>
      <c r="B260" s="216">
        <v>0</v>
      </c>
      <c r="C260" s="41">
        <f t="shared" ref="C260:C265" si="25">(B260/$B$268)*100</f>
        <v>0</v>
      </c>
      <c r="D260" s="216">
        <v>0</v>
      </c>
      <c r="E260" s="41">
        <f t="shared" ref="E260:E265" si="26">(D260/$D$268)*100</f>
        <v>0</v>
      </c>
      <c r="F260" s="216">
        <v>0</v>
      </c>
      <c r="G260" s="41">
        <f t="shared" si="21"/>
        <v>0</v>
      </c>
      <c r="H260" s="41" t="s">
        <v>314</v>
      </c>
      <c r="I260" s="42" t="s">
        <v>314</v>
      </c>
    </row>
    <row r="261" spans="1:9" x14ac:dyDescent="0.25">
      <c r="A261" s="15" t="s">
        <v>115</v>
      </c>
      <c r="B261" s="216">
        <v>2.4412000000000001E-4</v>
      </c>
      <c r="C261" s="41">
        <f t="shared" si="25"/>
        <v>2.3250308425658524E-6</v>
      </c>
      <c r="D261" s="216">
        <v>0</v>
      </c>
      <c r="E261" s="41">
        <f t="shared" si="26"/>
        <v>0</v>
      </c>
      <c r="F261" s="216">
        <v>0</v>
      </c>
      <c r="G261" s="41">
        <f t="shared" ref="G261:G265" si="27">(F261/$F$268)*100</f>
        <v>0</v>
      </c>
      <c r="H261" s="41" t="s">
        <v>314</v>
      </c>
      <c r="I261" s="42" t="s">
        <v>314</v>
      </c>
    </row>
    <row r="262" spans="1:9" x14ac:dyDescent="0.25">
      <c r="A262" s="15" t="s">
        <v>127</v>
      </c>
      <c r="B262" s="216">
        <v>0</v>
      </c>
      <c r="C262" s="41">
        <f t="shared" si="25"/>
        <v>0</v>
      </c>
      <c r="D262" s="216">
        <v>3.3509999999999998E-3</v>
      </c>
      <c r="E262" s="41">
        <f t="shared" si="26"/>
        <v>3.0166072952675594E-5</v>
      </c>
      <c r="F262" s="216">
        <v>0</v>
      </c>
      <c r="G262" s="41">
        <f t="shared" si="27"/>
        <v>0</v>
      </c>
      <c r="H262" s="41" t="s">
        <v>314</v>
      </c>
      <c r="I262" s="42" t="s">
        <v>314</v>
      </c>
    </row>
    <row r="263" spans="1:9" x14ac:dyDescent="0.25">
      <c r="A263" s="15" t="s">
        <v>177</v>
      </c>
      <c r="B263" s="216">
        <v>0.14596000000000001</v>
      </c>
      <c r="C263" s="41">
        <f t="shared" si="25"/>
        <v>1.3901421505034893E-3</v>
      </c>
      <c r="D263" s="216">
        <v>6.9691400000000001E-2</v>
      </c>
      <c r="E263" s="41">
        <f t="shared" si="26"/>
        <v>6.2736969757508094E-4</v>
      </c>
      <c r="F263" s="216">
        <v>0</v>
      </c>
      <c r="G263" s="41">
        <f t="shared" si="27"/>
        <v>0</v>
      </c>
      <c r="H263" s="41" t="s">
        <v>314</v>
      </c>
      <c r="I263" s="42" t="s">
        <v>314</v>
      </c>
    </row>
    <row r="264" spans="1:9" x14ac:dyDescent="0.25">
      <c r="A264" s="15" t="s">
        <v>245</v>
      </c>
      <c r="B264" s="216">
        <v>4.2374000000000003E-4</v>
      </c>
      <c r="C264" s="41">
        <f t="shared" si="25"/>
        <v>4.035755240164076E-6</v>
      </c>
      <c r="D264" s="216">
        <v>0</v>
      </c>
      <c r="E264" s="41">
        <f t="shared" si="26"/>
        <v>0</v>
      </c>
      <c r="F264" s="216">
        <v>0</v>
      </c>
      <c r="G264" s="41">
        <f t="shared" si="27"/>
        <v>0</v>
      </c>
      <c r="H264" s="41" t="s">
        <v>314</v>
      </c>
      <c r="I264" s="42" t="s">
        <v>314</v>
      </c>
    </row>
    <row r="265" spans="1:9" x14ac:dyDescent="0.25">
      <c r="A265" s="15" t="s">
        <v>257</v>
      </c>
      <c r="B265" s="216">
        <v>0</v>
      </c>
      <c r="C265" s="41">
        <f t="shared" si="25"/>
        <v>0</v>
      </c>
      <c r="D265" s="216">
        <v>0</v>
      </c>
      <c r="E265" s="41">
        <f t="shared" si="26"/>
        <v>0</v>
      </c>
      <c r="F265" s="216">
        <v>0</v>
      </c>
      <c r="G265" s="41">
        <f t="shared" si="27"/>
        <v>0</v>
      </c>
      <c r="H265" s="41" t="s">
        <v>314</v>
      </c>
      <c r="I265" s="42" t="s">
        <v>314</v>
      </c>
    </row>
    <row r="266" spans="1:9" x14ac:dyDescent="0.25">
      <c r="A266" s="15" t="s">
        <v>261</v>
      </c>
      <c r="B266" s="216">
        <v>0</v>
      </c>
      <c r="C266" s="41"/>
      <c r="D266" s="216">
        <v>0</v>
      </c>
      <c r="E266" s="41"/>
      <c r="F266" s="216">
        <v>0</v>
      </c>
      <c r="G266" s="41"/>
      <c r="H266" s="41"/>
      <c r="I266" s="42"/>
    </row>
    <row r="267" spans="1:9" x14ac:dyDescent="0.25">
      <c r="A267" s="98" t="s">
        <v>581</v>
      </c>
      <c r="B267" s="217">
        <v>0</v>
      </c>
      <c r="C267" s="41"/>
      <c r="D267" s="217">
        <v>0</v>
      </c>
      <c r="E267" s="41"/>
      <c r="F267" s="217">
        <v>0</v>
      </c>
      <c r="G267" s="41"/>
      <c r="H267" s="41"/>
      <c r="I267" s="42"/>
    </row>
    <row r="268" spans="1:9" x14ac:dyDescent="0.25">
      <c r="A268" s="184" t="s">
        <v>262</v>
      </c>
      <c r="B268" s="185">
        <f>SUM(B4:B266)</f>
        <v>10499.645661929999</v>
      </c>
      <c r="C268" s="186">
        <f>SUM(C4:C267)</f>
        <v>99.999999999999915</v>
      </c>
      <c r="D268" s="185">
        <f>SUM(D4:D266)</f>
        <v>11108.505920730995</v>
      </c>
      <c r="E268" s="186">
        <f>SUM(E4:E267)</f>
        <v>99.999999999999986</v>
      </c>
      <c r="F268" s="185">
        <f>SUM(F4:F267)</f>
        <v>11338.035760119994</v>
      </c>
      <c r="G268" s="186">
        <f>SUM(G4:G267)</f>
        <v>99.999999999999986</v>
      </c>
      <c r="H268" s="124">
        <f>((F268/D268)-1)*100</f>
        <v>2.0662530229258236</v>
      </c>
      <c r="I268" s="125">
        <f>((F268/B268)-1)*100</f>
        <v>7.9849370653512608</v>
      </c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25"/>
  <sheetViews>
    <sheetView zoomScaleNormal="100" workbookViewId="0">
      <selection activeCell="H4" sqref="H4"/>
    </sheetView>
  </sheetViews>
  <sheetFormatPr defaultColWidth="8.81640625" defaultRowHeight="11.5" x14ac:dyDescent="0.25"/>
  <cols>
    <col min="1" max="1" width="30.81640625" style="6" bestFit="1" customWidth="1"/>
    <col min="2" max="2" width="13.81640625" style="6" customWidth="1"/>
    <col min="3" max="3" width="11.36328125" style="6" bestFit="1" customWidth="1"/>
    <col min="4" max="4" width="19.81640625" style="6" customWidth="1"/>
    <col min="5" max="5" width="20.54296875" style="6" bestFit="1" customWidth="1"/>
    <col min="6" max="6" width="26.54296875" style="6" customWidth="1"/>
    <col min="7" max="16384" width="8.81640625" style="6"/>
  </cols>
  <sheetData>
    <row r="1" spans="1:9" x14ac:dyDescent="0.25">
      <c r="A1" s="383" t="s">
        <v>551</v>
      </c>
      <c r="B1" s="383"/>
      <c r="C1" s="383"/>
      <c r="H1" s="382" t="s">
        <v>313</v>
      </c>
      <c r="I1" s="382"/>
    </row>
    <row r="2" spans="1:9" s="55" customFormat="1" ht="16" customHeight="1" x14ac:dyDescent="0.25">
      <c r="A2" s="121" t="s">
        <v>338</v>
      </c>
      <c r="B2" s="122" t="s">
        <v>632</v>
      </c>
      <c r="C2" s="122" t="s">
        <v>602</v>
      </c>
      <c r="D2" s="122" t="s">
        <v>633</v>
      </c>
      <c r="E2" s="122" t="s">
        <v>603</v>
      </c>
      <c r="F2" s="123" t="s">
        <v>520</v>
      </c>
    </row>
    <row r="3" spans="1:9" ht="13.5" customHeight="1" x14ac:dyDescent="0.25">
      <c r="A3" s="120" t="s">
        <v>354</v>
      </c>
      <c r="B3" s="220">
        <v>0</v>
      </c>
      <c r="C3" s="220">
        <v>0</v>
      </c>
      <c r="D3" s="220">
        <v>0</v>
      </c>
      <c r="E3" s="220">
        <v>1.1400000000000001E-4</v>
      </c>
      <c r="F3" s="221">
        <v>158.25651511000001</v>
      </c>
    </row>
    <row r="4" spans="1:9" ht="13.5" customHeight="1" x14ac:dyDescent="0.25">
      <c r="A4" s="120" t="s">
        <v>353</v>
      </c>
      <c r="B4" s="220">
        <v>0</v>
      </c>
      <c r="C4" s="220">
        <v>0</v>
      </c>
      <c r="D4" s="220">
        <v>0</v>
      </c>
      <c r="E4" s="220">
        <v>1.303662E-2</v>
      </c>
      <c r="F4" s="221">
        <v>156.25723991000001</v>
      </c>
    </row>
    <row r="5" spans="1:9" ht="13.5" customHeight="1" x14ac:dyDescent="0.25">
      <c r="A5" s="120" t="s">
        <v>345</v>
      </c>
      <c r="B5" s="220">
        <v>0</v>
      </c>
      <c r="C5" s="220">
        <v>0.94628672999999996</v>
      </c>
      <c r="D5" s="220">
        <v>0</v>
      </c>
      <c r="E5" s="220">
        <v>515.63712200999998</v>
      </c>
      <c r="F5" s="221">
        <v>78.956787349999999</v>
      </c>
    </row>
    <row r="6" spans="1:9" ht="13.5" customHeight="1" x14ac:dyDescent="0.25">
      <c r="A6" s="120" t="s">
        <v>352</v>
      </c>
      <c r="B6" s="220">
        <v>0</v>
      </c>
      <c r="C6" s="220">
        <v>0</v>
      </c>
      <c r="D6" s="220">
        <v>0</v>
      </c>
      <c r="E6" s="220">
        <v>0</v>
      </c>
      <c r="F6" s="221">
        <v>56.11816451</v>
      </c>
    </row>
    <row r="7" spans="1:9" ht="13.5" customHeight="1" x14ac:dyDescent="0.25">
      <c r="A7" s="120" t="s">
        <v>296</v>
      </c>
      <c r="B7" s="220">
        <v>0</v>
      </c>
      <c r="C7" s="220">
        <v>92.053764819999998</v>
      </c>
      <c r="D7" s="220">
        <v>1006.645131</v>
      </c>
      <c r="E7" s="220">
        <v>17.381267000000001</v>
      </c>
      <c r="F7" s="221">
        <v>31.975002800000002</v>
      </c>
    </row>
    <row r="8" spans="1:9" ht="13.5" customHeight="1" x14ac:dyDescent="0.25">
      <c r="A8" s="120" t="s">
        <v>355</v>
      </c>
      <c r="B8" s="220">
        <v>0</v>
      </c>
      <c r="C8" s="220">
        <v>0</v>
      </c>
      <c r="D8" s="220">
        <v>0</v>
      </c>
      <c r="E8" s="220">
        <v>0</v>
      </c>
      <c r="F8" s="221">
        <v>24.657021289999999</v>
      </c>
    </row>
    <row r="9" spans="1:9" ht="13.5" customHeight="1" x14ac:dyDescent="0.25">
      <c r="A9" s="120" t="s">
        <v>380</v>
      </c>
      <c r="B9" s="220">
        <v>0</v>
      </c>
      <c r="C9" s="220">
        <v>0</v>
      </c>
      <c r="D9" s="220">
        <v>0</v>
      </c>
      <c r="E9" s="220">
        <v>2.2609932799999997</v>
      </c>
      <c r="F9" s="221">
        <v>15.36368594</v>
      </c>
    </row>
    <row r="10" spans="1:9" ht="13.5" customHeight="1" x14ac:dyDescent="0.25">
      <c r="A10" s="120" t="s">
        <v>356</v>
      </c>
      <c r="B10" s="220">
        <v>0</v>
      </c>
      <c r="C10" s="220">
        <v>4.8796719199999998</v>
      </c>
      <c r="D10" s="220">
        <v>0</v>
      </c>
      <c r="E10" s="220">
        <v>2.7755999999999999E-4</v>
      </c>
      <c r="F10" s="221">
        <v>10.318743849999999</v>
      </c>
    </row>
    <row r="11" spans="1:9" ht="13.5" customHeight="1" x14ac:dyDescent="0.25">
      <c r="A11" s="120" t="s">
        <v>362</v>
      </c>
      <c r="B11" s="220">
        <v>0</v>
      </c>
      <c r="C11" s="220">
        <v>17.998062219999998</v>
      </c>
      <c r="D11" s="220">
        <v>1.0638399999999999E-2</v>
      </c>
      <c r="E11" s="220">
        <v>3.93795E-3</v>
      </c>
      <c r="F11" s="221">
        <v>6.4739050000000002</v>
      </c>
    </row>
    <row r="12" spans="1:9" ht="13.5" customHeight="1" x14ac:dyDescent="0.25">
      <c r="A12" s="120" t="s">
        <v>346</v>
      </c>
      <c r="B12" s="220">
        <v>1295.0490186900001</v>
      </c>
      <c r="C12" s="220">
        <v>0</v>
      </c>
      <c r="D12" s="220">
        <v>0</v>
      </c>
      <c r="E12" s="220">
        <v>0</v>
      </c>
      <c r="F12" s="221">
        <v>2.5606861200000002</v>
      </c>
    </row>
    <row r="13" spans="1:9" ht="13.5" customHeight="1" x14ac:dyDescent="0.25">
      <c r="A13" s="120" t="s">
        <v>377</v>
      </c>
      <c r="B13" s="220">
        <v>0</v>
      </c>
      <c r="C13" s="220">
        <v>0</v>
      </c>
      <c r="D13" s="220">
        <v>0</v>
      </c>
      <c r="E13" s="220">
        <v>0</v>
      </c>
      <c r="F13" s="221">
        <v>9.8543539999999999E-2</v>
      </c>
    </row>
    <row r="14" spans="1:9" ht="13.5" customHeight="1" x14ac:dyDescent="0.25">
      <c r="A14" s="120" t="s">
        <v>361</v>
      </c>
      <c r="B14" s="220">
        <v>0</v>
      </c>
      <c r="C14" s="220">
        <v>70.459566909999992</v>
      </c>
      <c r="D14" s="220">
        <v>0</v>
      </c>
      <c r="E14" s="220">
        <v>1.23395575</v>
      </c>
      <c r="F14" s="221">
        <v>3.84334E-2</v>
      </c>
    </row>
    <row r="15" spans="1:9" ht="13.5" customHeight="1" x14ac:dyDescent="0.25">
      <c r="A15" s="120" t="s">
        <v>375</v>
      </c>
      <c r="B15" s="220">
        <v>0</v>
      </c>
      <c r="C15" s="220">
        <v>0</v>
      </c>
      <c r="D15" s="220">
        <v>0</v>
      </c>
      <c r="E15" s="220">
        <v>0</v>
      </c>
      <c r="F15" s="221">
        <v>8.9999999999999993E-3</v>
      </c>
    </row>
    <row r="16" spans="1:9" ht="13.5" customHeight="1" x14ac:dyDescent="0.25">
      <c r="A16" s="120" t="s">
        <v>357</v>
      </c>
      <c r="B16" s="220">
        <v>0</v>
      </c>
      <c r="C16" s="220">
        <v>12.561531310000001</v>
      </c>
      <c r="D16" s="220">
        <v>0</v>
      </c>
      <c r="E16" s="220">
        <v>12.109719999999999</v>
      </c>
      <c r="F16" s="221">
        <v>0</v>
      </c>
    </row>
    <row r="17" spans="1:9" ht="13.5" customHeight="1" x14ac:dyDescent="0.25">
      <c r="A17" s="120" t="s">
        <v>347</v>
      </c>
      <c r="B17" s="220">
        <v>0</v>
      </c>
      <c r="C17" s="220">
        <v>236.26076913</v>
      </c>
      <c r="D17" s="220">
        <v>0</v>
      </c>
      <c r="E17" s="220">
        <v>9.0928245000000008</v>
      </c>
      <c r="F17" s="221">
        <v>0</v>
      </c>
    </row>
    <row r="18" spans="1:9" ht="13.5" customHeight="1" x14ac:dyDescent="0.25">
      <c r="A18" s="120" t="s">
        <v>351</v>
      </c>
      <c r="B18" s="220">
        <v>0</v>
      </c>
      <c r="C18" s="220">
        <v>396.6039978</v>
      </c>
      <c r="D18" s="220">
        <v>0</v>
      </c>
      <c r="E18" s="220">
        <v>4.0132200200000003</v>
      </c>
      <c r="F18" s="221">
        <v>0</v>
      </c>
    </row>
    <row r="19" spans="1:9" ht="13.5" customHeight="1" x14ac:dyDescent="0.25">
      <c r="A19" s="120" t="s">
        <v>558</v>
      </c>
      <c r="B19" s="220">
        <v>0</v>
      </c>
      <c r="C19" s="220">
        <v>0</v>
      </c>
      <c r="D19" s="220">
        <v>0</v>
      </c>
      <c r="E19" s="220">
        <v>2.3452353599999998</v>
      </c>
      <c r="F19" s="221">
        <v>0</v>
      </c>
    </row>
    <row r="20" spans="1:9" ht="13.5" customHeight="1" x14ac:dyDescent="0.25">
      <c r="A20" s="120" t="s">
        <v>505</v>
      </c>
      <c r="B20" s="220">
        <v>0</v>
      </c>
      <c r="C20" s="220">
        <v>0</v>
      </c>
      <c r="D20" s="220">
        <v>0</v>
      </c>
      <c r="E20" s="220">
        <v>2.2701187000000003</v>
      </c>
      <c r="F20" s="221">
        <v>0</v>
      </c>
    </row>
    <row r="21" spans="1:9" ht="13.5" customHeight="1" x14ac:dyDescent="0.25">
      <c r="A21" s="120" t="s">
        <v>312</v>
      </c>
      <c r="B21" s="220">
        <v>0</v>
      </c>
      <c r="C21" s="220">
        <v>0</v>
      </c>
      <c r="D21" s="220">
        <v>0</v>
      </c>
      <c r="E21" s="220">
        <v>1.6702668200000002</v>
      </c>
      <c r="F21" s="221">
        <v>0</v>
      </c>
    </row>
    <row r="22" spans="1:9" x14ac:dyDescent="0.25">
      <c r="A22" s="120" t="s">
        <v>364</v>
      </c>
      <c r="B22" s="220">
        <v>0</v>
      </c>
      <c r="C22" s="220">
        <v>21.099652670000001</v>
      </c>
      <c r="D22" s="220">
        <v>0</v>
      </c>
      <c r="E22" s="220">
        <v>1.1872825</v>
      </c>
      <c r="F22" s="221">
        <v>0</v>
      </c>
    </row>
    <row r="23" spans="1:9" x14ac:dyDescent="0.25">
      <c r="A23" s="120" t="s">
        <v>405</v>
      </c>
      <c r="B23" s="220">
        <v>0</v>
      </c>
      <c r="C23" s="220">
        <v>0</v>
      </c>
      <c r="D23" s="220">
        <v>0</v>
      </c>
      <c r="E23" s="220">
        <v>0.60936252000000002</v>
      </c>
      <c r="F23" s="221">
        <v>0</v>
      </c>
    </row>
    <row r="24" spans="1:9" ht="17" customHeight="1" x14ac:dyDescent="0.25">
      <c r="A24" s="120" t="s">
        <v>368</v>
      </c>
      <c r="B24" s="220">
        <v>0</v>
      </c>
      <c r="C24" s="220">
        <v>0</v>
      </c>
      <c r="D24" s="220">
        <v>0</v>
      </c>
      <c r="E24" s="220">
        <v>0.59124208</v>
      </c>
      <c r="F24" s="221">
        <v>0</v>
      </c>
      <c r="I24" s="9"/>
    </row>
    <row r="25" spans="1:9" x14ac:dyDescent="0.25">
      <c r="A25" s="120" t="s">
        <v>401</v>
      </c>
      <c r="B25" s="220">
        <v>0</v>
      </c>
      <c r="C25" s="220">
        <v>0</v>
      </c>
      <c r="D25" s="220">
        <v>0</v>
      </c>
      <c r="E25" s="220">
        <v>0.48834785999999997</v>
      </c>
      <c r="F25" s="221">
        <v>0</v>
      </c>
    </row>
    <row r="26" spans="1:9" x14ac:dyDescent="0.25">
      <c r="A26" s="120" t="s">
        <v>407</v>
      </c>
      <c r="B26" s="220">
        <v>0</v>
      </c>
      <c r="C26" s="220">
        <v>0</v>
      </c>
      <c r="D26" s="220">
        <v>0</v>
      </c>
      <c r="E26" s="220">
        <v>0.48302090000000003</v>
      </c>
      <c r="F26" s="221">
        <v>0</v>
      </c>
    </row>
    <row r="27" spans="1:9" x14ac:dyDescent="0.25">
      <c r="A27" s="120" t="s">
        <v>506</v>
      </c>
      <c r="B27" s="220">
        <v>0</v>
      </c>
      <c r="C27" s="220">
        <v>0</v>
      </c>
      <c r="D27" s="220">
        <v>0</v>
      </c>
      <c r="E27" s="220">
        <v>0.36631893999999998</v>
      </c>
      <c r="F27" s="221">
        <v>0</v>
      </c>
    </row>
    <row r="28" spans="1:9" x14ac:dyDescent="0.25">
      <c r="A28" s="120" t="s">
        <v>400</v>
      </c>
      <c r="B28" s="220">
        <v>0</v>
      </c>
      <c r="C28" s="220">
        <v>0</v>
      </c>
      <c r="D28" s="220">
        <v>0</v>
      </c>
      <c r="E28" s="220">
        <v>0.35755700000000001</v>
      </c>
      <c r="F28" s="221">
        <v>0</v>
      </c>
    </row>
    <row r="29" spans="1:9" x14ac:dyDescent="0.25">
      <c r="A29" s="120" t="s">
        <v>369</v>
      </c>
      <c r="B29" s="220">
        <v>0</v>
      </c>
      <c r="C29" s="220">
        <v>4.9683189000000008</v>
      </c>
      <c r="D29" s="220">
        <v>0</v>
      </c>
      <c r="E29" s="220">
        <v>0.33679290000000001</v>
      </c>
      <c r="F29" s="221">
        <v>0</v>
      </c>
    </row>
    <row r="30" spans="1:9" x14ac:dyDescent="0.25">
      <c r="A30" s="120" t="s">
        <v>373</v>
      </c>
      <c r="B30" s="220">
        <v>0</v>
      </c>
      <c r="C30" s="220">
        <v>0</v>
      </c>
      <c r="D30" s="220">
        <v>0</v>
      </c>
      <c r="E30" s="220">
        <v>0.32474669</v>
      </c>
      <c r="F30" s="221">
        <v>0</v>
      </c>
    </row>
    <row r="31" spans="1:9" x14ac:dyDescent="0.25">
      <c r="A31" s="120" t="s">
        <v>529</v>
      </c>
      <c r="B31" s="220">
        <v>0</v>
      </c>
      <c r="C31" s="220">
        <v>0</v>
      </c>
      <c r="D31" s="220">
        <v>0</v>
      </c>
      <c r="E31" s="220">
        <v>0.256581</v>
      </c>
      <c r="F31" s="221">
        <v>0</v>
      </c>
    </row>
    <row r="32" spans="1:9" x14ac:dyDescent="0.25">
      <c r="A32" s="120" t="s">
        <v>348</v>
      </c>
      <c r="B32" s="220">
        <v>0</v>
      </c>
      <c r="C32" s="220">
        <v>28.646572989999999</v>
      </c>
      <c r="D32" s="220">
        <v>0</v>
      </c>
      <c r="E32" s="220">
        <v>0.24650712</v>
      </c>
      <c r="F32" s="221">
        <v>0</v>
      </c>
    </row>
    <row r="33" spans="1:6" x14ac:dyDescent="0.25">
      <c r="A33" s="120" t="s">
        <v>358</v>
      </c>
      <c r="B33" s="220">
        <v>0</v>
      </c>
      <c r="C33" s="220">
        <v>0</v>
      </c>
      <c r="D33" s="220">
        <v>7.9950000000000005E-5</v>
      </c>
      <c r="E33" s="220">
        <v>0.11825134</v>
      </c>
      <c r="F33" s="221">
        <v>0</v>
      </c>
    </row>
    <row r="34" spans="1:6" x14ac:dyDescent="0.25">
      <c r="A34" s="120" t="s">
        <v>299</v>
      </c>
      <c r="B34" s="220">
        <v>0</v>
      </c>
      <c r="C34" s="220">
        <v>0</v>
      </c>
      <c r="D34" s="220">
        <v>0</v>
      </c>
      <c r="E34" s="220">
        <v>4.8963199999999998E-2</v>
      </c>
      <c r="F34" s="221">
        <v>0</v>
      </c>
    </row>
    <row r="35" spans="1:6" x14ac:dyDescent="0.25">
      <c r="A35" s="120" t="s">
        <v>349</v>
      </c>
      <c r="B35" s="220">
        <v>0</v>
      </c>
      <c r="C35" s="220">
        <v>47.752147310000005</v>
      </c>
      <c r="D35" s="220">
        <v>0</v>
      </c>
      <c r="E35" s="220">
        <v>3.8507309999999996E-2</v>
      </c>
      <c r="F35" s="221">
        <v>0</v>
      </c>
    </row>
    <row r="36" spans="1:6" x14ac:dyDescent="0.25">
      <c r="A36" s="120" t="s">
        <v>297</v>
      </c>
      <c r="B36" s="220">
        <v>0</v>
      </c>
      <c r="C36" s="220">
        <v>0</v>
      </c>
      <c r="D36" s="220">
        <v>0</v>
      </c>
      <c r="E36" s="220">
        <v>1.0460000000000001E-2</v>
      </c>
      <c r="F36" s="221">
        <v>0</v>
      </c>
    </row>
    <row r="37" spans="1:6" x14ac:dyDescent="0.25">
      <c r="A37" s="120" t="s">
        <v>503</v>
      </c>
      <c r="B37" s="220">
        <v>0</v>
      </c>
      <c r="C37" s="220">
        <v>0</v>
      </c>
      <c r="D37" s="220">
        <v>0</v>
      </c>
      <c r="E37" s="220">
        <v>5.7628000000000002E-3</v>
      </c>
      <c r="F37" s="221">
        <v>0</v>
      </c>
    </row>
    <row r="38" spans="1:6" x14ac:dyDescent="0.25">
      <c r="A38" s="120" t="s">
        <v>359</v>
      </c>
      <c r="B38" s="220">
        <v>0</v>
      </c>
      <c r="C38" s="220">
        <v>3.40117329</v>
      </c>
      <c r="D38" s="220">
        <v>0</v>
      </c>
      <c r="E38" s="220">
        <v>3.76713E-3</v>
      </c>
      <c r="F38" s="221">
        <v>0</v>
      </c>
    </row>
    <row r="39" spans="1:6" x14ac:dyDescent="0.25">
      <c r="A39" s="120" t="s">
        <v>406</v>
      </c>
      <c r="B39" s="220">
        <v>0</v>
      </c>
      <c r="C39" s="220">
        <v>0</v>
      </c>
      <c r="D39" s="220">
        <v>0</v>
      </c>
      <c r="E39" s="220">
        <v>1.5499999999999999E-3</v>
      </c>
      <c r="F39" s="221">
        <v>0</v>
      </c>
    </row>
    <row r="40" spans="1:6" x14ac:dyDescent="0.25">
      <c r="A40" s="120" t="s">
        <v>363</v>
      </c>
      <c r="B40" s="220">
        <v>0</v>
      </c>
      <c r="C40" s="220">
        <v>69.769444950000008</v>
      </c>
      <c r="D40" s="220">
        <v>0</v>
      </c>
      <c r="E40" s="220">
        <v>0</v>
      </c>
      <c r="F40" s="221">
        <v>0</v>
      </c>
    </row>
    <row r="41" spans="1:6" x14ac:dyDescent="0.25">
      <c r="A41" s="120" t="s">
        <v>360</v>
      </c>
      <c r="B41" s="220">
        <v>0</v>
      </c>
      <c r="C41" s="220">
        <v>54.04377547</v>
      </c>
      <c r="D41" s="220">
        <v>0</v>
      </c>
      <c r="E41" s="220">
        <v>0</v>
      </c>
      <c r="F41" s="221">
        <v>0</v>
      </c>
    </row>
    <row r="42" spans="1:6" x14ac:dyDescent="0.25">
      <c r="A42" s="120" t="s">
        <v>370</v>
      </c>
      <c r="B42" s="220">
        <v>0</v>
      </c>
      <c r="C42" s="220">
        <v>20.358910269999999</v>
      </c>
      <c r="D42" s="220">
        <v>0</v>
      </c>
      <c r="E42" s="220">
        <v>0</v>
      </c>
      <c r="F42" s="221">
        <v>0</v>
      </c>
    </row>
    <row r="43" spans="1:6" x14ac:dyDescent="0.25">
      <c r="A43" s="120" t="s">
        <v>300</v>
      </c>
      <c r="B43" s="220">
        <v>0</v>
      </c>
      <c r="C43" s="220">
        <v>5.7337414000000004</v>
      </c>
      <c r="D43" s="220">
        <v>0</v>
      </c>
      <c r="E43" s="220">
        <v>0</v>
      </c>
      <c r="F43" s="221">
        <v>0</v>
      </c>
    </row>
    <row r="44" spans="1:6" x14ac:dyDescent="0.25">
      <c r="A44" s="120" t="s">
        <v>584</v>
      </c>
      <c r="B44" s="220">
        <v>0</v>
      </c>
      <c r="C44" s="220">
        <v>3.97492753</v>
      </c>
      <c r="D44" s="220">
        <v>0</v>
      </c>
      <c r="E44" s="220">
        <v>0</v>
      </c>
      <c r="F44" s="221">
        <v>0</v>
      </c>
    </row>
    <row r="45" spans="1:6" x14ac:dyDescent="0.25">
      <c r="A45" s="161" t="s">
        <v>397</v>
      </c>
      <c r="B45" s="220">
        <v>0</v>
      </c>
      <c r="C45" s="220">
        <v>2.69335207</v>
      </c>
      <c r="D45" s="220">
        <v>0</v>
      </c>
      <c r="E45" s="220">
        <v>0</v>
      </c>
      <c r="F45" s="220">
        <v>0</v>
      </c>
    </row>
    <row r="46" spans="1:6" x14ac:dyDescent="0.25">
      <c r="A46" s="161" t="s">
        <v>532</v>
      </c>
      <c r="B46" s="220">
        <v>0</v>
      </c>
      <c r="C46" s="220">
        <v>2.4337103</v>
      </c>
      <c r="D46" s="220">
        <v>0</v>
      </c>
      <c r="E46" s="220">
        <v>0</v>
      </c>
      <c r="F46" s="220">
        <v>0</v>
      </c>
    </row>
    <row r="47" spans="1:6" x14ac:dyDescent="0.25">
      <c r="A47" s="161" t="s">
        <v>404</v>
      </c>
      <c r="B47" s="220">
        <v>0</v>
      </c>
      <c r="C47" s="220">
        <v>1.1689451499999999</v>
      </c>
      <c r="D47" s="220">
        <v>0</v>
      </c>
      <c r="E47" s="220">
        <v>0</v>
      </c>
      <c r="F47" s="220">
        <v>0</v>
      </c>
    </row>
    <row r="48" spans="1:6" x14ac:dyDescent="0.25">
      <c r="A48" s="165" t="s">
        <v>440</v>
      </c>
      <c r="B48" s="222">
        <v>0</v>
      </c>
      <c r="C48" s="222">
        <v>0.39067428000000004</v>
      </c>
      <c r="D48" s="222">
        <v>0</v>
      </c>
      <c r="E48" s="222">
        <v>0</v>
      </c>
      <c r="F48" s="222">
        <v>0</v>
      </c>
    </row>
    <row r="49" spans="1:3" x14ac:dyDescent="0.25">
      <c r="A49" s="56"/>
      <c r="B49" s="56"/>
    </row>
    <row r="50" spans="1:3" x14ac:dyDescent="0.25">
      <c r="A50" s="56"/>
      <c r="B50" s="56"/>
    </row>
    <row r="51" spans="1:3" x14ac:dyDescent="0.25">
      <c r="A51" s="56"/>
      <c r="B51" s="56"/>
    </row>
    <row r="52" spans="1:3" x14ac:dyDescent="0.25">
      <c r="A52" s="56"/>
      <c r="B52" s="56"/>
    </row>
    <row r="53" spans="1:3" x14ac:dyDescent="0.25">
      <c r="A53" s="56"/>
      <c r="B53" s="56"/>
    </row>
    <row r="54" spans="1:3" x14ac:dyDescent="0.25">
      <c r="A54" s="56"/>
      <c r="B54" s="56"/>
    </row>
    <row r="55" spans="1:3" x14ac:dyDescent="0.25">
      <c r="A55" s="56"/>
      <c r="B55" s="56"/>
    </row>
    <row r="56" spans="1:3" x14ac:dyDescent="0.25">
      <c r="A56" s="56"/>
      <c r="B56" s="56"/>
    </row>
    <row r="57" spans="1:3" x14ac:dyDescent="0.25">
      <c r="A57" s="56"/>
      <c r="B57" s="56"/>
    </row>
    <row r="58" spans="1:3" x14ac:dyDescent="0.25">
      <c r="A58" s="56"/>
      <c r="B58" s="56"/>
    </row>
    <row r="59" spans="1:3" x14ac:dyDescent="0.25">
      <c r="A59" s="56"/>
      <c r="B59" s="56"/>
    </row>
    <row r="60" spans="1:3" x14ac:dyDescent="0.25">
      <c r="A60" s="56"/>
      <c r="B60" s="56"/>
    </row>
    <row r="61" spans="1:3" x14ac:dyDescent="0.25">
      <c r="A61" s="56"/>
      <c r="B61" s="56"/>
    </row>
    <row r="62" spans="1:3" x14ac:dyDescent="0.25">
      <c r="A62" s="56"/>
      <c r="B62" s="56"/>
      <c r="C62" s="56"/>
    </row>
    <row r="63" spans="1:3" x14ac:dyDescent="0.25">
      <c r="A63" s="56"/>
      <c r="B63" s="56"/>
      <c r="C63" s="56"/>
    </row>
    <row r="64" spans="1:3" x14ac:dyDescent="0.25">
      <c r="A64" s="56"/>
      <c r="B64" s="56"/>
      <c r="C64" s="56"/>
    </row>
    <row r="65" spans="1:3" x14ac:dyDescent="0.25">
      <c r="A65" s="56"/>
      <c r="B65" s="56"/>
      <c r="C65" s="56"/>
    </row>
    <row r="66" spans="1:3" x14ac:dyDescent="0.25">
      <c r="A66" s="56"/>
      <c r="B66" s="56"/>
      <c r="C66" s="56"/>
    </row>
    <row r="67" spans="1:3" x14ac:dyDescent="0.25">
      <c r="A67" s="56"/>
      <c r="B67" s="56"/>
      <c r="C67" s="56"/>
    </row>
    <row r="68" spans="1:3" x14ac:dyDescent="0.25">
      <c r="A68" s="56"/>
      <c r="B68" s="56"/>
      <c r="C68" s="56"/>
    </row>
    <row r="69" spans="1:3" x14ac:dyDescent="0.25">
      <c r="A69" s="56"/>
      <c r="B69" s="56"/>
      <c r="C69" s="56"/>
    </row>
    <row r="70" spans="1:3" x14ac:dyDescent="0.25">
      <c r="A70" s="56"/>
      <c r="B70" s="56"/>
      <c r="C70" s="56"/>
    </row>
    <row r="71" spans="1:3" x14ac:dyDescent="0.25">
      <c r="A71" s="56"/>
      <c r="B71" s="56"/>
      <c r="C71" s="56"/>
    </row>
    <row r="72" spans="1:3" x14ac:dyDescent="0.25">
      <c r="A72" s="56"/>
      <c r="B72" s="56"/>
      <c r="C72" s="56"/>
    </row>
    <row r="73" spans="1:3" x14ac:dyDescent="0.25">
      <c r="A73" s="56"/>
      <c r="B73" s="56"/>
      <c r="C73" s="56"/>
    </row>
    <row r="74" spans="1:3" x14ac:dyDescent="0.25">
      <c r="A74" s="56"/>
      <c r="B74" s="56"/>
      <c r="C74" s="56"/>
    </row>
    <row r="75" spans="1:3" x14ac:dyDescent="0.25">
      <c r="A75" s="56"/>
      <c r="B75" s="56"/>
      <c r="C75" s="56"/>
    </row>
    <row r="76" spans="1:3" x14ac:dyDescent="0.25">
      <c r="A76" s="56"/>
      <c r="B76" s="56"/>
      <c r="C76" s="56"/>
    </row>
    <row r="77" spans="1:3" x14ac:dyDescent="0.25">
      <c r="A77" s="56"/>
      <c r="B77" s="56"/>
      <c r="C77" s="56"/>
    </row>
    <row r="78" spans="1:3" x14ac:dyDescent="0.25">
      <c r="B78" s="56"/>
      <c r="C78" s="56"/>
    </row>
    <row r="79" spans="1:3" x14ac:dyDescent="0.25">
      <c r="B79" s="56"/>
      <c r="C79" s="56"/>
    </row>
    <row r="80" spans="1:3" x14ac:dyDescent="0.25">
      <c r="B80" s="56"/>
      <c r="C80" s="56"/>
    </row>
    <row r="81" spans="2:3" x14ac:dyDescent="0.25">
      <c r="B81" s="56"/>
      <c r="C81" s="56"/>
    </row>
    <row r="82" spans="2:3" x14ac:dyDescent="0.25">
      <c r="B82" s="56"/>
      <c r="C82" s="56"/>
    </row>
    <row r="83" spans="2:3" x14ac:dyDescent="0.25">
      <c r="B83" s="56"/>
      <c r="C83" s="56"/>
    </row>
    <row r="84" spans="2:3" x14ac:dyDescent="0.25">
      <c r="B84" s="56"/>
      <c r="C84" s="56"/>
    </row>
    <row r="85" spans="2:3" x14ac:dyDescent="0.25">
      <c r="B85" s="56"/>
      <c r="C85" s="56"/>
    </row>
    <row r="86" spans="2:3" x14ac:dyDescent="0.25">
      <c r="B86" s="56"/>
      <c r="C86" s="56"/>
    </row>
    <row r="87" spans="2:3" x14ac:dyDescent="0.25">
      <c r="B87" s="56"/>
      <c r="C87" s="56"/>
    </row>
    <row r="88" spans="2:3" x14ac:dyDescent="0.25">
      <c r="B88" s="56"/>
      <c r="C88" s="56"/>
    </row>
    <row r="89" spans="2:3" x14ac:dyDescent="0.25">
      <c r="B89" s="56"/>
      <c r="C89" s="56"/>
    </row>
    <row r="90" spans="2:3" x14ac:dyDescent="0.25">
      <c r="B90" s="56"/>
      <c r="C90" s="56"/>
    </row>
    <row r="91" spans="2:3" x14ac:dyDescent="0.25">
      <c r="B91" s="56"/>
      <c r="C91" s="56"/>
    </row>
    <row r="92" spans="2:3" x14ac:dyDescent="0.25">
      <c r="B92" s="56"/>
      <c r="C92" s="56"/>
    </row>
    <row r="93" spans="2:3" x14ac:dyDescent="0.25">
      <c r="B93" s="56"/>
      <c r="C93" s="56"/>
    </row>
    <row r="94" spans="2:3" x14ac:dyDescent="0.25">
      <c r="B94" s="56"/>
    </row>
    <row r="95" spans="2:3" x14ac:dyDescent="0.25">
      <c r="B95" s="56"/>
    </row>
    <row r="96" spans="2:3" x14ac:dyDescent="0.25">
      <c r="B96" s="56"/>
    </row>
    <row r="97" spans="1:3" x14ac:dyDescent="0.25">
      <c r="B97" s="56"/>
    </row>
    <row r="98" spans="1:3" x14ac:dyDescent="0.25">
      <c r="B98" s="56"/>
    </row>
    <row r="99" spans="1:3" x14ac:dyDescent="0.25">
      <c r="B99" s="56"/>
    </row>
    <row r="100" spans="1:3" x14ac:dyDescent="0.25">
      <c r="B100" s="56"/>
    </row>
    <row r="101" spans="1:3" x14ac:dyDescent="0.25">
      <c r="B101" s="56"/>
    </row>
    <row r="102" spans="1:3" x14ac:dyDescent="0.25">
      <c r="B102" s="56"/>
    </row>
    <row r="103" spans="1:3" x14ac:dyDescent="0.25">
      <c r="B103" s="56"/>
    </row>
    <row r="104" spans="1:3" x14ac:dyDescent="0.25">
      <c r="B104" s="56"/>
    </row>
    <row r="105" spans="1:3" x14ac:dyDescent="0.25">
      <c r="B105" s="56"/>
    </row>
    <row r="106" spans="1:3" x14ac:dyDescent="0.25">
      <c r="B106" s="56"/>
    </row>
    <row r="107" spans="1:3" x14ac:dyDescent="0.25">
      <c r="B107" s="56"/>
    </row>
    <row r="108" spans="1:3" x14ac:dyDescent="0.25">
      <c r="B108" s="56"/>
    </row>
    <row r="109" spans="1:3" x14ac:dyDescent="0.25">
      <c r="B109" s="56"/>
    </row>
    <row r="110" spans="1:3" x14ac:dyDescent="0.25">
      <c r="A110" s="56"/>
      <c r="B110" s="56"/>
      <c r="C110" s="56"/>
    </row>
    <row r="111" spans="1:3" x14ac:dyDescent="0.25">
      <c r="A111" s="56"/>
      <c r="B111" s="56"/>
      <c r="C111" s="56"/>
    </row>
    <row r="112" spans="1:3" x14ac:dyDescent="0.25">
      <c r="A112" s="56"/>
      <c r="B112" s="56"/>
      <c r="C112" s="56"/>
    </row>
    <row r="113" spans="1:3" x14ac:dyDescent="0.25">
      <c r="A113" s="56"/>
      <c r="B113" s="56"/>
      <c r="C113" s="56"/>
    </row>
    <row r="114" spans="1:3" x14ac:dyDescent="0.25">
      <c r="A114" s="56"/>
      <c r="B114" s="56"/>
      <c r="C114" s="56"/>
    </row>
    <row r="115" spans="1:3" x14ac:dyDescent="0.25">
      <c r="A115" s="56"/>
      <c r="B115" s="56"/>
      <c r="C115" s="56"/>
    </row>
    <row r="116" spans="1:3" x14ac:dyDescent="0.25">
      <c r="A116" s="56"/>
      <c r="B116" s="56"/>
      <c r="C116" s="56"/>
    </row>
    <row r="117" spans="1:3" x14ac:dyDescent="0.25">
      <c r="A117" s="56"/>
      <c r="B117" s="56"/>
      <c r="C117" s="56"/>
    </row>
    <row r="118" spans="1:3" x14ac:dyDescent="0.25">
      <c r="A118" s="56"/>
      <c r="B118" s="56"/>
      <c r="C118" s="56"/>
    </row>
    <row r="119" spans="1:3" x14ac:dyDescent="0.25">
      <c r="A119" s="56"/>
      <c r="B119" s="56"/>
      <c r="C119" s="56"/>
    </row>
    <row r="120" spans="1:3" x14ac:dyDescent="0.25">
      <c r="A120" s="56"/>
      <c r="B120" s="56"/>
      <c r="C120" s="56"/>
    </row>
    <row r="121" spans="1:3" x14ac:dyDescent="0.25">
      <c r="A121" s="56"/>
      <c r="B121" s="56"/>
      <c r="C121" s="56"/>
    </row>
    <row r="122" spans="1:3" x14ac:dyDescent="0.25">
      <c r="A122" s="56"/>
      <c r="B122" s="56"/>
      <c r="C122" s="56"/>
    </row>
    <row r="123" spans="1:3" x14ac:dyDescent="0.25">
      <c r="A123" s="56"/>
      <c r="B123" s="56"/>
      <c r="C123" s="56"/>
    </row>
    <row r="124" spans="1:3" x14ac:dyDescent="0.25">
      <c r="A124" s="56"/>
      <c r="B124" s="56"/>
      <c r="C124" s="56"/>
    </row>
    <row r="125" spans="1:3" x14ac:dyDescent="0.25">
      <c r="A125" s="56"/>
      <c r="B125" s="56"/>
      <c r="C125" s="56"/>
    </row>
    <row r="126" spans="1:3" x14ac:dyDescent="0.25">
      <c r="A126" s="56"/>
      <c r="B126" s="56"/>
      <c r="C126" s="56"/>
    </row>
    <row r="127" spans="1:3" x14ac:dyDescent="0.25">
      <c r="A127" s="56"/>
      <c r="B127" s="56"/>
      <c r="C127" s="56"/>
    </row>
    <row r="128" spans="1:3" x14ac:dyDescent="0.25">
      <c r="A128" s="56"/>
      <c r="B128" s="56"/>
      <c r="C128" s="56"/>
    </row>
    <row r="129" spans="1:3" x14ac:dyDescent="0.25">
      <c r="A129" s="56"/>
      <c r="B129" s="56"/>
      <c r="C129" s="56"/>
    </row>
    <row r="130" spans="1:3" x14ac:dyDescent="0.25">
      <c r="A130" s="56"/>
      <c r="B130" s="56"/>
      <c r="C130" s="56"/>
    </row>
    <row r="131" spans="1:3" x14ac:dyDescent="0.25">
      <c r="A131" s="56"/>
      <c r="B131" s="56"/>
      <c r="C131" s="56"/>
    </row>
    <row r="132" spans="1:3" x14ac:dyDescent="0.25">
      <c r="A132" s="56"/>
      <c r="B132" s="56"/>
      <c r="C132" s="56"/>
    </row>
    <row r="133" spans="1:3" x14ac:dyDescent="0.25">
      <c r="A133" s="56"/>
      <c r="B133" s="56"/>
      <c r="C133" s="56"/>
    </row>
    <row r="134" spans="1:3" x14ac:dyDescent="0.25">
      <c r="A134" s="56"/>
      <c r="B134" s="56"/>
      <c r="C134" s="56"/>
    </row>
    <row r="135" spans="1:3" x14ac:dyDescent="0.25">
      <c r="A135" s="56"/>
      <c r="B135" s="56"/>
      <c r="C135" s="56"/>
    </row>
    <row r="136" spans="1:3" x14ac:dyDescent="0.25">
      <c r="A136" s="56"/>
      <c r="B136" s="56"/>
      <c r="C136" s="56"/>
    </row>
    <row r="137" spans="1:3" x14ac:dyDescent="0.25">
      <c r="A137" s="56"/>
      <c r="B137" s="56"/>
      <c r="C137" s="56"/>
    </row>
    <row r="138" spans="1:3" x14ac:dyDescent="0.25">
      <c r="A138" s="56"/>
      <c r="B138" s="56"/>
      <c r="C138" s="56"/>
    </row>
    <row r="139" spans="1:3" x14ac:dyDescent="0.25">
      <c r="A139" s="56"/>
      <c r="B139" s="56"/>
      <c r="C139" s="56"/>
    </row>
    <row r="140" spans="1:3" x14ac:dyDescent="0.25">
      <c r="A140" s="56"/>
      <c r="B140" s="56"/>
      <c r="C140" s="56"/>
    </row>
    <row r="141" spans="1:3" x14ac:dyDescent="0.25">
      <c r="A141" s="56"/>
      <c r="B141" s="56"/>
      <c r="C141" s="56"/>
    </row>
    <row r="142" spans="1:3" x14ac:dyDescent="0.25">
      <c r="A142" s="56"/>
      <c r="B142" s="56"/>
      <c r="C142" s="56"/>
    </row>
    <row r="143" spans="1:3" x14ac:dyDescent="0.25">
      <c r="A143" s="56"/>
      <c r="B143" s="56"/>
      <c r="C143" s="56"/>
    </row>
    <row r="144" spans="1:3" x14ac:dyDescent="0.25">
      <c r="A144" s="56"/>
      <c r="B144" s="56"/>
      <c r="C144" s="56"/>
    </row>
    <row r="145" spans="1:3" x14ac:dyDescent="0.25">
      <c r="A145" s="56"/>
      <c r="B145" s="56"/>
      <c r="C145" s="56"/>
    </row>
    <row r="146" spans="1:3" x14ac:dyDescent="0.25">
      <c r="A146" s="56"/>
      <c r="B146" s="56"/>
      <c r="C146" s="56"/>
    </row>
    <row r="147" spans="1:3" x14ac:dyDescent="0.25">
      <c r="A147" s="56"/>
      <c r="B147" s="56"/>
      <c r="C147" s="56"/>
    </row>
    <row r="148" spans="1:3" x14ac:dyDescent="0.25">
      <c r="A148" s="56"/>
      <c r="B148" s="56"/>
      <c r="C148" s="56"/>
    </row>
    <row r="149" spans="1:3" x14ac:dyDescent="0.25">
      <c r="A149" s="56"/>
      <c r="B149" s="56"/>
      <c r="C149" s="56"/>
    </row>
    <row r="150" spans="1:3" x14ac:dyDescent="0.25">
      <c r="A150" s="56"/>
      <c r="B150" s="56"/>
      <c r="C150" s="56"/>
    </row>
    <row r="151" spans="1:3" x14ac:dyDescent="0.25">
      <c r="A151" s="56"/>
      <c r="B151" s="56"/>
      <c r="C151" s="56"/>
    </row>
    <row r="152" spans="1:3" x14ac:dyDescent="0.25">
      <c r="A152" s="56"/>
      <c r="B152" s="56"/>
      <c r="C152" s="56"/>
    </row>
    <row r="153" spans="1:3" x14ac:dyDescent="0.25">
      <c r="A153" s="56"/>
      <c r="B153" s="56"/>
      <c r="C153" s="56"/>
    </row>
    <row r="154" spans="1:3" x14ac:dyDescent="0.25">
      <c r="A154" s="56"/>
      <c r="B154" s="56"/>
      <c r="C154" s="56"/>
    </row>
    <row r="155" spans="1:3" x14ac:dyDescent="0.25">
      <c r="A155" s="56"/>
      <c r="B155" s="56"/>
      <c r="C155" s="56"/>
    </row>
    <row r="156" spans="1:3" x14ac:dyDescent="0.25">
      <c r="A156" s="56"/>
      <c r="B156" s="56"/>
      <c r="C156" s="56"/>
    </row>
    <row r="157" spans="1:3" x14ac:dyDescent="0.25">
      <c r="A157" s="56"/>
      <c r="B157" s="56"/>
      <c r="C157" s="56"/>
    </row>
    <row r="158" spans="1:3" x14ac:dyDescent="0.25">
      <c r="B158" s="56"/>
      <c r="C158" s="56"/>
    </row>
    <row r="159" spans="1:3" x14ac:dyDescent="0.25">
      <c r="B159" s="56"/>
      <c r="C159" s="56"/>
    </row>
    <row r="160" spans="1:3" x14ac:dyDescent="0.25">
      <c r="B160" s="56"/>
      <c r="C160" s="56"/>
    </row>
    <row r="161" spans="1:3" x14ac:dyDescent="0.25">
      <c r="B161" s="56"/>
      <c r="C161" s="56"/>
    </row>
    <row r="162" spans="1:3" x14ac:dyDescent="0.25">
      <c r="B162" s="56"/>
      <c r="C162" s="56"/>
    </row>
    <row r="163" spans="1:3" x14ac:dyDescent="0.25">
      <c r="B163" s="56"/>
      <c r="C163" s="56"/>
    </row>
    <row r="164" spans="1:3" x14ac:dyDescent="0.25">
      <c r="B164" s="56"/>
      <c r="C164" s="56"/>
    </row>
    <row r="165" spans="1:3" x14ac:dyDescent="0.25">
      <c r="B165" s="56"/>
      <c r="C165" s="56"/>
    </row>
    <row r="166" spans="1:3" x14ac:dyDescent="0.25">
      <c r="B166" s="56"/>
      <c r="C166" s="56"/>
    </row>
    <row r="167" spans="1:3" x14ac:dyDescent="0.25">
      <c r="B167" s="56"/>
      <c r="C167" s="56"/>
    </row>
    <row r="168" spans="1:3" x14ac:dyDescent="0.25">
      <c r="B168" s="56"/>
      <c r="C168" s="56"/>
    </row>
    <row r="169" spans="1:3" x14ac:dyDescent="0.25">
      <c r="B169" s="56"/>
      <c r="C169" s="56"/>
    </row>
    <row r="170" spans="1:3" x14ac:dyDescent="0.25">
      <c r="B170" s="56"/>
      <c r="C170" s="56"/>
    </row>
    <row r="171" spans="1:3" x14ac:dyDescent="0.25">
      <c r="B171" s="56"/>
      <c r="C171" s="56"/>
    </row>
    <row r="172" spans="1:3" x14ac:dyDescent="0.25">
      <c r="B172" s="56"/>
      <c r="C172" s="56"/>
    </row>
    <row r="173" spans="1:3" x14ac:dyDescent="0.25">
      <c r="B173" s="56"/>
      <c r="C173" s="56"/>
    </row>
    <row r="174" spans="1:3" x14ac:dyDescent="0.25">
      <c r="A174" s="56"/>
      <c r="B174" s="56"/>
    </row>
    <row r="175" spans="1:3" x14ac:dyDescent="0.25">
      <c r="A175" s="56"/>
      <c r="B175" s="56"/>
    </row>
    <row r="176" spans="1:3" x14ac:dyDescent="0.25">
      <c r="A176" s="56"/>
      <c r="B176" s="56"/>
    </row>
    <row r="177" spans="1:3" x14ac:dyDescent="0.25">
      <c r="A177" s="56"/>
      <c r="B177" s="56"/>
    </row>
    <row r="178" spans="1:3" x14ac:dyDescent="0.25">
      <c r="A178" s="56"/>
      <c r="B178" s="56"/>
    </row>
    <row r="179" spans="1:3" x14ac:dyDescent="0.25">
      <c r="A179" s="56"/>
      <c r="B179" s="56"/>
    </row>
    <row r="180" spans="1:3" x14ac:dyDescent="0.25">
      <c r="A180" s="56"/>
      <c r="B180" s="56"/>
    </row>
    <row r="181" spans="1:3" x14ac:dyDescent="0.25">
      <c r="A181" s="56"/>
      <c r="B181" s="56"/>
    </row>
    <row r="182" spans="1:3" x14ac:dyDescent="0.25">
      <c r="A182" s="56"/>
      <c r="B182" s="56"/>
    </row>
    <row r="183" spans="1:3" x14ac:dyDescent="0.25">
      <c r="A183" s="56"/>
      <c r="B183" s="56"/>
    </row>
    <row r="184" spans="1:3" x14ac:dyDescent="0.25">
      <c r="A184" s="56"/>
      <c r="B184" s="56"/>
    </row>
    <row r="185" spans="1:3" x14ac:dyDescent="0.25">
      <c r="A185" s="56"/>
      <c r="B185" s="56"/>
    </row>
    <row r="186" spans="1:3" x14ac:dyDescent="0.25">
      <c r="A186" s="56"/>
      <c r="B186" s="56"/>
    </row>
    <row r="187" spans="1:3" x14ac:dyDescent="0.25">
      <c r="A187" s="56"/>
      <c r="B187" s="56"/>
    </row>
    <row r="188" spans="1:3" x14ac:dyDescent="0.25">
      <c r="A188" s="56"/>
      <c r="B188" s="56"/>
    </row>
    <row r="189" spans="1:3" x14ac:dyDescent="0.25">
      <c r="A189" s="56"/>
      <c r="B189" s="56"/>
    </row>
    <row r="190" spans="1:3" x14ac:dyDescent="0.25">
      <c r="A190" s="56"/>
      <c r="B190" s="56"/>
      <c r="C190" s="56"/>
    </row>
    <row r="191" spans="1:3" x14ac:dyDescent="0.25">
      <c r="A191" s="56"/>
      <c r="B191" s="56"/>
      <c r="C191" s="56"/>
    </row>
    <row r="192" spans="1:3" x14ac:dyDescent="0.25">
      <c r="A192" s="56"/>
      <c r="B192" s="56"/>
      <c r="C192" s="56"/>
    </row>
    <row r="193" spans="1:3" x14ac:dyDescent="0.25">
      <c r="A193" s="56"/>
      <c r="B193" s="56"/>
      <c r="C193" s="56"/>
    </row>
    <row r="194" spans="1:3" x14ac:dyDescent="0.25">
      <c r="A194" s="56"/>
      <c r="B194" s="56"/>
      <c r="C194" s="56"/>
    </row>
    <row r="195" spans="1:3" x14ac:dyDescent="0.25">
      <c r="A195" s="56"/>
      <c r="B195" s="56"/>
      <c r="C195" s="56"/>
    </row>
    <row r="196" spans="1:3" x14ac:dyDescent="0.25">
      <c r="A196" s="56"/>
      <c r="B196" s="56"/>
      <c r="C196" s="56"/>
    </row>
    <row r="197" spans="1:3" x14ac:dyDescent="0.25">
      <c r="A197" s="56"/>
      <c r="B197" s="56"/>
      <c r="C197" s="56"/>
    </row>
    <row r="198" spans="1:3" x14ac:dyDescent="0.25">
      <c r="A198" s="56"/>
      <c r="B198" s="56"/>
      <c r="C198" s="56"/>
    </row>
    <row r="199" spans="1:3" x14ac:dyDescent="0.25">
      <c r="A199" s="56"/>
      <c r="B199" s="56"/>
      <c r="C199" s="56"/>
    </row>
    <row r="200" spans="1:3" x14ac:dyDescent="0.25">
      <c r="A200" s="56"/>
      <c r="B200" s="56"/>
      <c r="C200" s="56"/>
    </row>
    <row r="201" spans="1:3" x14ac:dyDescent="0.25">
      <c r="A201" s="56"/>
      <c r="B201" s="56"/>
      <c r="C201" s="56"/>
    </row>
    <row r="202" spans="1:3" x14ac:dyDescent="0.25">
      <c r="A202" s="56"/>
      <c r="B202" s="56"/>
      <c r="C202" s="56"/>
    </row>
    <row r="203" spans="1:3" x14ac:dyDescent="0.25">
      <c r="A203" s="56"/>
      <c r="B203" s="56"/>
      <c r="C203" s="56"/>
    </row>
    <row r="204" spans="1:3" x14ac:dyDescent="0.25">
      <c r="A204" s="56"/>
      <c r="B204" s="56"/>
      <c r="C204" s="56"/>
    </row>
    <row r="205" spans="1:3" x14ac:dyDescent="0.25">
      <c r="A205" s="56"/>
      <c r="B205" s="56"/>
      <c r="C205" s="56"/>
    </row>
    <row r="206" spans="1:3" x14ac:dyDescent="0.25">
      <c r="A206" s="56"/>
      <c r="B206" s="56"/>
      <c r="C206" s="56"/>
    </row>
    <row r="207" spans="1:3" x14ac:dyDescent="0.25">
      <c r="A207" s="56"/>
      <c r="B207" s="56"/>
      <c r="C207" s="56"/>
    </row>
    <row r="208" spans="1:3" x14ac:dyDescent="0.25">
      <c r="A208" s="56"/>
      <c r="B208" s="56"/>
      <c r="C208" s="56"/>
    </row>
    <row r="209" spans="1:3" x14ac:dyDescent="0.25">
      <c r="A209" s="56"/>
      <c r="B209" s="56"/>
      <c r="C209" s="56"/>
    </row>
    <row r="210" spans="1:3" x14ac:dyDescent="0.25">
      <c r="A210" s="56"/>
      <c r="B210" s="56"/>
      <c r="C210" s="56"/>
    </row>
    <row r="211" spans="1:3" x14ac:dyDescent="0.25">
      <c r="A211" s="56"/>
      <c r="B211" s="56"/>
      <c r="C211" s="56"/>
    </row>
    <row r="212" spans="1:3" x14ac:dyDescent="0.25">
      <c r="A212" s="56"/>
      <c r="B212" s="56"/>
      <c r="C212" s="56"/>
    </row>
    <row r="213" spans="1:3" x14ac:dyDescent="0.25">
      <c r="A213" s="56"/>
      <c r="B213" s="56"/>
      <c r="C213" s="56"/>
    </row>
    <row r="214" spans="1:3" x14ac:dyDescent="0.25">
      <c r="A214" s="56"/>
      <c r="B214" s="56"/>
      <c r="C214" s="56"/>
    </row>
    <row r="215" spans="1:3" x14ac:dyDescent="0.25">
      <c r="A215" s="56"/>
      <c r="B215" s="56"/>
      <c r="C215" s="56"/>
    </row>
    <row r="216" spans="1:3" x14ac:dyDescent="0.25">
      <c r="A216" s="56"/>
      <c r="B216" s="56"/>
      <c r="C216" s="56"/>
    </row>
    <row r="217" spans="1:3" x14ac:dyDescent="0.25">
      <c r="A217" s="56"/>
      <c r="B217" s="56"/>
      <c r="C217" s="56"/>
    </row>
    <row r="218" spans="1:3" x14ac:dyDescent="0.25">
      <c r="A218" s="56"/>
      <c r="B218" s="56"/>
      <c r="C218" s="56"/>
    </row>
    <row r="219" spans="1:3" x14ac:dyDescent="0.25">
      <c r="A219" s="56"/>
      <c r="B219" s="56"/>
      <c r="C219" s="56"/>
    </row>
    <row r="220" spans="1:3" x14ac:dyDescent="0.25">
      <c r="A220" s="56"/>
      <c r="B220" s="56"/>
      <c r="C220" s="56"/>
    </row>
    <row r="221" spans="1:3" x14ac:dyDescent="0.25">
      <c r="A221" s="56"/>
      <c r="B221" s="56"/>
      <c r="C221" s="56"/>
    </row>
    <row r="222" spans="1:3" x14ac:dyDescent="0.25">
      <c r="B222" s="56"/>
      <c r="C222" s="56"/>
    </row>
    <row r="223" spans="1:3" x14ac:dyDescent="0.25">
      <c r="B223" s="56"/>
      <c r="C223" s="56"/>
    </row>
    <row r="224" spans="1:3" x14ac:dyDescent="0.25">
      <c r="B224" s="56"/>
      <c r="C224" s="56"/>
    </row>
    <row r="225" spans="1:3" x14ac:dyDescent="0.25">
      <c r="B225" s="56"/>
      <c r="C225" s="56"/>
    </row>
    <row r="226" spans="1:3" x14ac:dyDescent="0.25">
      <c r="B226" s="56"/>
      <c r="C226" s="56"/>
    </row>
    <row r="227" spans="1:3" x14ac:dyDescent="0.25">
      <c r="B227" s="56"/>
      <c r="C227" s="56"/>
    </row>
    <row r="228" spans="1:3" x14ac:dyDescent="0.25">
      <c r="B228" s="56"/>
      <c r="C228" s="56"/>
    </row>
    <row r="229" spans="1:3" x14ac:dyDescent="0.25">
      <c r="B229" s="56"/>
      <c r="C229" s="56"/>
    </row>
    <row r="230" spans="1:3" x14ac:dyDescent="0.25">
      <c r="B230" s="56"/>
      <c r="C230" s="56"/>
    </row>
    <row r="231" spans="1:3" x14ac:dyDescent="0.25">
      <c r="B231" s="56"/>
      <c r="C231" s="56"/>
    </row>
    <row r="232" spans="1:3" x14ac:dyDescent="0.25">
      <c r="B232" s="56"/>
      <c r="C232" s="56"/>
    </row>
    <row r="233" spans="1:3" x14ac:dyDescent="0.25">
      <c r="B233" s="56"/>
      <c r="C233" s="56"/>
    </row>
    <row r="234" spans="1:3" x14ac:dyDescent="0.25">
      <c r="B234" s="56"/>
      <c r="C234" s="56"/>
    </row>
    <row r="235" spans="1:3" x14ac:dyDescent="0.25">
      <c r="B235" s="56"/>
      <c r="C235" s="56"/>
    </row>
    <row r="236" spans="1:3" x14ac:dyDescent="0.25">
      <c r="B236" s="56"/>
      <c r="C236" s="56"/>
    </row>
    <row r="237" spans="1:3" x14ac:dyDescent="0.25">
      <c r="B237" s="56"/>
      <c r="C237" s="56"/>
    </row>
    <row r="238" spans="1:3" x14ac:dyDescent="0.25">
      <c r="A238" s="56"/>
      <c r="B238" s="56"/>
      <c r="C238" s="56"/>
    </row>
    <row r="239" spans="1:3" x14ac:dyDescent="0.25">
      <c r="A239" s="56"/>
      <c r="B239" s="56"/>
      <c r="C239" s="56"/>
    </row>
    <row r="240" spans="1:3" x14ac:dyDescent="0.25">
      <c r="A240" s="56"/>
      <c r="B240" s="56"/>
      <c r="C240" s="56"/>
    </row>
    <row r="241" spans="1:3" x14ac:dyDescent="0.25">
      <c r="A241" s="56"/>
      <c r="B241" s="56"/>
      <c r="C241" s="56"/>
    </row>
    <row r="242" spans="1:3" x14ac:dyDescent="0.25">
      <c r="A242" s="56"/>
      <c r="B242" s="56"/>
      <c r="C242" s="56"/>
    </row>
    <row r="243" spans="1:3" x14ac:dyDescent="0.25">
      <c r="A243" s="56"/>
      <c r="B243" s="56"/>
      <c r="C243" s="56"/>
    </row>
    <row r="244" spans="1:3" x14ac:dyDescent="0.25">
      <c r="A244" s="56"/>
      <c r="B244" s="56"/>
      <c r="C244" s="56"/>
    </row>
    <row r="245" spans="1:3" x14ac:dyDescent="0.25">
      <c r="A245" s="56"/>
      <c r="B245" s="56"/>
      <c r="C245" s="56"/>
    </row>
    <row r="246" spans="1:3" x14ac:dyDescent="0.25">
      <c r="A246" s="56"/>
      <c r="B246" s="56"/>
      <c r="C246" s="56"/>
    </row>
    <row r="247" spans="1:3" x14ac:dyDescent="0.25">
      <c r="A247" s="56"/>
      <c r="B247" s="56"/>
      <c r="C247" s="56"/>
    </row>
    <row r="248" spans="1:3" x14ac:dyDescent="0.25">
      <c r="A248" s="56"/>
      <c r="B248" s="56"/>
      <c r="C248" s="56"/>
    </row>
    <row r="249" spans="1:3" x14ac:dyDescent="0.25">
      <c r="A249" s="56"/>
      <c r="B249" s="56"/>
      <c r="C249" s="56"/>
    </row>
    <row r="250" spans="1:3" x14ac:dyDescent="0.25">
      <c r="A250" s="56"/>
      <c r="B250" s="56"/>
      <c r="C250" s="56"/>
    </row>
    <row r="251" spans="1:3" x14ac:dyDescent="0.25">
      <c r="A251" s="56"/>
      <c r="B251" s="56"/>
      <c r="C251" s="56"/>
    </row>
    <row r="252" spans="1:3" x14ac:dyDescent="0.25">
      <c r="A252" s="56"/>
      <c r="B252" s="56"/>
      <c r="C252" s="56"/>
    </row>
    <row r="253" spans="1:3" x14ac:dyDescent="0.25">
      <c r="A253" s="56"/>
      <c r="B253" s="56"/>
      <c r="C253" s="56"/>
    </row>
    <row r="254" spans="1:3" x14ac:dyDescent="0.25">
      <c r="A254" s="56"/>
      <c r="B254" s="56"/>
    </row>
    <row r="255" spans="1:3" x14ac:dyDescent="0.25">
      <c r="A255" s="56"/>
      <c r="B255" s="56"/>
    </row>
    <row r="256" spans="1:3" x14ac:dyDescent="0.25">
      <c r="A256" s="56"/>
      <c r="B256" s="56"/>
    </row>
    <row r="257" spans="1:3" x14ac:dyDescent="0.25">
      <c r="A257" s="56"/>
      <c r="B257" s="56"/>
    </row>
    <row r="258" spans="1:3" x14ac:dyDescent="0.25">
      <c r="A258" s="56"/>
      <c r="B258" s="56"/>
    </row>
    <row r="259" spans="1:3" x14ac:dyDescent="0.25">
      <c r="A259" s="56"/>
      <c r="B259" s="56"/>
    </row>
    <row r="260" spans="1:3" x14ac:dyDescent="0.25">
      <c r="A260" s="56"/>
      <c r="B260" s="56"/>
    </row>
    <row r="261" spans="1:3" x14ac:dyDescent="0.25">
      <c r="A261" s="56"/>
      <c r="B261" s="56"/>
    </row>
    <row r="262" spans="1:3" x14ac:dyDescent="0.25">
      <c r="A262" s="56"/>
      <c r="B262" s="56"/>
    </row>
    <row r="263" spans="1:3" x14ac:dyDescent="0.25">
      <c r="A263" s="56"/>
      <c r="B263" s="56"/>
    </row>
    <row r="264" spans="1:3" x14ac:dyDescent="0.25">
      <c r="A264" s="56"/>
      <c r="B264" s="56"/>
    </row>
    <row r="265" spans="1:3" x14ac:dyDescent="0.25">
      <c r="A265" s="56"/>
      <c r="B265" s="56"/>
    </row>
    <row r="266" spans="1:3" x14ac:dyDescent="0.25">
      <c r="A266" s="56"/>
      <c r="B266" s="56"/>
    </row>
    <row r="267" spans="1:3" x14ac:dyDescent="0.25">
      <c r="A267" s="56"/>
      <c r="B267" s="56"/>
    </row>
    <row r="268" spans="1:3" x14ac:dyDescent="0.25">
      <c r="A268" s="56"/>
      <c r="B268" s="56"/>
    </row>
    <row r="269" spans="1:3" x14ac:dyDescent="0.25">
      <c r="A269" s="56"/>
      <c r="B269" s="56"/>
    </row>
    <row r="270" spans="1:3" x14ac:dyDescent="0.25">
      <c r="A270" s="56"/>
      <c r="B270" s="56"/>
      <c r="C270" s="56"/>
    </row>
    <row r="271" spans="1:3" x14ac:dyDescent="0.25">
      <c r="A271" s="56"/>
      <c r="B271" s="56"/>
      <c r="C271" s="56"/>
    </row>
    <row r="272" spans="1:3" x14ac:dyDescent="0.25">
      <c r="A272" s="56"/>
      <c r="B272" s="56"/>
      <c r="C272" s="56"/>
    </row>
    <row r="273" spans="1:3" x14ac:dyDescent="0.25">
      <c r="A273" s="56"/>
      <c r="B273" s="56"/>
      <c r="C273" s="56"/>
    </row>
    <row r="274" spans="1:3" x14ac:dyDescent="0.25">
      <c r="A274" s="56"/>
      <c r="B274" s="56"/>
      <c r="C274" s="56"/>
    </row>
    <row r="275" spans="1:3" x14ac:dyDescent="0.25">
      <c r="A275" s="56"/>
      <c r="B275" s="56"/>
      <c r="C275" s="56"/>
    </row>
    <row r="276" spans="1:3" x14ac:dyDescent="0.25">
      <c r="A276" s="56"/>
      <c r="B276" s="56"/>
      <c r="C276" s="56"/>
    </row>
    <row r="277" spans="1:3" x14ac:dyDescent="0.25">
      <c r="A277" s="56"/>
      <c r="B277" s="56"/>
      <c r="C277" s="56"/>
    </row>
    <row r="278" spans="1:3" x14ac:dyDescent="0.25">
      <c r="A278" s="56"/>
      <c r="B278" s="56"/>
      <c r="C278" s="56"/>
    </row>
    <row r="279" spans="1:3" x14ac:dyDescent="0.25">
      <c r="A279" s="56"/>
      <c r="B279" s="56"/>
      <c r="C279" s="56"/>
    </row>
    <row r="280" spans="1:3" x14ac:dyDescent="0.25">
      <c r="A280" s="56"/>
      <c r="B280" s="56"/>
      <c r="C280" s="56"/>
    </row>
    <row r="281" spans="1:3" x14ac:dyDescent="0.25">
      <c r="A281" s="56"/>
      <c r="B281" s="56"/>
      <c r="C281" s="56"/>
    </row>
    <row r="282" spans="1:3" x14ac:dyDescent="0.25">
      <c r="A282" s="56"/>
      <c r="B282" s="56"/>
      <c r="C282" s="56"/>
    </row>
    <row r="283" spans="1:3" x14ac:dyDescent="0.25">
      <c r="A283" s="56"/>
      <c r="B283" s="56"/>
      <c r="C283" s="56"/>
    </row>
    <row r="284" spans="1:3" x14ac:dyDescent="0.25">
      <c r="A284" s="56"/>
      <c r="B284" s="56"/>
      <c r="C284" s="56"/>
    </row>
    <row r="285" spans="1:3" x14ac:dyDescent="0.25">
      <c r="A285" s="56"/>
      <c r="B285" s="56"/>
      <c r="C285" s="56"/>
    </row>
    <row r="286" spans="1:3" x14ac:dyDescent="0.25">
      <c r="B286" s="56"/>
    </row>
    <row r="287" spans="1:3" x14ac:dyDescent="0.25">
      <c r="B287" s="56"/>
    </row>
    <row r="288" spans="1:3" x14ac:dyDescent="0.25">
      <c r="B288" s="56"/>
    </row>
    <row r="289" spans="1:2" x14ac:dyDescent="0.25">
      <c r="B289" s="56"/>
    </row>
    <row r="290" spans="1:2" x14ac:dyDescent="0.25">
      <c r="B290" s="56"/>
    </row>
    <row r="291" spans="1:2" x14ac:dyDescent="0.25">
      <c r="B291" s="56"/>
    </row>
    <row r="292" spans="1:2" x14ac:dyDescent="0.25">
      <c r="B292" s="56"/>
    </row>
    <row r="293" spans="1:2" x14ac:dyDescent="0.25">
      <c r="B293" s="56"/>
    </row>
    <row r="294" spans="1:2" x14ac:dyDescent="0.25">
      <c r="B294" s="56"/>
    </row>
    <row r="295" spans="1:2" x14ac:dyDescent="0.25">
      <c r="B295" s="56"/>
    </row>
    <row r="296" spans="1:2" x14ac:dyDescent="0.25">
      <c r="B296" s="56"/>
    </row>
    <row r="297" spans="1:2" x14ac:dyDescent="0.25">
      <c r="B297" s="56"/>
    </row>
    <row r="298" spans="1:2" x14ac:dyDescent="0.25">
      <c r="B298" s="56"/>
    </row>
    <row r="299" spans="1:2" x14ac:dyDescent="0.25">
      <c r="B299" s="56"/>
    </row>
    <row r="300" spans="1:2" x14ac:dyDescent="0.25">
      <c r="B300" s="56"/>
    </row>
    <row r="301" spans="1:2" x14ac:dyDescent="0.25">
      <c r="B301" s="56"/>
    </row>
    <row r="302" spans="1:2" x14ac:dyDescent="0.25">
      <c r="A302" s="56"/>
      <c r="B302" s="56"/>
    </row>
    <row r="303" spans="1:2" x14ac:dyDescent="0.25">
      <c r="A303" s="56"/>
      <c r="B303" s="56"/>
    </row>
    <row r="304" spans="1:2" x14ac:dyDescent="0.25">
      <c r="A304" s="56"/>
      <c r="B304" s="56"/>
    </row>
    <row r="305" spans="1:2" x14ac:dyDescent="0.25">
      <c r="A305" s="56"/>
      <c r="B305" s="56"/>
    </row>
    <row r="306" spans="1:2" x14ac:dyDescent="0.25">
      <c r="A306" s="56"/>
      <c r="B306" s="56"/>
    </row>
    <row r="307" spans="1:2" x14ac:dyDescent="0.25">
      <c r="A307" s="56"/>
      <c r="B307" s="56"/>
    </row>
    <row r="308" spans="1:2" x14ac:dyDescent="0.25">
      <c r="A308" s="56"/>
      <c r="B308" s="56"/>
    </row>
    <row r="309" spans="1:2" x14ac:dyDescent="0.25">
      <c r="A309" s="56"/>
      <c r="B309" s="56"/>
    </row>
    <row r="310" spans="1:2" x14ac:dyDescent="0.25">
      <c r="A310" s="56"/>
      <c r="B310" s="56"/>
    </row>
    <row r="311" spans="1:2" x14ac:dyDescent="0.25">
      <c r="A311" s="56"/>
      <c r="B311" s="56"/>
    </row>
    <row r="312" spans="1:2" x14ac:dyDescent="0.25">
      <c r="A312" s="56"/>
      <c r="B312" s="56"/>
    </row>
    <row r="313" spans="1:2" x14ac:dyDescent="0.25">
      <c r="A313" s="56"/>
      <c r="B313" s="56"/>
    </row>
    <row r="314" spans="1:2" x14ac:dyDescent="0.25">
      <c r="A314" s="56"/>
      <c r="B314" s="56"/>
    </row>
    <row r="315" spans="1:2" x14ac:dyDescent="0.25">
      <c r="A315" s="56"/>
      <c r="B315" s="56"/>
    </row>
    <row r="316" spans="1:2" x14ac:dyDescent="0.25">
      <c r="A316" s="56"/>
      <c r="B316" s="56"/>
    </row>
    <row r="317" spans="1:2" x14ac:dyDescent="0.25">
      <c r="A317" s="56"/>
      <c r="B317" s="56"/>
    </row>
    <row r="318" spans="1:2" x14ac:dyDescent="0.25">
      <c r="A318" s="56"/>
      <c r="B318" s="56"/>
    </row>
    <row r="319" spans="1:2" x14ac:dyDescent="0.25">
      <c r="A319" s="56"/>
      <c r="B319" s="56"/>
    </row>
    <row r="320" spans="1:2" x14ac:dyDescent="0.25">
      <c r="A320" s="56"/>
      <c r="B320" s="56"/>
    </row>
    <row r="321" spans="1:3" x14ac:dyDescent="0.25">
      <c r="A321" s="56"/>
      <c r="B321" s="56"/>
    </row>
    <row r="322" spans="1:3" x14ac:dyDescent="0.25">
      <c r="A322" s="56"/>
      <c r="B322" s="56"/>
    </row>
    <row r="323" spans="1:3" x14ac:dyDescent="0.25">
      <c r="A323" s="56"/>
      <c r="B323" s="56"/>
    </row>
    <row r="324" spans="1:3" x14ac:dyDescent="0.25">
      <c r="A324" s="56"/>
      <c r="B324" s="56"/>
    </row>
    <row r="325" spans="1:3" x14ac:dyDescent="0.25">
      <c r="A325" s="56"/>
      <c r="B325" s="56"/>
    </row>
    <row r="326" spans="1:3" x14ac:dyDescent="0.25">
      <c r="A326" s="56"/>
      <c r="B326" s="56"/>
    </row>
    <row r="327" spans="1:3" x14ac:dyDescent="0.25">
      <c r="A327" s="56"/>
      <c r="B327" s="56"/>
    </row>
    <row r="328" spans="1:3" x14ac:dyDescent="0.25">
      <c r="A328" s="56"/>
      <c r="B328" s="56"/>
    </row>
    <row r="329" spans="1:3" x14ac:dyDescent="0.25">
      <c r="A329" s="56"/>
      <c r="B329" s="56"/>
    </row>
    <row r="330" spans="1:3" x14ac:dyDescent="0.25">
      <c r="A330" s="56"/>
      <c r="B330" s="56"/>
    </row>
    <row r="331" spans="1:3" x14ac:dyDescent="0.25">
      <c r="A331" s="56"/>
      <c r="B331" s="56"/>
    </row>
    <row r="332" spans="1:3" x14ac:dyDescent="0.25">
      <c r="A332" s="56"/>
      <c r="B332" s="56"/>
    </row>
    <row r="333" spans="1:3" x14ac:dyDescent="0.25">
      <c r="A333" s="56"/>
      <c r="B333" s="56"/>
    </row>
    <row r="334" spans="1:3" x14ac:dyDescent="0.25">
      <c r="B334" s="56"/>
      <c r="C334" s="56"/>
    </row>
    <row r="335" spans="1:3" x14ac:dyDescent="0.25">
      <c r="B335" s="56"/>
      <c r="C335" s="56"/>
    </row>
    <row r="336" spans="1:3" x14ac:dyDescent="0.25">
      <c r="B336" s="56"/>
      <c r="C336" s="56"/>
    </row>
    <row r="337" spans="2:3" x14ac:dyDescent="0.25">
      <c r="B337" s="56"/>
      <c r="C337" s="56"/>
    </row>
    <row r="338" spans="2:3" x14ac:dyDescent="0.25">
      <c r="B338" s="56"/>
      <c r="C338" s="56"/>
    </row>
    <row r="339" spans="2:3" x14ac:dyDescent="0.25">
      <c r="B339" s="56"/>
      <c r="C339" s="56"/>
    </row>
    <row r="340" spans="2:3" x14ac:dyDescent="0.25">
      <c r="B340" s="56"/>
      <c r="C340" s="56"/>
    </row>
    <row r="341" spans="2:3" x14ac:dyDescent="0.25">
      <c r="B341" s="56"/>
      <c r="C341" s="56"/>
    </row>
    <row r="342" spans="2:3" x14ac:dyDescent="0.25">
      <c r="B342" s="56"/>
      <c r="C342" s="56"/>
    </row>
    <row r="343" spans="2:3" x14ac:dyDescent="0.25">
      <c r="B343" s="56"/>
      <c r="C343" s="56"/>
    </row>
    <row r="344" spans="2:3" x14ac:dyDescent="0.25">
      <c r="B344" s="56"/>
      <c r="C344" s="56"/>
    </row>
    <row r="345" spans="2:3" x14ac:dyDescent="0.25">
      <c r="B345" s="56"/>
      <c r="C345" s="56"/>
    </row>
    <row r="346" spans="2:3" x14ac:dyDescent="0.25">
      <c r="B346" s="56"/>
      <c r="C346" s="56"/>
    </row>
    <row r="347" spans="2:3" x14ac:dyDescent="0.25">
      <c r="B347" s="56"/>
      <c r="C347" s="56"/>
    </row>
    <row r="348" spans="2:3" x14ac:dyDescent="0.25">
      <c r="B348" s="56"/>
      <c r="C348" s="56"/>
    </row>
    <row r="349" spans="2:3" x14ac:dyDescent="0.25">
      <c r="B349" s="56"/>
      <c r="C349" s="56"/>
    </row>
    <row r="350" spans="2:3" x14ac:dyDescent="0.25">
      <c r="B350" s="56"/>
    </row>
    <row r="351" spans="2:3" x14ac:dyDescent="0.25">
      <c r="B351" s="56"/>
    </row>
    <row r="352" spans="2:3" x14ac:dyDescent="0.25">
      <c r="B352" s="56"/>
    </row>
    <row r="353" spans="2:2" x14ac:dyDescent="0.25">
      <c r="B353" s="56"/>
    </row>
    <row r="354" spans="2:2" x14ac:dyDescent="0.25">
      <c r="B354" s="56"/>
    </row>
    <row r="355" spans="2:2" x14ac:dyDescent="0.25">
      <c r="B355" s="56"/>
    </row>
    <row r="356" spans="2:2" x14ac:dyDescent="0.25">
      <c r="B356" s="56"/>
    </row>
    <row r="357" spans="2:2" x14ac:dyDescent="0.25">
      <c r="B357" s="56"/>
    </row>
    <row r="358" spans="2:2" x14ac:dyDescent="0.25">
      <c r="B358" s="56"/>
    </row>
    <row r="359" spans="2:2" x14ac:dyDescent="0.25">
      <c r="B359" s="56"/>
    </row>
    <row r="360" spans="2:2" x14ac:dyDescent="0.25">
      <c r="B360" s="56"/>
    </row>
    <row r="361" spans="2:2" x14ac:dyDescent="0.25">
      <c r="B361" s="56"/>
    </row>
    <row r="362" spans="2:2" x14ac:dyDescent="0.25">
      <c r="B362" s="56"/>
    </row>
    <row r="363" spans="2:2" x14ac:dyDescent="0.25">
      <c r="B363" s="56"/>
    </row>
    <row r="364" spans="2:2" x14ac:dyDescent="0.25">
      <c r="B364" s="56"/>
    </row>
    <row r="365" spans="2:2" x14ac:dyDescent="0.25">
      <c r="B365" s="56"/>
    </row>
    <row r="366" spans="2:2" x14ac:dyDescent="0.25">
      <c r="B366" s="56"/>
    </row>
    <row r="367" spans="2:2" x14ac:dyDescent="0.25">
      <c r="B367" s="56"/>
    </row>
    <row r="368" spans="2:2" x14ac:dyDescent="0.25">
      <c r="B368" s="56"/>
    </row>
    <row r="369" spans="1:2" x14ac:dyDescent="0.25">
      <c r="B369" s="56"/>
    </row>
    <row r="370" spans="1:2" x14ac:dyDescent="0.25">
      <c r="B370" s="56"/>
    </row>
    <row r="371" spans="1:2" x14ac:dyDescent="0.25">
      <c r="B371" s="56"/>
    </row>
    <row r="372" spans="1:2" x14ac:dyDescent="0.25">
      <c r="B372" s="56"/>
    </row>
    <row r="373" spans="1:2" x14ac:dyDescent="0.25">
      <c r="B373" s="56"/>
    </row>
    <row r="374" spans="1:2" x14ac:dyDescent="0.25">
      <c r="B374" s="56"/>
    </row>
    <row r="375" spans="1:2" x14ac:dyDescent="0.25">
      <c r="B375" s="56"/>
    </row>
    <row r="376" spans="1:2" x14ac:dyDescent="0.25">
      <c r="B376" s="56"/>
    </row>
    <row r="377" spans="1:2" x14ac:dyDescent="0.25">
      <c r="B377" s="56"/>
    </row>
    <row r="378" spans="1:2" x14ac:dyDescent="0.25">
      <c r="B378" s="56"/>
    </row>
    <row r="379" spans="1:2" x14ac:dyDescent="0.25">
      <c r="B379" s="56"/>
    </row>
    <row r="380" spans="1:2" x14ac:dyDescent="0.25">
      <c r="B380" s="56"/>
    </row>
    <row r="381" spans="1:2" x14ac:dyDescent="0.25">
      <c r="B381" s="56"/>
    </row>
    <row r="382" spans="1:2" x14ac:dyDescent="0.25">
      <c r="A382" s="56"/>
      <c r="B382" s="56"/>
    </row>
    <row r="383" spans="1:2" x14ac:dyDescent="0.25">
      <c r="A383" s="56"/>
      <c r="B383" s="56"/>
    </row>
    <row r="384" spans="1:2" x14ac:dyDescent="0.25">
      <c r="A384" s="56"/>
      <c r="B384" s="56"/>
    </row>
    <row r="385" spans="1:2" x14ac:dyDescent="0.25">
      <c r="A385" s="56"/>
      <c r="B385" s="56"/>
    </row>
    <row r="386" spans="1:2" x14ac:dyDescent="0.25">
      <c r="A386" s="56"/>
      <c r="B386" s="56"/>
    </row>
    <row r="387" spans="1:2" x14ac:dyDescent="0.25">
      <c r="A387" s="56"/>
      <c r="B387" s="56"/>
    </row>
    <row r="388" spans="1:2" x14ac:dyDescent="0.25">
      <c r="A388" s="56"/>
      <c r="B388" s="56"/>
    </row>
    <row r="389" spans="1:2" x14ac:dyDescent="0.25">
      <c r="A389" s="56"/>
      <c r="B389" s="56"/>
    </row>
    <row r="390" spans="1:2" x14ac:dyDescent="0.25">
      <c r="A390" s="56"/>
      <c r="B390" s="56"/>
    </row>
    <row r="391" spans="1:2" x14ac:dyDescent="0.25">
      <c r="A391" s="56"/>
      <c r="B391" s="56"/>
    </row>
    <row r="392" spans="1:2" x14ac:dyDescent="0.25">
      <c r="A392" s="56"/>
      <c r="B392" s="56"/>
    </row>
    <row r="393" spans="1:2" x14ac:dyDescent="0.25">
      <c r="A393" s="56"/>
      <c r="B393" s="56"/>
    </row>
    <row r="394" spans="1:2" x14ac:dyDescent="0.25">
      <c r="A394" s="56"/>
      <c r="B394" s="56"/>
    </row>
    <row r="395" spans="1:2" x14ac:dyDescent="0.25">
      <c r="A395" s="56"/>
      <c r="B395" s="56"/>
    </row>
    <row r="396" spans="1:2" x14ac:dyDescent="0.25">
      <c r="A396" s="56"/>
      <c r="B396" s="56"/>
    </row>
    <row r="397" spans="1:2" x14ac:dyDescent="0.25">
      <c r="A397" s="56"/>
      <c r="B397" s="56"/>
    </row>
    <row r="398" spans="1:2" x14ac:dyDescent="0.25">
      <c r="A398" s="56"/>
      <c r="B398" s="56"/>
    </row>
    <row r="399" spans="1:2" x14ac:dyDescent="0.25">
      <c r="A399" s="56"/>
      <c r="B399" s="56"/>
    </row>
    <row r="400" spans="1:2" x14ac:dyDescent="0.25">
      <c r="A400" s="56"/>
      <c r="B400" s="56"/>
    </row>
    <row r="401" spans="1:2" x14ac:dyDescent="0.25">
      <c r="A401" s="56"/>
      <c r="B401" s="56"/>
    </row>
    <row r="402" spans="1:2" x14ac:dyDescent="0.25">
      <c r="A402" s="56"/>
      <c r="B402" s="56"/>
    </row>
    <row r="403" spans="1:2" x14ac:dyDescent="0.25">
      <c r="A403" s="56"/>
      <c r="B403" s="56"/>
    </row>
    <row r="404" spans="1:2" x14ac:dyDescent="0.25">
      <c r="A404" s="56"/>
      <c r="B404" s="56"/>
    </row>
    <row r="405" spans="1:2" x14ac:dyDescent="0.25">
      <c r="A405" s="56"/>
      <c r="B405" s="56"/>
    </row>
    <row r="406" spans="1:2" x14ac:dyDescent="0.25">
      <c r="A406" s="56"/>
      <c r="B406" s="56"/>
    </row>
    <row r="407" spans="1:2" x14ac:dyDescent="0.25">
      <c r="A407" s="56"/>
      <c r="B407" s="56"/>
    </row>
    <row r="408" spans="1:2" x14ac:dyDescent="0.25">
      <c r="A408" s="56"/>
      <c r="B408" s="56"/>
    </row>
    <row r="409" spans="1:2" x14ac:dyDescent="0.25">
      <c r="A409" s="56"/>
      <c r="B409" s="56"/>
    </row>
    <row r="410" spans="1:2" x14ac:dyDescent="0.25">
      <c r="A410" s="56"/>
      <c r="B410" s="56"/>
    </row>
    <row r="411" spans="1:2" x14ac:dyDescent="0.25">
      <c r="A411" s="56"/>
      <c r="B411" s="56"/>
    </row>
    <row r="412" spans="1:2" x14ac:dyDescent="0.25">
      <c r="A412" s="56"/>
      <c r="B412" s="56"/>
    </row>
    <row r="413" spans="1:2" x14ac:dyDescent="0.25">
      <c r="A413" s="56"/>
      <c r="B413" s="56"/>
    </row>
    <row r="414" spans="1:2" x14ac:dyDescent="0.25">
      <c r="B414" s="56"/>
    </row>
    <row r="415" spans="1:2" x14ac:dyDescent="0.25">
      <c r="B415" s="56"/>
    </row>
    <row r="416" spans="1:2" x14ac:dyDescent="0.25">
      <c r="B416" s="56"/>
    </row>
    <row r="417" spans="2:2" x14ac:dyDescent="0.25">
      <c r="B417" s="56"/>
    </row>
    <row r="418" spans="2:2" x14ac:dyDescent="0.25">
      <c r="B418" s="56"/>
    </row>
    <row r="419" spans="2:2" x14ac:dyDescent="0.25">
      <c r="B419" s="56"/>
    </row>
    <row r="420" spans="2:2" x14ac:dyDescent="0.25">
      <c r="B420" s="56"/>
    </row>
    <row r="421" spans="2:2" x14ac:dyDescent="0.25">
      <c r="B421" s="56"/>
    </row>
    <row r="422" spans="2:2" x14ac:dyDescent="0.25">
      <c r="B422" s="56"/>
    </row>
    <row r="423" spans="2:2" x14ac:dyDescent="0.25">
      <c r="B423" s="56"/>
    </row>
    <row r="424" spans="2:2" x14ac:dyDescent="0.25">
      <c r="B424" s="56"/>
    </row>
    <row r="425" spans="2:2" x14ac:dyDescent="0.25">
      <c r="B425" s="56"/>
    </row>
    <row r="426" spans="2:2" x14ac:dyDescent="0.25">
      <c r="B426" s="56"/>
    </row>
    <row r="427" spans="2:2" x14ac:dyDescent="0.25">
      <c r="B427" s="56"/>
    </row>
    <row r="428" spans="2:2" x14ac:dyDescent="0.25">
      <c r="B428" s="56"/>
    </row>
    <row r="429" spans="2:2" x14ac:dyDescent="0.25">
      <c r="B429" s="56"/>
    </row>
    <row r="430" spans="2:2" x14ac:dyDescent="0.25">
      <c r="B430" s="56"/>
    </row>
    <row r="431" spans="2:2" x14ac:dyDescent="0.25">
      <c r="B431" s="56"/>
    </row>
    <row r="432" spans="2:2" x14ac:dyDescent="0.25">
      <c r="B432" s="56"/>
    </row>
    <row r="433" spans="1:2" x14ac:dyDescent="0.25">
      <c r="B433" s="56"/>
    </row>
    <row r="434" spans="1:2" x14ac:dyDescent="0.25">
      <c r="B434" s="56"/>
    </row>
    <row r="435" spans="1:2" x14ac:dyDescent="0.25">
      <c r="B435" s="56"/>
    </row>
    <row r="436" spans="1:2" x14ac:dyDescent="0.25">
      <c r="B436" s="56"/>
    </row>
    <row r="437" spans="1:2" x14ac:dyDescent="0.25">
      <c r="B437" s="56"/>
    </row>
    <row r="438" spans="1:2" x14ac:dyDescent="0.25">
      <c r="B438" s="56"/>
    </row>
    <row r="439" spans="1:2" x14ac:dyDescent="0.25">
      <c r="B439" s="56"/>
    </row>
    <row r="440" spans="1:2" x14ac:dyDescent="0.25">
      <c r="B440" s="56"/>
    </row>
    <row r="441" spans="1:2" x14ac:dyDescent="0.25">
      <c r="B441" s="56"/>
    </row>
    <row r="442" spans="1:2" x14ac:dyDescent="0.25">
      <c r="B442" s="56"/>
    </row>
    <row r="443" spans="1:2" x14ac:dyDescent="0.25">
      <c r="B443" s="56"/>
    </row>
    <row r="444" spans="1:2" x14ac:dyDescent="0.25">
      <c r="B444" s="56"/>
    </row>
    <row r="445" spans="1:2" x14ac:dyDescent="0.25">
      <c r="B445" s="56"/>
    </row>
    <row r="446" spans="1:2" x14ac:dyDescent="0.25">
      <c r="A446" s="56"/>
      <c r="B446" s="56"/>
    </row>
    <row r="447" spans="1:2" x14ac:dyDescent="0.25">
      <c r="A447" s="56"/>
      <c r="B447" s="56"/>
    </row>
    <row r="448" spans="1:2" x14ac:dyDescent="0.25">
      <c r="A448" s="56"/>
      <c r="B448" s="56"/>
    </row>
    <row r="449" spans="1:2" x14ac:dyDescent="0.25">
      <c r="A449" s="56"/>
      <c r="B449" s="56"/>
    </row>
    <row r="450" spans="1:2" x14ac:dyDescent="0.25">
      <c r="A450" s="56"/>
      <c r="B450" s="56"/>
    </row>
    <row r="451" spans="1:2" x14ac:dyDescent="0.25">
      <c r="A451" s="56"/>
      <c r="B451" s="56"/>
    </row>
    <row r="452" spans="1:2" x14ac:dyDescent="0.25">
      <c r="A452" s="56"/>
      <c r="B452" s="56"/>
    </row>
    <row r="453" spans="1:2" x14ac:dyDescent="0.25">
      <c r="A453" s="56"/>
      <c r="B453" s="56"/>
    </row>
    <row r="454" spans="1:2" x14ac:dyDescent="0.25">
      <c r="A454" s="56"/>
      <c r="B454" s="56"/>
    </row>
    <row r="455" spans="1:2" x14ac:dyDescent="0.25">
      <c r="A455" s="56"/>
      <c r="B455" s="56"/>
    </row>
    <row r="456" spans="1:2" x14ac:dyDescent="0.25">
      <c r="A456" s="56"/>
      <c r="B456" s="56"/>
    </row>
    <row r="457" spans="1:2" x14ac:dyDescent="0.25">
      <c r="A457" s="56"/>
      <c r="B457" s="56"/>
    </row>
    <row r="458" spans="1:2" x14ac:dyDescent="0.25">
      <c r="A458" s="56"/>
      <c r="B458" s="56"/>
    </row>
    <row r="459" spans="1:2" x14ac:dyDescent="0.25">
      <c r="A459" s="56"/>
      <c r="B459" s="56"/>
    </row>
    <row r="460" spans="1:2" x14ac:dyDescent="0.25">
      <c r="A460" s="56"/>
      <c r="B460" s="56"/>
    </row>
    <row r="461" spans="1:2" x14ac:dyDescent="0.25">
      <c r="A461" s="56"/>
      <c r="B461" s="56"/>
    </row>
    <row r="462" spans="1:2" x14ac:dyDescent="0.25">
      <c r="A462" s="56"/>
      <c r="B462" s="56"/>
    </row>
    <row r="463" spans="1:2" x14ac:dyDescent="0.25">
      <c r="A463" s="56"/>
      <c r="B463" s="56"/>
    </row>
    <row r="464" spans="1:2" x14ac:dyDescent="0.25">
      <c r="A464" s="56"/>
      <c r="B464" s="56"/>
    </row>
    <row r="465" spans="1:2" x14ac:dyDescent="0.25">
      <c r="A465" s="56"/>
      <c r="B465" s="56"/>
    </row>
    <row r="466" spans="1:2" x14ac:dyDescent="0.25">
      <c r="A466" s="56"/>
      <c r="B466" s="56"/>
    </row>
    <row r="467" spans="1:2" x14ac:dyDescent="0.25">
      <c r="A467" s="56"/>
      <c r="B467" s="56"/>
    </row>
    <row r="468" spans="1:2" x14ac:dyDescent="0.25">
      <c r="A468" s="56"/>
      <c r="B468" s="56"/>
    </row>
    <row r="469" spans="1:2" x14ac:dyDescent="0.25">
      <c r="A469" s="56"/>
      <c r="B469" s="56"/>
    </row>
    <row r="470" spans="1:2" x14ac:dyDescent="0.25">
      <c r="A470" s="56"/>
      <c r="B470" s="56"/>
    </row>
    <row r="471" spans="1:2" x14ac:dyDescent="0.25">
      <c r="A471" s="56"/>
      <c r="B471" s="56"/>
    </row>
    <row r="472" spans="1:2" x14ac:dyDescent="0.25">
      <c r="A472" s="56"/>
      <c r="B472" s="56"/>
    </row>
    <row r="473" spans="1:2" x14ac:dyDescent="0.25">
      <c r="A473" s="56"/>
      <c r="B473" s="56"/>
    </row>
    <row r="474" spans="1:2" x14ac:dyDescent="0.25">
      <c r="A474" s="56"/>
      <c r="B474" s="56"/>
    </row>
    <row r="475" spans="1:2" x14ac:dyDescent="0.25">
      <c r="A475" s="56"/>
      <c r="B475" s="56"/>
    </row>
    <row r="476" spans="1:2" x14ac:dyDescent="0.25">
      <c r="A476" s="56"/>
      <c r="B476" s="56"/>
    </row>
    <row r="477" spans="1:2" x14ac:dyDescent="0.25">
      <c r="A477" s="56"/>
      <c r="B477" s="56"/>
    </row>
    <row r="478" spans="1:2" x14ac:dyDescent="0.25">
      <c r="B478" s="56"/>
    </row>
    <row r="479" spans="1:2" x14ac:dyDescent="0.25">
      <c r="B479" s="56"/>
    </row>
    <row r="480" spans="1:2" x14ac:dyDescent="0.25">
      <c r="B480" s="56"/>
    </row>
    <row r="481" spans="2:2" x14ac:dyDescent="0.25">
      <c r="B481" s="56"/>
    </row>
    <row r="482" spans="2:2" x14ac:dyDescent="0.25">
      <c r="B482" s="56"/>
    </row>
    <row r="483" spans="2:2" x14ac:dyDescent="0.25">
      <c r="B483" s="56"/>
    </row>
    <row r="484" spans="2:2" x14ac:dyDescent="0.25">
      <c r="B484" s="56"/>
    </row>
    <row r="485" spans="2:2" x14ac:dyDescent="0.25">
      <c r="B485" s="56"/>
    </row>
    <row r="486" spans="2:2" x14ac:dyDescent="0.25">
      <c r="B486" s="56"/>
    </row>
    <row r="487" spans="2:2" x14ac:dyDescent="0.25">
      <c r="B487" s="56"/>
    </row>
    <row r="488" spans="2:2" x14ac:dyDescent="0.25">
      <c r="B488" s="56"/>
    </row>
    <row r="489" spans="2:2" x14ac:dyDescent="0.25">
      <c r="B489" s="56"/>
    </row>
    <row r="490" spans="2:2" x14ac:dyDescent="0.25">
      <c r="B490" s="56"/>
    </row>
    <row r="491" spans="2:2" x14ac:dyDescent="0.25">
      <c r="B491" s="56"/>
    </row>
    <row r="492" spans="2:2" x14ac:dyDescent="0.25">
      <c r="B492" s="56"/>
    </row>
    <row r="493" spans="2:2" x14ac:dyDescent="0.25">
      <c r="B493" s="56"/>
    </row>
    <row r="494" spans="2:2" x14ac:dyDescent="0.25">
      <c r="B494" s="56"/>
    </row>
    <row r="495" spans="2:2" x14ac:dyDescent="0.25">
      <c r="B495" s="56"/>
    </row>
    <row r="496" spans="2:2" x14ac:dyDescent="0.25">
      <c r="B496" s="56"/>
    </row>
    <row r="497" spans="2:2" x14ac:dyDescent="0.25">
      <c r="B497" s="56"/>
    </row>
    <row r="498" spans="2:2" x14ac:dyDescent="0.25">
      <c r="B498" s="56"/>
    </row>
    <row r="499" spans="2:2" x14ac:dyDescent="0.25">
      <c r="B499" s="56"/>
    </row>
    <row r="500" spans="2:2" x14ac:dyDescent="0.25">
      <c r="B500" s="56"/>
    </row>
    <row r="501" spans="2:2" x14ac:dyDescent="0.25">
      <c r="B501" s="56"/>
    </row>
    <row r="502" spans="2:2" x14ac:dyDescent="0.25">
      <c r="B502" s="56"/>
    </row>
    <row r="503" spans="2:2" x14ac:dyDescent="0.25">
      <c r="B503" s="56"/>
    </row>
    <row r="504" spans="2:2" x14ac:dyDescent="0.25">
      <c r="B504" s="56"/>
    </row>
    <row r="505" spans="2:2" x14ac:dyDescent="0.25">
      <c r="B505" s="56"/>
    </row>
    <row r="506" spans="2:2" x14ac:dyDescent="0.25">
      <c r="B506" s="56"/>
    </row>
    <row r="507" spans="2:2" x14ac:dyDescent="0.25">
      <c r="B507" s="56"/>
    </row>
    <row r="508" spans="2:2" x14ac:dyDescent="0.25">
      <c r="B508" s="56"/>
    </row>
    <row r="509" spans="2:2" x14ac:dyDescent="0.25">
      <c r="B509" s="56"/>
    </row>
    <row r="510" spans="2:2" x14ac:dyDescent="0.25">
      <c r="B510" s="56"/>
    </row>
    <row r="511" spans="2:2" x14ac:dyDescent="0.25">
      <c r="B511" s="56"/>
    </row>
    <row r="512" spans="2:2" x14ac:dyDescent="0.25">
      <c r="B512" s="56"/>
    </row>
    <row r="513" spans="2:2" x14ac:dyDescent="0.25">
      <c r="B513" s="56"/>
    </row>
    <row r="514" spans="2:2" x14ac:dyDescent="0.25">
      <c r="B514" s="56"/>
    </row>
    <row r="515" spans="2:2" x14ac:dyDescent="0.25">
      <c r="B515" s="56"/>
    </row>
    <row r="516" spans="2:2" x14ac:dyDescent="0.25">
      <c r="B516" s="56"/>
    </row>
    <row r="517" spans="2:2" x14ac:dyDescent="0.25">
      <c r="B517" s="56"/>
    </row>
    <row r="518" spans="2:2" x14ac:dyDescent="0.25">
      <c r="B518" s="56"/>
    </row>
    <row r="519" spans="2:2" x14ac:dyDescent="0.25">
      <c r="B519" s="56"/>
    </row>
    <row r="520" spans="2:2" x14ac:dyDescent="0.25">
      <c r="B520" s="56"/>
    </row>
    <row r="521" spans="2:2" x14ac:dyDescent="0.25">
      <c r="B521" s="56"/>
    </row>
    <row r="522" spans="2:2" x14ac:dyDescent="0.25">
      <c r="B522" s="56"/>
    </row>
    <row r="523" spans="2:2" x14ac:dyDescent="0.25">
      <c r="B523" s="56"/>
    </row>
    <row r="524" spans="2:2" x14ac:dyDescent="0.25">
      <c r="B524" s="56"/>
    </row>
    <row r="525" spans="2:2" x14ac:dyDescent="0.25">
      <c r="B525" s="56"/>
    </row>
  </sheetData>
  <sortState xmlns:xlrd2="http://schemas.microsoft.com/office/spreadsheetml/2017/richdata2" ref="A3:F25">
    <sortCondition descending="1" ref="F3:F25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83"/>
  <sheetViews>
    <sheetView zoomScaleNormal="100" workbookViewId="0">
      <selection activeCell="A3" sqref="A3"/>
    </sheetView>
  </sheetViews>
  <sheetFormatPr defaultColWidth="8.81640625" defaultRowHeight="11.5" x14ac:dyDescent="0.25"/>
  <cols>
    <col min="1" max="1" width="29.54296875" style="6" bestFit="1" customWidth="1"/>
    <col min="2" max="2" width="22.08984375" style="6" customWidth="1"/>
    <col min="3" max="3" width="27.26953125" style="6" customWidth="1"/>
    <col min="4" max="4" width="29.90625" style="6" customWidth="1"/>
    <col min="5" max="5" width="28" style="6" bestFit="1" customWidth="1"/>
    <col min="6" max="6" width="53" style="6" customWidth="1"/>
    <col min="7" max="16384" width="8.81640625" style="6"/>
  </cols>
  <sheetData>
    <row r="1" spans="1:9" x14ac:dyDescent="0.25">
      <c r="A1" s="383" t="s">
        <v>552</v>
      </c>
      <c r="B1" s="383"/>
      <c r="C1" s="383"/>
      <c r="H1" s="364" t="s">
        <v>313</v>
      </c>
      <c r="I1" s="364"/>
    </row>
    <row r="2" spans="1:9" s="57" customFormat="1" ht="15" customHeight="1" x14ac:dyDescent="0.25">
      <c r="A2" s="121" t="s">
        <v>338</v>
      </c>
      <c r="B2" s="122" t="s">
        <v>603</v>
      </c>
      <c r="C2" s="122" t="s">
        <v>520</v>
      </c>
      <c r="D2" s="122" t="s">
        <v>577</v>
      </c>
      <c r="E2" s="122" t="s">
        <v>636</v>
      </c>
      <c r="F2" s="123" t="s">
        <v>637</v>
      </c>
    </row>
    <row r="3" spans="1:9" x14ac:dyDescent="0.25">
      <c r="A3" s="120" t="s">
        <v>404</v>
      </c>
      <c r="B3" s="220">
        <v>0</v>
      </c>
      <c r="C3" s="220">
        <v>0</v>
      </c>
      <c r="D3" s="220">
        <v>0</v>
      </c>
      <c r="E3" s="220">
        <v>0</v>
      </c>
      <c r="F3" s="221">
        <v>29.19611596</v>
      </c>
    </row>
    <row r="4" spans="1:9" x14ac:dyDescent="0.25">
      <c r="A4" s="120" t="s">
        <v>296</v>
      </c>
      <c r="B4" s="220">
        <v>15.929112</v>
      </c>
      <c r="C4" s="220">
        <v>25.86674863</v>
      </c>
      <c r="D4" s="220">
        <v>0</v>
      </c>
      <c r="E4" s="220">
        <v>1.088274</v>
      </c>
      <c r="F4" s="221">
        <v>20.785666469999999</v>
      </c>
    </row>
    <row r="5" spans="1:9" x14ac:dyDescent="0.25">
      <c r="A5" s="120" t="s">
        <v>357</v>
      </c>
      <c r="B5" s="220">
        <v>0</v>
      </c>
      <c r="C5" s="220">
        <v>0</v>
      </c>
      <c r="D5" s="220">
        <v>0</v>
      </c>
      <c r="E5" s="220">
        <v>0.11256085</v>
      </c>
      <c r="F5" s="221">
        <v>5.6974111799999996</v>
      </c>
    </row>
    <row r="6" spans="1:9" x14ac:dyDescent="0.25">
      <c r="A6" s="120" t="s">
        <v>349</v>
      </c>
      <c r="B6" s="220">
        <v>0</v>
      </c>
      <c r="C6" s="220">
        <v>0</v>
      </c>
      <c r="D6" s="220">
        <v>0</v>
      </c>
      <c r="E6" s="220">
        <v>4.4594559999999998E-2</v>
      </c>
      <c r="F6" s="221">
        <v>5.3829677699999996</v>
      </c>
    </row>
    <row r="7" spans="1:9" x14ac:dyDescent="0.25">
      <c r="A7" s="120" t="s">
        <v>394</v>
      </c>
      <c r="B7" s="220">
        <v>0</v>
      </c>
      <c r="C7" s="220">
        <v>0</v>
      </c>
      <c r="D7" s="220">
        <v>0</v>
      </c>
      <c r="E7" s="220">
        <v>0</v>
      </c>
      <c r="F7" s="221">
        <v>4.6914086900000003</v>
      </c>
    </row>
    <row r="8" spans="1:9" x14ac:dyDescent="0.25">
      <c r="A8" s="120" t="s">
        <v>391</v>
      </c>
      <c r="B8" s="220">
        <v>0</v>
      </c>
      <c r="C8" s="220">
        <v>0</v>
      </c>
      <c r="D8" s="220">
        <v>0</v>
      </c>
      <c r="E8" s="220">
        <v>0</v>
      </c>
      <c r="F8" s="221">
        <v>2.5213967400000001</v>
      </c>
    </row>
    <row r="9" spans="1:9" x14ac:dyDescent="0.25">
      <c r="A9" s="120" t="s">
        <v>347</v>
      </c>
      <c r="B9" s="220">
        <v>5.6094024999999998</v>
      </c>
      <c r="C9" s="220">
        <v>0</v>
      </c>
      <c r="D9" s="220">
        <v>0</v>
      </c>
      <c r="E9" s="220">
        <v>77.058863790000004</v>
      </c>
      <c r="F9" s="221">
        <v>2.38373057</v>
      </c>
    </row>
    <row r="10" spans="1:9" x14ac:dyDescent="0.25">
      <c r="A10" s="120" t="s">
        <v>358</v>
      </c>
      <c r="B10" s="220">
        <v>7.0596080000000005E-2</v>
      </c>
      <c r="C10" s="220">
        <v>0</v>
      </c>
      <c r="D10" s="220">
        <v>6.9999999999999999E-4</v>
      </c>
      <c r="E10" s="220">
        <v>0.37750696</v>
      </c>
      <c r="F10" s="221">
        <v>8.362167999999999E-2</v>
      </c>
    </row>
    <row r="11" spans="1:9" x14ac:dyDescent="0.25">
      <c r="A11" s="120" t="s">
        <v>348</v>
      </c>
      <c r="B11" s="220">
        <v>0</v>
      </c>
      <c r="C11" s="220">
        <v>0</v>
      </c>
      <c r="D11" s="220">
        <v>0</v>
      </c>
      <c r="E11" s="220">
        <v>0</v>
      </c>
      <c r="F11" s="221">
        <v>4.7295730000000001E-2</v>
      </c>
    </row>
    <row r="12" spans="1:9" x14ac:dyDescent="0.25">
      <c r="A12" s="120" t="s">
        <v>356</v>
      </c>
      <c r="B12" s="220">
        <v>0</v>
      </c>
      <c r="C12" s="220">
        <v>10.300243849999999</v>
      </c>
      <c r="D12" s="220">
        <v>0</v>
      </c>
      <c r="E12" s="220">
        <v>0</v>
      </c>
      <c r="F12" s="221">
        <v>9.54494E-3</v>
      </c>
    </row>
    <row r="13" spans="1:9" x14ac:dyDescent="0.25">
      <c r="A13" s="120" t="s">
        <v>393</v>
      </c>
      <c r="B13" s="220">
        <v>0</v>
      </c>
      <c r="C13" s="220">
        <v>0</v>
      </c>
      <c r="D13" s="220">
        <v>0</v>
      </c>
      <c r="E13" s="220">
        <v>0</v>
      </c>
      <c r="F13" s="221">
        <v>8.4189999999999994E-3</v>
      </c>
    </row>
    <row r="14" spans="1:9" x14ac:dyDescent="0.25">
      <c r="A14" s="120" t="s">
        <v>345</v>
      </c>
      <c r="B14" s="220">
        <v>466.47962576999998</v>
      </c>
      <c r="C14" s="220">
        <v>78.956787349999999</v>
      </c>
      <c r="D14" s="220">
        <v>0</v>
      </c>
      <c r="E14" s="220">
        <v>0.77134588000000004</v>
      </c>
      <c r="F14" s="221">
        <v>0</v>
      </c>
    </row>
    <row r="15" spans="1:9" x14ac:dyDescent="0.25">
      <c r="A15" s="120" t="s">
        <v>379</v>
      </c>
      <c r="B15" s="220">
        <v>0</v>
      </c>
      <c r="C15" s="220">
        <v>0</v>
      </c>
      <c r="D15" s="220">
        <v>0</v>
      </c>
      <c r="E15" s="220">
        <v>0.56581309000000002</v>
      </c>
      <c r="F15" s="221">
        <v>0</v>
      </c>
    </row>
    <row r="16" spans="1:9" x14ac:dyDescent="0.25">
      <c r="A16" s="120" t="s">
        <v>401</v>
      </c>
      <c r="B16" s="220">
        <v>0</v>
      </c>
      <c r="C16" s="220">
        <v>0</v>
      </c>
      <c r="D16" s="220">
        <v>0</v>
      </c>
      <c r="E16" s="220">
        <v>2.7042E-2</v>
      </c>
      <c r="F16" s="221">
        <v>0</v>
      </c>
    </row>
    <row r="17" spans="1:6" x14ac:dyDescent="0.25">
      <c r="A17" s="120" t="s">
        <v>359</v>
      </c>
      <c r="B17" s="220">
        <v>6.9999999999999994E-5</v>
      </c>
      <c r="C17" s="220">
        <v>0</v>
      </c>
      <c r="D17" s="220">
        <v>0</v>
      </c>
      <c r="E17" s="220">
        <v>8.5649999999999997E-3</v>
      </c>
      <c r="F17" s="221">
        <v>0</v>
      </c>
    </row>
    <row r="18" spans="1:6" x14ac:dyDescent="0.25">
      <c r="A18" s="120" t="s">
        <v>354</v>
      </c>
      <c r="B18" s="220">
        <v>1.1400000000000001E-4</v>
      </c>
      <c r="C18" s="220">
        <v>154.59654611000002</v>
      </c>
      <c r="D18" s="220">
        <v>248.60047888</v>
      </c>
      <c r="E18" s="220">
        <v>0</v>
      </c>
      <c r="F18" s="221">
        <v>0</v>
      </c>
    </row>
    <row r="19" spans="1:6" x14ac:dyDescent="0.25">
      <c r="A19" s="120" t="s">
        <v>353</v>
      </c>
      <c r="B19" s="220">
        <v>0</v>
      </c>
      <c r="C19" s="220">
        <v>66.173715639999998</v>
      </c>
      <c r="D19" s="220">
        <v>0</v>
      </c>
      <c r="E19" s="220">
        <v>0</v>
      </c>
      <c r="F19" s="221">
        <v>0</v>
      </c>
    </row>
    <row r="20" spans="1:6" ht="13.5" customHeight="1" x14ac:dyDescent="0.25">
      <c r="A20" s="120" t="s">
        <v>352</v>
      </c>
      <c r="B20" s="220">
        <v>0</v>
      </c>
      <c r="C20" s="220">
        <v>56.11816451</v>
      </c>
      <c r="D20" s="220">
        <v>0</v>
      </c>
      <c r="E20" s="220">
        <v>0</v>
      </c>
      <c r="F20" s="221">
        <v>0</v>
      </c>
    </row>
    <row r="21" spans="1:6" x14ac:dyDescent="0.25">
      <c r="A21" s="120" t="s">
        <v>355</v>
      </c>
      <c r="B21" s="220">
        <v>0</v>
      </c>
      <c r="C21" s="220">
        <v>24.657021289999999</v>
      </c>
      <c r="D21" s="220">
        <v>0</v>
      </c>
      <c r="E21" s="220">
        <v>0</v>
      </c>
      <c r="F21" s="221">
        <v>0</v>
      </c>
    </row>
    <row r="22" spans="1:6" x14ac:dyDescent="0.25">
      <c r="A22" s="120" t="s">
        <v>380</v>
      </c>
      <c r="B22" s="220">
        <v>0</v>
      </c>
      <c r="C22" s="220">
        <v>15.147155939999999</v>
      </c>
      <c r="D22" s="220">
        <v>0</v>
      </c>
      <c r="E22" s="220">
        <v>0</v>
      </c>
      <c r="F22" s="221">
        <v>0</v>
      </c>
    </row>
    <row r="23" spans="1:6" x14ac:dyDescent="0.25">
      <c r="A23" s="120" t="s">
        <v>400</v>
      </c>
      <c r="B23" s="220">
        <v>0.35755700000000001</v>
      </c>
      <c r="C23" s="220">
        <v>0</v>
      </c>
      <c r="D23" s="220">
        <v>0</v>
      </c>
      <c r="E23" s="220">
        <v>0</v>
      </c>
      <c r="F23" s="221">
        <v>0</v>
      </c>
    </row>
    <row r="24" spans="1:6" x14ac:dyDescent="0.25">
      <c r="A24" s="120" t="s">
        <v>529</v>
      </c>
      <c r="B24" s="220">
        <v>0.256581</v>
      </c>
      <c r="C24" s="220">
        <v>0</v>
      </c>
      <c r="D24" s="220">
        <v>0</v>
      </c>
      <c r="E24" s="220">
        <v>0</v>
      </c>
      <c r="F24" s="221">
        <v>0</v>
      </c>
    </row>
    <row r="25" spans="1:6" x14ac:dyDescent="0.25">
      <c r="A25" s="120" t="s">
        <v>297</v>
      </c>
      <c r="B25" s="220">
        <v>1.0460000000000001E-2</v>
      </c>
      <c r="C25" s="220">
        <v>0</v>
      </c>
      <c r="D25" s="220">
        <v>0</v>
      </c>
      <c r="E25" s="220">
        <v>0</v>
      </c>
      <c r="F25" s="221">
        <v>0</v>
      </c>
    </row>
    <row r="26" spans="1:6" ht="13.5" customHeight="1" x14ac:dyDescent="0.25">
      <c r="A26" s="120" t="s">
        <v>361</v>
      </c>
      <c r="B26" s="220">
        <v>2.9999999999999997E-4</v>
      </c>
      <c r="C26" s="220">
        <v>0</v>
      </c>
      <c r="D26" s="220">
        <v>0</v>
      </c>
      <c r="E26" s="220">
        <v>0</v>
      </c>
      <c r="F26" s="221">
        <v>0</v>
      </c>
    </row>
    <row r="35" spans="1:3" x14ac:dyDescent="0.25">
      <c r="A35" s="56"/>
      <c r="B35" s="56"/>
      <c r="C35" s="56"/>
    </row>
    <row r="36" spans="1:3" x14ac:dyDescent="0.25">
      <c r="A36" s="56"/>
      <c r="B36" s="56"/>
      <c r="C36" s="56"/>
    </row>
    <row r="37" spans="1:3" x14ac:dyDescent="0.25">
      <c r="A37" s="56"/>
      <c r="B37" s="56"/>
      <c r="C37" s="56"/>
    </row>
    <row r="38" spans="1:3" x14ac:dyDescent="0.25">
      <c r="A38" s="56"/>
      <c r="B38" s="56"/>
      <c r="C38" s="56"/>
    </row>
    <row r="39" spans="1:3" x14ac:dyDescent="0.25">
      <c r="A39" s="56"/>
      <c r="B39" s="56"/>
      <c r="C39" s="56"/>
    </row>
    <row r="40" spans="1:3" x14ac:dyDescent="0.25">
      <c r="A40" s="56"/>
      <c r="B40" s="56"/>
      <c r="C40" s="56"/>
    </row>
    <row r="41" spans="1:3" x14ac:dyDescent="0.25">
      <c r="A41" s="56"/>
      <c r="B41" s="56"/>
      <c r="C41" s="56"/>
    </row>
    <row r="42" spans="1:3" x14ac:dyDescent="0.25">
      <c r="A42" s="56"/>
      <c r="B42" s="56"/>
      <c r="C42" s="56"/>
    </row>
    <row r="43" spans="1:3" x14ac:dyDescent="0.25">
      <c r="A43" s="56"/>
      <c r="B43" s="56"/>
      <c r="C43" s="56"/>
    </row>
    <row r="44" spans="1:3" x14ac:dyDescent="0.25">
      <c r="A44" s="56"/>
      <c r="B44" s="56"/>
      <c r="C44" s="56"/>
    </row>
    <row r="45" spans="1:3" x14ac:dyDescent="0.25">
      <c r="A45" s="56"/>
      <c r="B45" s="56"/>
      <c r="C45" s="56"/>
    </row>
    <row r="46" spans="1:3" x14ac:dyDescent="0.25">
      <c r="A46" s="56"/>
      <c r="B46" s="56"/>
      <c r="C46" s="56"/>
    </row>
    <row r="47" spans="1:3" x14ac:dyDescent="0.25">
      <c r="A47" s="56"/>
      <c r="B47" s="56"/>
      <c r="C47" s="56"/>
    </row>
    <row r="48" spans="1:3" x14ac:dyDescent="0.25">
      <c r="A48" s="56"/>
      <c r="B48" s="56"/>
      <c r="C48" s="56"/>
    </row>
    <row r="49" spans="1:3" x14ac:dyDescent="0.25">
      <c r="A49" s="56"/>
      <c r="B49" s="56"/>
      <c r="C49" s="56"/>
    </row>
    <row r="50" spans="1:3" x14ac:dyDescent="0.25">
      <c r="A50" s="56"/>
      <c r="B50" s="56"/>
      <c r="C50" s="56"/>
    </row>
    <row r="51" spans="1:3" x14ac:dyDescent="0.25">
      <c r="A51" s="56"/>
      <c r="B51" s="56"/>
      <c r="C51" s="56"/>
    </row>
    <row r="52" spans="1:3" x14ac:dyDescent="0.25">
      <c r="A52" s="56"/>
      <c r="B52" s="56"/>
      <c r="C52" s="56"/>
    </row>
    <row r="53" spans="1:3" x14ac:dyDescent="0.25">
      <c r="A53" s="56"/>
      <c r="B53" s="56"/>
      <c r="C53" s="56"/>
    </row>
    <row r="54" spans="1:3" x14ac:dyDescent="0.25">
      <c r="B54" s="56"/>
      <c r="C54" s="56"/>
    </row>
    <row r="55" spans="1:3" x14ac:dyDescent="0.25">
      <c r="B55" s="56"/>
      <c r="C55" s="56"/>
    </row>
    <row r="56" spans="1:3" x14ac:dyDescent="0.25">
      <c r="B56" s="56"/>
      <c r="C56" s="56"/>
    </row>
    <row r="57" spans="1:3" x14ac:dyDescent="0.25">
      <c r="B57" s="56"/>
      <c r="C57" s="56"/>
    </row>
    <row r="58" spans="1:3" x14ac:dyDescent="0.25">
      <c r="B58" s="56"/>
      <c r="C58" s="56"/>
    </row>
    <row r="59" spans="1:3" x14ac:dyDescent="0.25">
      <c r="B59" s="56"/>
      <c r="C59" s="56"/>
    </row>
    <row r="60" spans="1:3" x14ac:dyDescent="0.25">
      <c r="B60" s="56"/>
      <c r="C60" s="56"/>
    </row>
    <row r="61" spans="1:3" x14ac:dyDescent="0.25">
      <c r="B61" s="56"/>
      <c r="C61" s="56"/>
    </row>
    <row r="62" spans="1:3" x14ac:dyDescent="0.25">
      <c r="B62" s="56"/>
      <c r="C62" s="56"/>
    </row>
    <row r="63" spans="1:3" x14ac:dyDescent="0.25">
      <c r="B63" s="56"/>
      <c r="C63" s="56"/>
    </row>
    <row r="64" spans="1:3" x14ac:dyDescent="0.25">
      <c r="B64" s="56"/>
      <c r="C64" s="56"/>
    </row>
    <row r="65" spans="2:3" x14ac:dyDescent="0.25">
      <c r="B65" s="56"/>
      <c r="C65" s="56"/>
    </row>
    <row r="66" spans="2:3" x14ac:dyDescent="0.25">
      <c r="B66" s="56"/>
      <c r="C66" s="56"/>
    </row>
    <row r="67" spans="2:3" x14ac:dyDescent="0.25">
      <c r="B67" s="56"/>
      <c r="C67" s="56"/>
    </row>
    <row r="68" spans="2:3" x14ac:dyDescent="0.25">
      <c r="B68" s="56"/>
      <c r="C68" s="56"/>
    </row>
    <row r="69" spans="2:3" x14ac:dyDescent="0.25">
      <c r="B69" s="56"/>
      <c r="C69" s="56"/>
    </row>
    <row r="70" spans="2:3" x14ac:dyDescent="0.25">
      <c r="B70" s="56"/>
      <c r="C70" s="56"/>
    </row>
    <row r="71" spans="2:3" x14ac:dyDescent="0.25">
      <c r="B71" s="56"/>
      <c r="C71" s="56"/>
    </row>
    <row r="72" spans="2:3" x14ac:dyDescent="0.25">
      <c r="B72" s="56"/>
      <c r="C72" s="56"/>
    </row>
    <row r="73" spans="2:3" x14ac:dyDescent="0.25">
      <c r="B73" s="56"/>
      <c r="C73" s="56"/>
    </row>
    <row r="74" spans="2:3" x14ac:dyDescent="0.25">
      <c r="B74" s="56"/>
      <c r="C74" s="56"/>
    </row>
    <row r="75" spans="2:3" x14ac:dyDescent="0.25">
      <c r="B75" s="56"/>
      <c r="C75" s="56"/>
    </row>
    <row r="76" spans="2:3" x14ac:dyDescent="0.25">
      <c r="B76" s="56"/>
      <c r="C76" s="56"/>
    </row>
    <row r="77" spans="2:3" x14ac:dyDescent="0.25">
      <c r="B77" s="56"/>
      <c r="C77" s="56"/>
    </row>
    <row r="78" spans="2:3" x14ac:dyDescent="0.25">
      <c r="B78" s="56"/>
      <c r="C78" s="56"/>
    </row>
    <row r="79" spans="2:3" x14ac:dyDescent="0.25">
      <c r="B79" s="56"/>
      <c r="C79" s="56"/>
    </row>
    <row r="80" spans="2:3" x14ac:dyDescent="0.25">
      <c r="B80" s="56"/>
      <c r="C80" s="56"/>
    </row>
    <row r="81" spans="1:3" x14ac:dyDescent="0.25">
      <c r="B81" s="56"/>
      <c r="C81" s="56"/>
    </row>
    <row r="82" spans="1:3" x14ac:dyDescent="0.25">
      <c r="B82" s="56"/>
      <c r="C82" s="56"/>
    </row>
    <row r="83" spans="1:3" x14ac:dyDescent="0.25">
      <c r="B83" s="56"/>
      <c r="C83" s="56"/>
    </row>
    <row r="84" spans="1:3" x14ac:dyDescent="0.25">
      <c r="B84" s="56"/>
      <c r="C84" s="56"/>
    </row>
    <row r="85" spans="1:3" x14ac:dyDescent="0.25">
      <c r="B85" s="56"/>
      <c r="C85" s="56"/>
    </row>
    <row r="86" spans="1:3" x14ac:dyDescent="0.25">
      <c r="A86" s="56"/>
      <c r="B86" s="56"/>
      <c r="C86" s="56"/>
    </row>
    <row r="87" spans="1:3" x14ac:dyDescent="0.25">
      <c r="A87" s="56"/>
      <c r="B87" s="56"/>
      <c r="C87" s="56"/>
    </row>
    <row r="88" spans="1:3" x14ac:dyDescent="0.25">
      <c r="A88" s="56"/>
      <c r="B88" s="56"/>
      <c r="C88" s="56"/>
    </row>
    <row r="89" spans="1:3" x14ac:dyDescent="0.25">
      <c r="A89" s="56"/>
      <c r="B89" s="56"/>
      <c r="C89" s="56"/>
    </row>
    <row r="90" spans="1:3" x14ac:dyDescent="0.25">
      <c r="A90" s="56"/>
      <c r="B90" s="56"/>
      <c r="C90" s="56"/>
    </row>
    <row r="91" spans="1:3" x14ac:dyDescent="0.25">
      <c r="A91" s="56"/>
      <c r="B91" s="56"/>
      <c r="C91" s="56"/>
    </row>
    <row r="92" spans="1:3" x14ac:dyDescent="0.25">
      <c r="A92" s="56"/>
      <c r="B92" s="56"/>
      <c r="C92" s="56"/>
    </row>
    <row r="93" spans="1:3" x14ac:dyDescent="0.25">
      <c r="A93" s="56"/>
      <c r="B93" s="56"/>
      <c r="C93" s="56"/>
    </row>
    <row r="94" spans="1:3" x14ac:dyDescent="0.25">
      <c r="A94" s="56"/>
      <c r="B94" s="56"/>
      <c r="C94" s="56"/>
    </row>
    <row r="95" spans="1:3" x14ac:dyDescent="0.25">
      <c r="A95" s="56"/>
      <c r="B95" s="56"/>
      <c r="C95" s="56"/>
    </row>
    <row r="96" spans="1:3" x14ac:dyDescent="0.25">
      <c r="A96" s="56"/>
      <c r="B96" s="56"/>
      <c r="C96" s="56"/>
    </row>
    <row r="97" spans="1:3" x14ac:dyDescent="0.25">
      <c r="A97" s="56"/>
      <c r="B97" s="56"/>
      <c r="C97" s="56"/>
    </row>
    <row r="98" spans="1:3" x14ac:dyDescent="0.25">
      <c r="A98" s="56"/>
      <c r="B98" s="56"/>
      <c r="C98" s="56"/>
    </row>
    <row r="99" spans="1:3" x14ac:dyDescent="0.25">
      <c r="A99" s="56"/>
      <c r="B99" s="56"/>
      <c r="C99" s="56"/>
    </row>
    <row r="100" spans="1:3" x14ac:dyDescent="0.25">
      <c r="A100" s="56"/>
      <c r="B100" s="56"/>
      <c r="C100" s="56"/>
    </row>
    <row r="101" spans="1:3" x14ac:dyDescent="0.25">
      <c r="A101" s="56"/>
      <c r="B101" s="56"/>
      <c r="C101" s="56"/>
    </row>
    <row r="102" spans="1:3" x14ac:dyDescent="0.25">
      <c r="A102" s="56"/>
      <c r="B102" s="56"/>
      <c r="C102" s="56"/>
    </row>
    <row r="103" spans="1:3" x14ac:dyDescent="0.25">
      <c r="A103" s="56"/>
      <c r="B103" s="56"/>
      <c r="C103" s="56"/>
    </row>
    <row r="104" spans="1:3" x14ac:dyDescent="0.25">
      <c r="A104" s="56"/>
      <c r="B104" s="56"/>
      <c r="C104" s="56"/>
    </row>
    <row r="105" spans="1:3" x14ac:dyDescent="0.25">
      <c r="A105" s="56"/>
      <c r="B105" s="56"/>
      <c r="C105" s="56"/>
    </row>
    <row r="106" spans="1:3" x14ac:dyDescent="0.25">
      <c r="A106" s="56"/>
      <c r="B106" s="56"/>
      <c r="C106" s="56"/>
    </row>
    <row r="107" spans="1:3" x14ac:dyDescent="0.25">
      <c r="A107" s="56"/>
      <c r="B107" s="56"/>
      <c r="C107" s="56"/>
    </row>
    <row r="108" spans="1:3" x14ac:dyDescent="0.25">
      <c r="A108" s="56"/>
      <c r="B108" s="56"/>
      <c r="C108" s="56"/>
    </row>
    <row r="109" spans="1:3" x14ac:dyDescent="0.25">
      <c r="A109" s="56"/>
      <c r="B109" s="56"/>
      <c r="C109" s="56"/>
    </row>
    <row r="110" spans="1:3" x14ac:dyDescent="0.25">
      <c r="A110" s="56"/>
      <c r="B110" s="56"/>
      <c r="C110" s="56"/>
    </row>
    <row r="111" spans="1:3" x14ac:dyDescent="0.25">
      <c r="A111" s="56"/>
      <c r="B111" s="56"/>
      <c r="C111" s="56"/>
    </row>
    <row r="112" spans="1:3" x14ac:dyDescent="0.25">
      <c r="A112" s="56"/>
      <c r="B112" s="56"/>
      <c r="C112" s="56"/>
    </row>
    <row r="113" spans="1:3" x14ac:dyDescent="0.25">
      <c r="A113" s="56"/>
      <c r="B113" s="56"/>
      <c r="C113" s="56"/>
    </row>
    <row r="114" spans="1:3" x14ac:dyDescent="0.25">
      <c r="A114" s="56"/>
      <c r="B114" s="56"/>
      <c r="C114" s="56"/>
    </row>
    <row r="115" spans="1:3" x14ac:dyDescent="0.25">
      <c r="A115" s="56"/>
      <c r="B115" s="56"/>
      <c r="C115" s="56"/>
    </row>
    <row r="116" spans="1:3" x14ac:dyDescent="0.25">
      <c r="A116" s="56"/>
      <c r="B116" s="56"/>
      <c r="C116" s="56"/>
    </row>
    <row r="117" spans="1:3" x14ac:dyDescent="0.25">
      <c r="A117" s="56"/>
      <c r="B117" s="56"/>
      <c r="C117" s="56"/>
    </row>
    <row r="118" spans="1:3" x14ac:dyDescent="0.25">
      <c r="B118" s="56"/>
      <c r="C118" s="56"/>
    </row>
    <row r="119" spans="1:3" x14ac:dyDescent="0.25">
      <c r="B119" s="56"/>
      <c r="C119" s="56"/>
    </row>
    <row r="120" spans="1:3" x14ac:dyDescent="0.25">
      <c r="B120" s="56"/>
      <c r="C120" s="56"/>
    </row>
    <row r="121" spans="1:3" x14ac:dyDescent="0.25">
      <c r="B121" s="56"/>
      <c r="C121" s="56"/>
    </row>
    <row r="122" spans="1:3" x14ac:dyDescent="0.25">
      <c r="B122" s="56"/>
      <c r="C122" s="56"/>
    </row>
    <row r="123" spans="1:3" x14ac:dyDescent="0.25">
      <c r="B123" s="56"/>
      <c r="C123" s="56"/>
    </row>
    <row r="124" spans="1:3" x14ac:dyDescent="0.25">
      <c r="B124" s="56"/>
      <c r="C124" s="56"/>
    </row>
    <row r="125" spans="1:3" x14ac:dyDescent="0.25">
      <c r="B125" s="56"/>
      <c r="C125" s="56"/>
    </row>
    <row r="126" spans="1:3" x14ac:dyDescent="0.25">
      <c r="B126" s="56"/>
      <c r="C126" s="56"/>
    </row>
    <row r="127" spans="1:3" x14ac:dyDescent="0.25">
      <c r="B127" s="56"/>
      <c r="C127" s="56"/>
    </row>
    <row r="128" spans="1:3" x14ac:dyDescent="0.25">
      <c r="B128" s="56"/>
      <c r="C128" s="56"/>
    </row>
    <row r="129" spans="2:3" x14ac:dyDescent="0.25">
      <c r="B129" s="56"/>
      <c r="C129" s="56"/>
    </row>
    <row r="130" spans="2:3" x14ac:dyDescent="0.25">
      <c r="B130" s="56"/>
      <c r="C130" s="56"/>
    </row>
    <row r="131" spans="2:3" x14ac:dyDescent="0.25">
      <c r="B131" s="56"/>
      <c r="C131" s="56"/>
    </row>
    <row r="132" spans="2:3" x14ac:dyDescent="0.25">
      <c r="B132" s="56"/>
      <c r="C132" s="56"/>
    </row>
    <row r="133" spans="2:3" x14ac:dyDescent="0.25">
      <c r="B133" s="56"/>
      <c r="C133" s="56"/>
    </row>
    <row r="134" spans="2:3" x14ac:dyDescent="0.25">
      <c r="B134" s="56"/>
      <c r="C134" s="56"/>
    </row>
    <row r="135" spans="2:3" x14ac:dyDescent="0.25">
      <c r="B135" s="56"/>
      <c r="C135" s="56"/>
    </row>
    <row r="136" spans="2:3" x14ac:dyDescent="0.25">
      <c r="B136" s="56"/>
      <c r="C136" s="56"/>
    </row>
    <row r="137" spans="2:3" x14ac:dyDescent="0.25">
      <c r="B137" s="56"/>
      <c r="C137" s="56"/>
    </row>
    <row r="138" spans="2:3" x14ac:dyDescent="0.25">
      <c r="B138" s="56"/>
      <c r="C138" s="56"/>
    </row>
    <row r="139" spans="2:3" x14ac:dyDescent="0.25">
      <c r="B139" s="56"/>
      <c r="C139" s="56"/>
    </row>
    <row r="140" spans="2:3" x14ac:dyDescent="0.25">
      <c r="B140" s="56"/>
      <c r="C140" s="56"/>
    </row>
    <row r="141" spans="2:3" x14ac:dyDescent="0.25">
      <c r="B141" s="56"/>
      <c r="C141" s="56"/>
    </row>
    <row r="142" spans="2:3" x14ac:dyDescent="0.25">
      <c r="B142" s="56"/>
      <c r="C142" s="56"/>
    </row>
    <row r="143" spans="2:3" x14ac:dyDescent="0.25">
      <c r="B143" s="56"/>
      <c r="C143" s="56"/>
    </row>
    <row r="144" spans="2:3" x14ac:dyDescent="0.25">
      <c r="B144" s="56"/>
      <c r="C144" s="56"/>
    </row>
    <row r="145" spans="2:3" x14ac:dyDescent="0.25">
      <c r="B145" s="56"/>
      <c r="C145" s="56"/>
    </row>
    <row r="146" spans="2:3" x14ac:dyDescent="0.25">
      <c r="B146" s="56"/>
      <c r="C146" s="56"/>
    </row>
    <row r="147" spans="2:3" x14ac:dyDescent="0.25">
      <c r="B147" s="56"/>
      <c r="C147" s="56"/>
    </row>
    <row r="148" spans="2:3" x14ac:dyDescent="0.25">
      <c r="B148" s="56"/>
      <c r="C148" s="56"/>
    </row>
    <row r="149" spans="2:3" x14ac:dyDescent="0.25">
      <c r="B149" s="56"/>
      <c r="C149" s="56"/>
    </row>
    <row r="150" spans="2:3" x14ac:dyDescent="0.25">
      <c r="B150" s="56"/>
      <c r="C150" s="56"/>
    </row>
    <row r="151" spans="2:3" x14ac:dyDescent="0.25">
      <c r="B151" s="56"/>
      <c r="C151" s="56"/>
    </row>
    <row r="152" spans="2:3" x14ac:dyDescent="0.25">
      <c r="B152" s="56"/>
      <c r="C152" s="56"/>
    </row>
    <row r="153" spans="2:3" x14ac:dyDescent="0.25">
      <c r="B153" s="56"/>
      <c r="C153" s="56"/>
    </row>
    <row r="154" spans="2:3" x14ac:dyDescent="0.25">
      <c r="B154" s="56"/>
      <c r="C154" s="56"/>
    </row>
    <row r="155" spans="2:3" x14ac:dyDescent="0.25">
      <c r="B155" s="56"/>
      <c r="C155" s="56"/>
    </row>
    <row r="156" spans="2:3" x14ac:dyDescent="0.25">
      <c r="B156" s="56"/>
      <c r="C156" s="56"/>
    </row>
    <row r="157" spans="2:3" x14ac:dyDescent="0.25">
      <c r="B157" s="56"/>
      <c r="C157" s="56"/>
    </row>
    <row r="158" spans="2:3" x14ac:dyDescent="0.25">
      <c r="B158" s="56"/>
      <c r="C158" s="56"/>
    </row>
    <row r="159" spans="2:3" x14ac:dyDescent="0.25">
      <c r="B159" s="56"/>
      <c r="C159" s="56"/>
    </row>
    <row r="160" spans="2:3" x14ac:dyDescent="0.25">
      <c r="B160" s="56"/>
      <c r="C160" s="56"/>
    </row>
    <row r="161" spans="1:3" x14ac:dyDescent="0.25">
      <c r="B161" s="56"/>
      <c r="C161" s="56"/>
    </row>
    <row r="162" spans="1:3" x14ac:dyDescent="0.25">
      <c r="B162" s="56"/>
      <c r="C162" s="56"/>
    </row>
    <row r="163" spans="1:3" x14ac:dyDescent="0.25">
      <c r="B163" s="56"/>
      <c r="C163" s="56"/>
    </row>
    <row r="164" spans="1:3" x14ac:dyDescent="0.25">
      <c r="B164" s="56"/>
      <c r="C164" s="56"/>
    </row>
    <row r="165" spans="1:3" x14ac:dyDescent="0.25">
      <c r="B165" s="56"/>
      <c r="C165" s="56"/>
    </row>
    <row r="166" spans="1:3" x14ac:dyDescent="0.25">
      <c r="A166" s="56"/>
      <c r="B166" s="56"/>
      <c r="C166" s="56"/>
    </row>
    <row r="167" spans="1:3" x14ac:dyDescent="0.25">
      <c r="A167" s="56"/>
      <c r="B167" s="56"/>
      <c r="C167" s="56"/>
    </row>
    <row r="168" spans="1:3" x14ac:dyDescent="0.25">
      <c r="A168" s="56"/>
      <c r="B168" s="56"/>
      <c r="C168" s="56"/>
    </row>
    <row r="169" spans="1:3" x14ac:dyDescent="0.25">
      <c r="A169" s="56"/>
      <c r="B169" s="56"/>
      <c r="C169" s="56"/>
    </row>
    <row r="170" spans="1:3" x14ac:dyDescent="0.25">
      <c r="A170" s="56"/>
      <c r="B170" s="56"/>
      <c r="C170" s="56"/>
    </row>
    <row r="171" spans="1:3" x14ac:dyDescent="0.25">
      <c r="A171" s="56"/>
      <c r="B171" s="56"/>
      <c r="C171" s="56"/>
    </row>
    <row r="172" spans="1:3" x14ac:dyDescent="0.25">
      <c r="A172" s="56"/>
      <c r="B172" s="56"/>
      <c r="C172" s="56"/>
    </row>
    <row r="173" spans="1:3" x14ac:dyDescent="0.25">
      <c r="A173" s="56"/>
      <c r="B173" s="56"/>
      <c r="C173" s="56"/>
    </row>
    <row r="174" spans="1:3" x14ac:dyDescent="0.25">
      <c r="A174" s="56"/>
      <c r="B174" s="56"/>
      <c r="C174" s="56"/>
    </row>
    <row r="175" spans="1:3" x14ac:dyDescent="0.25">
      <c r="A175" s="56"/>
      <c r="B175" s="56"/>
      <c r="C175" s="56"/>
    </row>
    <row r="176" spans="1:3" x14ac:dyDescent="0.25">
      <c r="A176" s="56"/>
      <c r="B176" s="56"/>
      <c r="C176" s="56"/>
    </row>
    <row r="177" spans="1:3" x14ac:dyDescent="0.25">
      <c r="A177" s="56"/>
      <c r="B177" s="56"/>
      <c r="C177" s="56"/>
    </row>
    <row r="178" spans="1:3" x14ac:dyDescent="0.25">
      <c r="A178" s="56"/>
      <c r="B178" s="56"/>
      <c r="C178" s="56"/>
    </row>
    <row r="179" spans="1:3" x14ac:dyDescent="0.25">
      <c r="A179" s="56"/>
      <c r="B179" s="56"/>
      <c r="C179" s="56"/>
    </row>
    <row r="180" spans="1:3" x14ac:dyDescent="0.25">
      <c r="A180" s="56"/>
      <c r="B180" s="56"/>
      <c r="C180" s="56"/>
    </row>
    <row r="181" spans="1:3" x14ac:dyDescent="0.25">
      <c r="A181" s="56"/>
      <c r="B181" s="56"/>
      <c r="C181" s="56"/>
    </row>
    <row r="182" spans="1:3" x14ac:dyDescent="0.25">
      <c r="A182" s="56"/>
      <c r="B182" s="56"/>
      <c r="C182" s="56"/>
    </row>
    <row r="183" spans="1:3" x14ac:dyDescent="0.25">
      <c r="A183" s="56"/>
      <c r="B183" s="56"/>
      <c r="C183" s="56"/>
    </row>
    <row r="184" spans="1:3" x14ac:dyDescent="0.25">
      <c r="A184" s="56"/>
      <c r="B184" s="56"/>
      <c r="C184" s="56"/>
    </row>
    <row r="185" spans="1:3" x14ac:dyDescent="0.25">
      <c r="A185" s="56"/>
      <c r="B185" s="56"/>
      <c r="C185" s="56"/>
    </row>
    <row r="186" spans="1:3" x14ac:dyDescent="0.25">
      <c r="A186" s="56"/>
      <c r="B186" s="56"/>
      <c r="C186" s="56"/>
    </row>
    <row r="187" spans="1:3" x14ac:dyDescent="0.25">
      <c r="A187" s="56"/>
      <c r="B187" s="56"/>
      <c r="C187" s="56"/>
    </row>
    <row r="188" spans="1:3" x14ac:dyDescent="0.25">
      <c r="A188" s="56"/>
      <c r="B188" s="56"/>
      <c r="C188" s="56"/>
    </row>
    <row r="189" spans="1:3" x14ac:dyDescent="0.25">
      <c r="A189" s="56"/>
      <c r="B189" s="56"/>
      <c r="C189" s="56"/>
    </row>
    <row r="190" spans="1:3" x14ac:dyDescent="0.25">
      <c r="A190" s="56"/>
      <c r="B190" s="56"/>
      <c r="C190" s="56"/>
    </row>
    <row r="191" spans="1:3" x14ac:dyDescent="0.25">
      <c r="A191" s="56"/>
      <c r="B191" s="56"/>
      <c r="C191" s="56"/>
    </row>
    <row r="192" spans="1:3" x14ac:dyDescent="0.25">
      <c r="A192" s="56"/>
      <c r="B192" s="56"/>
      <c r="C192" s="56"/>
    </row>
    <row r="193" spans="1:3" x14ac:dyDescent="0.25">
      <c r="A193" s="56"/>
      <c r="B193" s="56"/>
      <c r="C193" s="56"/>
    </row>
    <row r="194" spans="1:3" x14ac:dyDescent="0.25">
      <c r="A194" s="56"/>
      <c r="B194" s="56"/>
      <c r="C194" s="56"/>
    </row>
    <row r="195" spans="1:3" x14ac:dyDescent="0.25">
      <c r="A195" s="56"/>
      <c r="B195" s="56"/>
      <c r="C195" s="56"/>
    </row>
    <row r="196" spans="1:3" x14ac:dyDescent="0.25">
      <c r="A196" s="56"/>
      <c r="B196" s="56"/>
      <c r="C196" s="56"/>
    </row>
    <row r="197" spans="1:3" x14ac:dyDescent="0.25">
      <c r="A197" s="56"/>
      <c r="B197" s="56"/>
      <c r="C197" s="56"/>
    </row>
    <row r="198" spans="1:3" x14ac:dyDescent="0.25">
      <c r="B198" s="56"/>
      <c r="C198" s="56"/>
    </row>
    <row r="199" spans="1:3" x14ac:dyDescent="0.25">
      <c r="B199" s="56"/>
      <c r="C199" s="56"/>
    </row>
    <row r="200" spans="1:3" x14ac:dyDescent="0.25">
      <c r="B200" s="56"/>
      <c r="C200" s="56"/>
    </row>
    <row r="201" spans="1:3" x14ac:dyDescent="0.25">
      <c r="B201" s="56"/>
      <c r="C201" s="56"/>
    </row>
    <row r="202" spans="1:3" x14ac:dyDescent="0.25">
      <c r="B202" s="56"/>
      <c r="C202" s="56"/>
    </row>
    <row r="203" spans="1:3" x14ac:dyDescent="0.25">
      <c r="B203" s="56"/>
      <c r="C203" s="56"/>
    </row>
    <row r="204" spans="1:3" x14ac:dyDescent="0.25">
      <c r="B204" s="56"/>
      <c r="C204" s="56"/>
    </row>
    <row r="205" spans="1:3" x14ac:dyDescent="0.25">
      <c r="B205" s="56"/>
      <c r="C205" s="56"/>
    </row>
    <row r="206" spans="1:3" x14ac:dyDescent="0.25">
      <c r="B206" s="56"/>
      <c r="C206" s="56"/>
    </row>
    <row r="207" spans="1:3" x14ac:dyDescent="0.25">
      <c r="B207" s="56"/>
      <c r="C207" s="56"/>
    </row>
    <row r="208" spans="1:3" x14ac:dyDescent="0.25">
      <c r="B208" s="56"/>
      <c r="C208" s="56"/>
    </row>
    <row r="209" spans="2:3" x14ac:dyDescent="0.25">
      <c r="B209" s="56"/>
      <c r="C209" s="56"/>
    </row>
    <row r="210" spans="2:3" x14ac:dyDescent="0.25">
      <c r="B210" s="56"/>
      <c r="C210" s="56"/>
    </row>
    <row r="211" spans="2:3" x14ac:dyDescent="0.25">
      <c r="B211" s="56"/>
      <c r="C211" s="56"/>
    </row>
    <row r="212" spans="2:3" x14ac:dyDescent="0.25">
      <c r="B212" s="56"/>
      <c r="C212" s="56"/>
    </row>
    <row r="213" spans="2:3" x14ac:dyDescent="0.25">
      <c r="B213" s="56"/>
      <c r="C213" s="56"/>
    </row>
    <row r="214" spans="2:3" x14ac:dyDescent="0.25">
      <c r="B214" s="56"/>
      <c r="C214" s="56"/>
    </row>
    <row r="215" spans="2:3" x14ac:dyDescent="0.25">
      <c r="B215" s="56"/>
      <c r="C215" s="56"/>
    </row>
    <row r="216" spans="2:3" x14ac:dyDescent="0.25">
      <c r="B216" s="56"/>
      <c r="C216" s="56"/>
    </row>
    <row r="217" spans="2:3" x14ac:dyDescent="0.25">
      <c r="B217" s="56"/>
      <c r="C217" s="56"/>
    </row>
    <row r="218" spans="2:3" x14ac:dyDescent="0.25">
      <c r="B218" s="56"/>
      <c r="C218" s="56"/>
    </row>
    <row r="219" spans="2:3" x14ac:dyDescent="0.25">
      <c r="B219" s="56"/>
      <c r="C219" s="56"/>
    </row>
    <row r="220" spans="2:3" x14ac:dyDescent="0.25">
      <c r="B220" s="56"/>
      <c r="C220" s="56"/>
    </row>
    <row r="221" spans="2:3" x14ac:dyDescent="0.25">
      <c r="B221" s="56"/>
      <c r="C221" s="56"/>
    </row>
    <row r="222" spans="2:3" x14ac:dyDescent="0.25">
      <c r="B222" s="56"/>
      <c r="C222" s="56"/>
    </row>
    <row r="223" spans="2:3" x14ac:dyDescent="0.25">
      <c r="B223" s="56"/>
      <c r="C223" s="56"/>
    </row>
    <row r="224" spans="2:3" x14ac:dyDescent="0.25">
      <c r="B224" s="56"/>
      <c r="C224" s="56"/>
    </row>
    <row r="225" spans="1:3" x14ac:dyDescent="0.25">
      <c r="B225" s="56"/>
      <c r="C225" s="56"/>
    </row>
    <row r="226" spans="1:3" x14ac:dyDescent="0.25">
      <c r="B226" s="56"/>
      <c r="C226" s="56"/>
    </row>
    <row r="227" spans="1:3" x14ac:dyDescent="0.25">
      <c r="B227" s="56"/>
      <c r="C227" s="56"/>
    </row>
    <row r="228" spans="1:3" x14ac:dyDescent="0.25">
      <c r="B228" s="56"/>
      <c r="C228" s="56"/>
    </row>
    <row r="229" spans="1:3" x14ac:dyDescent="0.25">
      <c r="B229" s="56"/>
      <c r="C229" s="56"/>
    </row>
    <row r="230" spans="1:3" x14ac:dyDescent="0.25">
      <c r="A230" s="56"/>
      <c r="B230" s="56"/>
      <c r="C230" s="56"/>
    </row>
    <row r="231" spans="1:3" x14ac:dyDescent="0.25">
      <c r="A231" s="56"/>
      <c r="B231" s="56"/>
      <c r="C231" s="56"/>
    </row>
    <row r="232" spans="1:3" x14ac:dyDescent="0.25">
      <c r="A232" s="56"/>
      <c r="B232" s="56"/>
      <c r="C232" s="56"/>
    </row>
    <row r="233" spans="1:3" x14ac:dyDescent="0.25">
      <c r="A233" s="56"/>
      <c r="B233" s="56"/>
      <c r="C233" s="56"/>
    </row>
    <row r="234" spans="1:3" x14ac:dyDescent="0.25">
      <c r="A234" s="56"/>
      <c r="B234" s="56"/>
      <c r="C234" s="56"/>
    </row>
    <row r="235" spans="1:3" x14ac:dyDescent="0.25">
      <c r="A235" s="56"/>
      <c r="B235" s="56"/>
      <c r="C235" s="56"/>
    </row>
    <row r="236" spans="1:3" x14ac:dyDescent="0.25">
      <c r="A236" s="56"/>
      <c r="B236" s="56"/>
      <c r="C236" s="56"/>
    </row>
    <row r="237" spans="1:3" x14ac:dyDescent="0.25">
      <c r="A237" s="56"/>
      <c r="B237" s="56"/>
      <c r="C237" s="56"/>
    </row>
    <row r="238" spans="1:3" x14ac:dyDescent="0.25">
      <c r="A238" s="56"/>
      <c r="B238" s="56"/>
      <c r="C238" s="56"/>
    </row>
    <row r="239" spans="1:3" x14ac:dyDescent="0.25">
      <c r="A239" s="56"/>
      <c r="B239" s="56"/>
      <c r="C239" s="56"/>
    </row>
    <row r="240" spans="1:3" x14ac:dyDescent="0.25">
      <c r="A240" s="56"/>
      <c r="B240" s="56"/>
      <c r="C240" s="56"/>
    </row>
    <row r="241" spans="1:3" x14ac:dyDescent="0.25">
      <c r="A241" s="56"/>
      <c r="B241" s="56"/>
      <c r="C241" s="56"/>
    </row>
    <row r="242" spans="1:3" x14ac:dyDescent="0.25">
      <c r="A242" s="56"/>
      <c r="B242" s="56"/>
      <c r="C242" s="56"/>
    </row>
    <row r="243" spans="1:3" x14ac:dyDescent="0.25">
      <c r="A243" s="56"/>
      <c r="B243" s="56"/>
      <c r="C243" s="56"/>
    </row>
    <row r="244" spans="1:3" x14ac:dyDescent="0.25">
      <c r="A244" s="56"/>
      <c r="B244" s="56"/>
      <c r="C244" s="56"/>
    </row>
    <row r="245" spans="1:3" x14ac:dyDescent="0.25">
      <c r="A245" s="56"/>
      <c r="B245" s="56"/>
      <c r="C245" s="56"/>
    </row>
    <row r="246" spans="1:3" x14ac:dyDescent="0.25">
      <c r="A246" s="56"/>
      <c r="B246" s="56"/>
      <c r="C246" s="56"/>
    </row>
    <row r="247" spans="1:3" x14ac:dyDescent="0.25">
      <c r="A247" s="56"/>
      <c r="B247" s="56"/>
      <c r="C247" s="56"/>
    </row>
    <row r="248" spans="1:3" x14ac:dyDescent="0.25">
      <c r="A248" s="56"/>
      <c r="B248" s="56"/>
      <c r="C248" s="56"/>
    </row>
    <row r="249" spans="1:3" x14ac:dyDescent="0.25">
      <c r="A249" s="56"/>
      <c r="B249" s="56"/>
      <c r="C249" s="56"/>
    </row>
    <row r="250" spans="1:3" x14ac:dyDescent="0.25">
      <c r="A250" s="56"/>
      <c r="B250" s="56"/>
      <c r="C250" s="56"/>
    </row>
    <row r="251" spans="1:3" x14ac:dyDescent="0.25">
      <c r="A251" s="56"/>
      <c r="B251" s="56"/>
      <c r="C251" s="56"/>
    </row>
    <row r="252" spans="1:3" x14ac:dyDescent="0.25">
      <c r="A252" s="56"/>
      <c r="B252" s="56"/>
      <c r="C252" s="56"/>
    </row>
    <row r="253" spans="1:3" x14ac:dyDescent="0.25">
      <c r="A253" s="56"/>
      <c r="B253" s="56"/>
      <c r="C253" s="56"/>
    </row>
    <row r="254" spans="1:3" x14ac:dyDescent="0.25">
      <c r="A254" s="56"/>
      <c r="B254" s="56"/>
      <c r="C254" s="56"/>
    </row>
    <row r="255" spans="1:3" x14ac:dyDescent="0.25">
      <c r="A255" s="56"/>
      <c r="B255" s="56"/>
      <c r="C255" s="56"/>
    </row>
    <row r="256" spans="1:3" x14ac:dyDescent="0.25">
      <c r="A256" s="56"/>
      <c r="B256" s="56"/>
      <c r="C256" s="56"/>
    </row>
    <row r="257" spans="1:3" x14ac:dyDescent="0.25">
      <c r="A257" s="56"/>
      <c r="B257" s="56"/>
      <c r="C257" s="56"/>
    </row>
    <row r="258" spans="1:3" x14ac:dyDescent="0.25">
      <c r="A258" s="56"/>
      <c r="B258" s="56"/>
      <c r="C258" s="56"/>
    </row>
    <row r="259" spans="1:3" x14ac:dyDescent="0.25">
      <c r="A259" s="56"/>
      <c r="B259" s="56"/>
      <c r="C259" s="56"/>
    </row>
    <row r="260" spans="1:3" x14ac:dyDescent="0.25">
      <c r="A260" s="56"/>
      <c r="B260" s="56"/>
      <c r="C260" s="56"/>
    </row>
    <row r="261" spans="1:3" x14ac:dyDescent="0.25">
      <c r="A261" s="56"/>
      <c r="B261" s="56"/>
      <c r="C261" s="56"/>
    </row>
    <row r="262" spans="1:3" x14ac:dyDescent="0.25">
      <c r="B262" s="56"/>
      <c r="C262" s="56"/>
    </row>
    <row r="263" spans="1:3" x14ac:dyDescent="0.25">
      <c r="B263" s="56"/>
      <c r="C263" s="56"/>
    </row>
    <row r="264" spans="1:3" x14ac:dyDescent="0.25">
      <c r="B264" s="56"/>
      <c r="C264" s="56"/>
    </row>
    <row r="265" spans="1:3" x14ac:dyDescent="0.25">
      <c r="B265" s="56"/>
      <c r="C265" s="56"/>
    </row>
    <row r="266" spans="1:3" x14ac:dyDescent="0.25">
      <c r="B266" s="56"/>
      <c r="C266" s="56"/>
    </row>
    <row r="267" spans="1:3" x14ac:dyDescent="0.25">
      <c r="B267" s="56"/>
      <c r="C267" s="56"/>
    </row>
    <row r="268" spans="1:3" x14ac:dyDescent="0.25">
      <c r="B268" s="56"/>
      <c r="C268" s="56"/>
    </row>
    <row r="269" spans="1:3" x14ac:dyDescent="0.25">
      <c r="B269" s="56"/>
      <c r="C269" s="56"/>
    </row>
    <row r="270" spans="1:3" x14ac:dyDescent="0.25">
      <c r="B270" s="56"/>
      <c r="C270" s="56"/>
    </row>
    <row r="271" spans="1:3" x14ac:dyDescent="0.25">
      <c r="B271" s="56"/>
      <c r="C271" s="56"/>
    </row>
    <row r="272" spans="1:3" x14ac:dyDescent="0.25">
      <c r="B272" s="56"/>
      <c r="C272" s="56"/>
    </row>
    <row r="273" spans="2:3" x14ac:dyDescent="0.25">
      <c r="B273" s="56"/>
      <c r="C273" s="56"/>
    </row>
    <row r="274" spans="2:3" x14ac:dyDescent="0.25">
      <c r="B274" s="56"/>
      <c r="C274" s="56"/>
    </row>
    <row r="275" spans="2:3" x14ac:dyDescent="0.25">
      <c r="B275" s="56"/>
      <c r="C275" s="56"/>
    </row>
    <row r="276" spans="2:3" x14ac:dyDescent="0.25">
      <c r="B276" s="56"/>
      <c r="C276" s="56"/>
    </row>
    <row r="277" spans="2:3" x14ac:dyDescent="0.25">
      <c r="B277" s="56"/>
      <c r="C277" s="56"/>
    </row>
    <row r="278" spans="2:3" x14ac:dyDescent="0.25">
      <c r="B278" s="56"/>
      <c r="C278" s="56"/>
    </row>
    <row r="279" spans="2:3" x14ac:dyDescent="0.25">
      <c r="B279" s="56"/>
      <c r="C279" s="56"/>
    </row>
    <row r="280" spans="2:3" x14ac:dyDescent="0.25">
      <c r="B280" s="56"/>
      <c r="C280" s="56"/>
    </row>
    <row r="281" spans="2:3" x14ac:dyDescent="0.25">
      <c r="B281" s="56"/>
      <c r="C281" s="56"/>
    </row>
    <row r="282" spans="2:3" x14ac:dyDescent="0.25">
      <c r="B282" s="56"/>
      <c r="C282" s="56"/>
    </row>
    <row r="283" spans="2:3" x14ac:dyDescent="0.25">
      <c r="B283" s="56"/>
      <c r="C283" s="56"/>
    </row>
    <row r="284" spans="2:3" x14ac:dyDescent="0.25">
      <c r="B284" s="56"/>
      <c r="C284" s="56"/>
    </row>
    <row r="285" spans="2:3" x14ac:dyDescent="0.25">
      <c r="B285" s="56"/>
      <c r="C285" s="56"/>
    </row>
    <row r="286" spans="2:3" x14ac:dyDescent="0.25">
      <c r="B286" s="56"/>
      <c r="C286" s="56"/>
    </row>
    <row r="287" spans="2:3" x14ac:dyDescent="0.25">
      <c r="B287" s="56"/>
      <c r="C287" s="56"/>
    </row>
    <row r="288" spans="2:3" x14ac:dyDescent="0.25">
      <c r="B288" s="56"/>
      <c r="C288" s="56"/>
    </row>
    <row r="289" spans="1:3" x14ac:dyDescent="0.25">
      <c r="B289" s="56"/>
      <c r="C289" s="56"/>
    </row>
    <row r="290" spans="1:3" x14ac:dyDescent="0.25">
      <c r="B290" s="56"/>
      <c r="C290" s="56"/>
    </row>
    <row r="291" spans="1:3" x14ac:dyDescent="0.25">
      <c r="B291" s="56"/>
      <c r="C291" s="56"/>
    </row>
    <row r="292" spans="1:3" x14ac:dyDescent="0.25">
      <c r="B292" s="56"/>
      <c r="C292" s="56"/>
    </row>
    <row r="293" spans="1:3" x14ac:dyDescent="0.25">
      <c r="B293" s="56"/>
      <c r="C293" s="56"/>
    </row>
    <row r="294" spans="1:3" x14ac:dyDescent="0.25">
      <c r="A294" s="56"/>
      <c r="B294" s="56"/>
      <c r="C294" s="56"/>
    </row>
    <row r="295" spans="1:3" x14ac:dyDescent="0.25">
      <c r="A295" s="56"/>
      <c r="B295" s="56"/>
      <c r="C295" s="56"/>
    </row>
    <row r="296" spans="1:3" x14ac:dyDescent="0.25">
      <c r="A296" s="56"/>
      <c r="B296" s="56"/>
      <c r="C296" s="56"/>
    </row>
    <row r="297" spans="1:3" x14ac:dyDescent="0.25">
      <c r="A297" s="56"/>
      <c r="B297" s="56"/>
      <c r="C297" s="56"/>
    </row>
    <row r="298" spans="1:3" x14ac:dyDescent="0.25">
      <c r="A298" s="56"/>
      <c r="B298" s="56"/>
      <c r="C298" s="56"/>
    </row>
    <row r="299" spans="1:3" x14ac:dyDescent="0.25">
      <c r="A299" s="56"/>
      <c r="B299" s="56"/>
      <c r="C299" s="56"/>
    </row>
    <row r="300" spans="1:3" x14ac:dyDescent="0.25">
      <c r="A300" s="56"/>
      <c r="B300" s="56"/>
      <c r="C300" s="56"/>
    </row>
    <row r="301" spans="1:3" x14ac:dyDescent="0.25">
      <c r="A301" s="56"/>
      <c r="B301" s="56"/>
      <c r="C301" s="56"/>
    </row>
    <row r="302" spans="1:3" x14ac:dyDescent="0.25">
      <c r="A302" s="56"/>
      <c r="B302" s="56"/>
      <c r="C302" s="56"/>
    </row>
    <row r="303" spans="1:3" x14ac:dyDescent="0.25">
      <c r="A303" s="56"/>
      <c r="B303" s="56"/>
      <c r="C303" s="56"/>
    </row>
    <row r="304" spans="1:3" x14ac:dyDescent="0.25">
      <c r="A304" s="56"/>
      <c r="B304" s="56"/>
      <c r="C304" s="56"/>
    </row>
    <row r="305" spans="1:3" x14ac:dyDescent="0.25">
      <c r="A305" s="56"/>
      <c r="B305" s="56"/>
      <c r="C305" s="56"/>
    </row>
    <row r="306" spans="1:3" x14ac:dyDescent="0.25">
      <c r="A306" s="56"/>
      <c r="B306" s="56"/>
      <c r="C306" s="56"/>
    </row>
    <row r="307" spans="1:3" x14ac:dyDescent="0.25">
      <c r="A307" s="56"/>
      <c r="B307" s="56"/>
      <c r="C307" s="56"/>
    </row>
    <row r="308" spans="1:3" x14ac:dyDescent="0.25">
      <c r="A308" s="56"/>
      <c r="B308" s="56"/>
      <c r="C308" s="56"/>
    </row>
    <row r="309" spans="1:3" x14ac:dyDescent="0.25">
      <c r="A309" s="56"/>
      <c r="B309" s="56"/>
      <c r="C309" s="56"/>
    </row>
    <row r="310" spans="1:3" x14ac:dyDescent="0.25">
      <c r="A310" s="56"/>
      <c r="B310" s="56"/>
      <c r="C310" s="56"/>
    </row>
    <row r="311" spans="1:3" x14ac:dyDescent="0.25">
      <c r="A311" s="56"/>
      <c r="B311" s="56"/>
      <c r="C311" s="56"/>
    </row>
    <row r="312" spans="1:3" x14ac:dyDescent="0.25">
      <c r="A312" s="56"/>
      <c r="B312" s="56"/>
      <c r="C312" s="56"/>
    </row>
    <row r="313" spans="1:3" x14ac:dyDescent="0.25">
      <c r="A313" s="56"/>
      <c r="B313" s="56"/>
      <c r="C313" s="56"/>
    </row>
    <row r="314" spans="1:3" x14ac:dyDescent="0.25">
      <c r="A314" s="56"/>
      <c r="B314" s="56"/>
      <c r="C314" s="56"/>
    </row>
    <row r="315" spans="1:3" x14ac:dyDescent="0.25">
      <c r="A315" s="56"/>
      <c r="B315" s="56"/>
      <c r="C315" s="56"/>
    </row>
    <row r="316" spans="1:3" x14ac:dyDescent="0.25">
      <c r="A316" s="56"/>
      <c r="B316" s="56"/>
      <c r="C316" s="56"/>
    </row>
    <row r="317" spans="1:3" x14ac:dyDescent="0.25">
      <c r="A317" s="56"/>
      <c r="B317" s="56"/>
      <c r="C317" s="56"/>
    </row>
    <row r="318" spans="1:3" x14ac:dyDescent="0.25">
      <c r="A318" s="56"/>
      <c r="B318" s="56"/>
      <c r="C318" s="56"/>
    </row>
    <row r="319" spans="1:3" x14ac:dyDescent="0.25">
      <c r="A319" s="56"/>
      <c r="B319" s="56"/>
      <c r="C319" s="56"/>
    </row>
    <row r="320" spans="1:3" x14ac:dyDescent="0.25">
      <c r="A320" s="56"/>
      <c r="B320" s="56"/>
      <c r="C320" s="56"/>
    </row>
    <row r="321" spans="1:3" x14ac:dyDescent="0.25">
      <c r="A321" s="56"/>
      <c r="B321" s="56"/>
      <c r="C321" s="56"/>
    </row>
    <row r="322" spans="1:3" x14ac:dyDescent="0.25">
      <c r="A322" s="56"/>
      <c r="B322" s="56"/>
      <c r="C322" s="56"/>
    </row>
    <row r="323" spans="1:3" x14ac:dyDescent="0.25">
      <c r="A323" s="56"/>
      <c r="B323" s="56"/>
      <c r="C323" s="56"/>
    </row>
    <row r="324" spans="1:3" x14ac:dyDescent="0.25">
      <c r="A324" s="56"/>
      <c r="B324" s="56"/>
      <c r="C324" s="56"/>
    </row>
    <row r="325" spans="1:3" x14ac:dyDescent="0.25">
      <c r="A325" s="56"/>
      <c r="B325" s="56"/>
      <c r="C325" s="56"/>
    </row>
    <row r="326" spans="1:3" x14ac:dyDescent="0.25">
      <c r="B326" s="56"/>
    </row>
    <row r="327" spans="1:3" x14ac:dyDescent="0.25">
      <c r="B327" s="56"/>
    </row>
    <row r="328" spans="1:3" x14ac:dyDescent="0.25">
      <c r="B328" s="56"/>
    </row>
    <row r="329" spans="1:3" x14ac:dyDescent="0.25">
      <c r="B329" s="56"/>
    </row>
    <row r="330" spans="1:3" x14ac:dyDescent="0.25">
      <c r="B330" s="56"/>
    </row>
    <row r="331" spans="1:3" x14ac:dyDescent="0.25">
      <c r="B331" s="56"/>
    </row>
    <row r="332" spans="1:3" x14ac:dyDescent="0.25">
      <c r="B332" s="56"/>
    </row>
    <row r="333" spans="1:3" x14ac:dyDescent="0.25">
      <c r="B333" s="56"/>
    </row>
    <row r="334" spans="1:3" x14ac:dyDescent="0.25">
      <c r="B334" s="56"/>
    </row>
    <row r="335" spans="1:3" x14ac:dyDescent="0.25">
      <c r="B335" s="56"/>
    </row>
    <row r="336" spans="1:3" x14ac:dyDescent="0.25">
      <c r="B336" s="56"/>
    </row>
    <row r="337" spans="2:2" x14ac:dyDescent="0.25">
      <c r="B337" s="56"/>
    </row>
    <row r="338" spans="2:2" x14ac:dyDescent="0.25">
      <c r="B338" s="56"/>
    </row>
    <row r="339" spans="2:2" x14ac:dyDescent="0.25">
      <c r="B339" s="56"/>
    </row>
    <row r="340" spans="2:2" x14ac:dyDescent="0.25">
      <c r="B340" s="56"/>
    </row>
    <row r="341" spans="2:2" x14ac:dyDescent="0.25">
      <c r="B341" s="56"/>
    </row>
    <row r="342" spans="2:2" x14ac:dyDescent="0.25">
      <c r="B342" s="56"/>
    </row>
    <row r="343" spans="2:2" x14ac:dyDescent="0.25">
      <c r="B343" s="56"/>
    </row>
    <row r="344" spans="2:2" x14ac:dyDescent="0.25">
      <c r="B344" s="56"/>
    </row>
    <row r="345" spans="2:2" x14ac:dyDescent="0.25">
      <c r="B345" s="56"/>
    </row>
    <row r="346" spans="2:2" x14ac:dyDescent="0.25">
      <c r="B346" s="56"/>
    </row>
    <row r="347" spans="2:2" x14ac:dyDescent="0.25">
      <c r="B347" s="56"/>
    </row>
    <row r="348" spans="2:2" x14ac:dyDescent="0.25">
      <c r="B348" s="56"/>
    </row>
    <row r="349" spans="2:2" x14ac:dyDescent="0.25">
      <c r="B349" s="56"/>
    </row>
    <row r="350" spans="2:2" x14ac:dyDescent="0.25">
      <c r="B350" s="56"/>
    </row>
    <row r="351" spans="2:2" x14ac:dyDescent="0.25">
      <c r="B351" s="56"/>
    </row>
    <row r="352" spans="2:2" x14ac:dyDescent="0.25">
      <c r="B352" s="56"/>
    </row>
    <row r="353" spans="2:3" x14ac:dyDescent="0.25">
      <c r="B353" s="56"/>
    </row>
    <row r="354" spans="2:3" x14ac:dyDescent="0.25">
      <c r="B354" s="56"/>
    </row>
    <row r="355" spans="2:3" x14ac:dyDescent="0.25">
      <c r="B355" s="56"/>
    </row>
    <row r="356" spans="2:3" x14ac:dyDescent="0.25">
      <c r="B356" s="56"/>
    </row>
    <row r="357" spans="2:3" x14ac:dyDescent="0.25">
      <c r="B357" s="56"/>
    </row>
    <row r="358" spans="2:3" x14ac:dyDescent="0.25">
      <c r="B358" s="56"/>
      <c r="C358" s="56"/>
    </row>
    <row r="359" spans="2:3" x14ac:dyDescent="0.25">
      <c r="B359" s="56"/>
      <c r="C359" s="56"/>
    </row>
    <row r="360" spans="2:3" x14ac:dyDescent="0.25">
      <c r="B360" s="56"/>
      <c r="C360" s="56"/>
    </row>
    <row r="361" spans="2:3" x14ac:dyDescent="0.25">
      <c r="B361" s="56"/>
      <c r="C361" s="56"/>
    </row>
    <row r="362" spans="2:3" x14ac:dyDescent="0.25">
      <c r="B362" s="56"/>
      <c r="C362" s="56"/>
    </row>
    <row r="363" spans="2:3" x14ac:dyDescent="0.25">
      <c r="B363" s="56"/>
      <c r="C363" s="56"/>
    </row>
    <row r="364" spans="2:3" x14ac:dyDescent="0.25">
      <c r="B364" s="56"/>
      <c r="C364" s="56"/>
    </row>
    <row r="365" spans="2:3" x14ac:dyDescent="0.25">
      <c r="B365" s="56"/>
      <c r="C365" s="56"/>
    </row>
    <row r="366" spans="2:3" x14ac:dyDescent="0.25">
      <c r="B366" s="56"/>
      <c r="C366" s="56"/>
    </row>
    <row r="367" spans="2:3" x14ac:dyDescent="0.25">
      <c r="B367" s="56"/>
      <c r="C367" s="56"/>
    </row>
    <row r="368" spans="2:3" x14ac:dyDescent="0.25">
      <c r="B368" s="56"/>
      <c r="C368" s="56"/>
    </row>
    <row r="369" spans="2:3" x14ac:dyDescent="0.25">
      <c r="B369" s="56"/>
      <c r="C369" s="56"/>
    </row>
    <row r="370" spans="2:3" x14ac:dyDescent="0.25">
      <c r="B370" s="56"/>
      <c r="C370" s="56"/>
    </row>
    <row r="371" spans="2:3" x14ac:dyDescent="0.25">
      <c r="B371" s="56"/>
      <c r="C371" s="56"/>
    </row>
    <row r="372" spans="2:3" x14ac:dyDescent="0.25">
      <c r="B372" s="56"/>
      <c r="C372" s="56"/>
    </row>
    <row r="373" spans="2:3" x14ac:dyDescent="0.25">
      <c r="B373" s="56"/>
      <c r="C373" s="56"/>
    </row>
    <row r="374" spans="2:3" x14ac:dyDescent="0.25">
      <c r="B374" s="56"/>
      <c r="C374" s="56"/>
    </row>
    <row r="375" spans="2:3" x14ac:dyDescent="0.25">
      <c r="B375" s="56"/>
      <c r="C375" s="56"/>
    </row>
    <row r="376" spans="2:3" x14ac:dyDescent="0.25">
      <c r="B376" s="56"/>
      <c r="C376" s="56"/>
    </row>
    <row r="377" spans="2:3" x14ac:dyDescent="0.25">
      <c r="B377" s="56"/>
      <c r="C377" s="56"/>
    </row>
    <row r="378" spans="2:3" x14ac:dyDescent="0.25">
      <c r="B378" s="56"/>
      <c r="C378" s="56"/>
    </row>
    <row r="379" spans="2:3" x14ac:dyDescent="0.25">
      <c r="B379" s="56"/>
      <c r="C379" s="56"/>
    </row>
    <row r="380" spans="2:3" x14ac:dyDescent="0.25">
      <c r="B380" s="56"/>
      <c r="C380" s="56"/>
    </row>
    <row r="381" spans="2:3" x14ac:dyDescent="0.25">
      <c r="B381" s="56"/>
      <c r="C381" s="56"/>
    </row>
    <row r="382" spans="2:3" x14ac:dyDescent="0.25">
      <c r="B382" s="56"/>
      <c r="C382" s="56"/>
    </row>
    <row r="383" spans="2:3" x14ac:dyDescent="0.25">
      <c r="B383" s="56"/>
      <c r="C383" s="56"/>
    </row>
  </sheetData>
  <sortState xmlns:xlrd2="http://schemas.microsoft.com/office/spreadsheetml/2017/richdata2" ref="A3:F20">
    <sortCondition descending="1" ref="F3:F20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96"/>
  <sheetViews>
    <sheetView zoomScaleNormal="100" workbookViewId="0">
      <selection activeCell="A2" sqref="A2"/>
    </sheetView>
  </sheetViews>
  <sheetFormatPr defaultColWidth="8.81640625" defaultRowHeight="11.5" x14ac:dyDescent="0.25"/>
  <cols>
    <col min="1" max="1" width="29.08984375" style="62" bestFit="1" customWidth="1"/>
    <col min="2" max="2" width="15.7265625" style="6" customWidth="1"/>
    <col min="3" max="3" width="36.54296875" style="6" customWidth="1"/>
    <col min="4" max="4" width="40.1796875" style="6" customWidth="1"/>
    <col min="5" max="5" width="32.81640625" style="6" customWidth="1"/>
    <col min="6" max="6" width="49.1796875" style="6" customWidth="1"/>
    <col min="7" max="7" width="12.81640625" style="6" customWidth="1"/>
    <col min="8" max="16384" width="8.81640625" style="6"/>
  </cols>
  <sheetData>
    <row r="1" spans="1:9" x14ac:dyDescent="0.25">
      <c r="A1" s="383" t="s">
        <v>553</v>
      </c>
      <c r="B1" s="383"/>
      <c r="C1" s="383"/>
      <c r="H1" s="364" t="s">
        <v>313</v>
      </c>
      <c r="I1" s="364"/>
    </row>
    <row r="2" spans="1:9" s="60" customFormat="1" ht="18.5" customHeight="1" x14ac:dyDescent="0.25">
      <c r="A2" s="121" t="s">
        <v>338</v>
      </c>
      <c r="B2" s="122" t="s">
        <v>80</v>
      </c>
      <c r="C2" s="122" t="s">
        <v>218</v>
      </c>
      <c r="D2" s="122" t="s">
        <v>184</v>
      </c>
      <c r="E2" s="122" t="s">
        <v>217</v>
      </c>
      <c r="F2" s="123" t="s">
        <v>97</v>
      </c>
      <c r="G2" s="59"/>
    </row>
    <row r="3" spans="1:9" ht="13.5" customHeight="1" x14ac:dyDescent="0.25">
      <c r="A3" s="120" t="s">
        <v>349</v>
      </c>
      <c r="B3" s="220">
        <v>0</v>
      </c>
      <c r="C3" s="220">
        <v>0</v>
      </c>
      <c r="D3" s="220">
        <v>0</v>
      </c>
      <c r="E3" s="220">
        <v>0</v>
      </c>
      <c r="F3" s="221">
        <v>212.7227451</v>
      </c>
      <c r="G3" s="61"/>
    </row>
    <row r="4" spans="1:9" x14ac:dyDescent="0.25">
      <c r="A4" s="120" t="s">
        <v>414</v>
      </c>
      <c r="B4" s="220">
        <v>0</v>
      </c>
      <c r="C4" s="220">
        <v>0</v>
      </c>
      <c r="D4" s="220">
        <v>1.05773E-3</v>
      </c>
      <c r="E4" s="220">
        <v>0</v>
      </c>
      <c r="F4" s="221">
        <v>34.86039658</v>
      </c>
      <c r="G4" s="61"/>
    </row>
    <row r="5" spans="1:9" x14ac:dyDescent="0.25">
      <c r="A5" s="120" t="s">
        <v>296</v>
      </c>
      <c r="B5" s="220">
        <v>77.200524939999994</v>
      </c>
      <c r="C5" s="220">
        <v>313.69222502999997</v>
      </c>
      <c r="D5" s="220">
        <v>43.575606479999998</v>
      </c>
      <c r="E5" s="220">
        <v>90.627331620000007</v>
      </c>
      <c r="F5" s="221">
        <v>20.44844784</v>
      </c>
      <c r="G5" s="61"/>
    </row>
    <row r="6" spans="1:9" x14ac:dyDescent="0.25">
      <c r="A6" s="120" t="s">
        <v>380</v>
      </c>
      <c r="B6" s="220">
        <v>880.85129674999996</v>
      </c>
      <c r="C6" s="220">
        <v>6.2894024499999999</v>
      </c>
      <c r="D6" s="220">
        <v>2.79053364</v>
      </c>
      <c r="E6" s="220">
        <v>31.69877469</v>
      </c>
      <c r="F6" s="221">
        <v>2.7335770199999998</v>
      </c>
      <c r="G6" s="61"/>
    </row>
    <row r="7" spans="1:9" x14ac:dyDescent="0.25">
      <c r="A7" s="120" t="s">
        <v>346</v>
      </c>
      <c r="B7" s="220">
        <v>8.5653489999999999E-2</v>
      </c>
      <c r="C7" s="220">
        <v>9.6808970099999989</v>
      </c>
      <c r="D7" s="220">
        <v>91.033904309999997</v>
      </c>
      <c r="E7" s="220">
        <v>9.7968150000000005</v>
      </c>
      <c r="F7" s="221">
        <v>0.93610720999999997</v>
      </c>
      <c r="G7" s="61"/>
    </row>
    <row r="8" spans="1:9" x14ac:dyDescent="0.25">
      <c r="A8" s="120" t="s">
        <v>384</v>
      </c>
      <c r="B8" s="220">
        <v>0</v>
      </c>
      <c r="C8" s="220">
        <v>0</v>
      </c>
      <c r="D8" s="220">
        <v>0</v>
      </c>
      <c r="E8" s="220">
        <v>0</v>
      </c>
      <c r="F8" s="221">
        <v>0.3709653</v>
      </c>
      <c r="G8" s="61"/>
    </row>
    <row r="9" spans="1:9" x14ac:dyDescent="0.25">
      <c r="A9" s="120" t="s">
        <v>348</v>
      </c>
      <c r="B9" s="220">
        <v>94.373883760000012</v>
      </c>
      <c r="C9" s="220">
        <v>0</v>
      </c>
      <c r="D9" s="220">
        <v>0.18928096999999999</v>
      </c>
      <c r="E9" s="220">
        <v>0</v>
      </c>
      <c r="F9" s="221">
        <v>0.31233554999999996</v>
      </c>
      <c r="G9" s="61"/>
    </row>
    <row r="10" spans="1:9" x14ac:dyDescent="0.25">
      <c r="A10" s="120" t="s">
        <v>374</v>
      </c>
      <c r="B10" s="220">
        <v>3.0964899999999999E-3</v>
      </c>
      <c r="C10" s="220">
        <v>0</v>
      </c>
      <c r="D10" s="220">
        <v>0</v>
      </c>
      <c r="E10" s="220">
        <v>0</v>
      </c>
      <c r="F10" s="221">
        <v>0.30461267999999997</v>
      </c>
      <c r="G10" s="61"/>
    </row>
    <row r="11" spans="1:9" x14ac:dyDescent="0.25">
      <c r="A11" s="120" t="s">
        <v>391</v>
      </c>
      <c r="B11" s="220">
        <v>0</v>
      </c>
      <c r="C11" s="220">
        <v>0</v>
      </c>
      <c r="D11" s="220">
        <v>0</v>
      </c>
      <c r="E11" s="220">
        <v>0</v>
      </c>
      <c r="F11" s="221">
        <v>0.2108891</v>
      </c>
      <c r="G11" s="61"/>
    </row>
    <row r="12" spans="1:9" ht="13.5" customHeight="1" x14ac:dyDescent="0.25">
      <c r="A12" s="120" t="s">
        <v>345</v>
      </c>
      <c r="B12" s="220">
        <v>0.46838869999999999</v>
      </c>
      <c r="C12" s="220">
        <v>0</v>
      </c>
      <c r="D12" s="220">
        <v>0</v>
      </c>
      <c r="E12" s="220">
        <v>1.10731205</v>
      </c>
      <c r="F12" s="221">
        <v>0.11325513000000001</v>
      </c>
      <c r="G12" s="61"/>
    </row>
    <row r="13" spans="1:9" x14ac:dyDescent="0.25">
      <c r="A13" s="120" t="s">
        <v>362</v>
      </c>
      <c r="B13" s="220">
        <v>1.37073153</v>
      </c>
      <c r="C13" s="220">
        <v>0</v>
      </c>
      <c r="D13" s="220">
        <v>5.0153721300000003</v>
      </c>
      <c r="E13" s="220">
        <v>18.289172659999998</v>
      </c>
      <c r="F13" s="221">
        <v>0.10935041000000001</v>
      </c>
      <c r="G13" s="61"/>
    </row>
    <row r="14" spans="1:9" x14ac:dyDescent="0.25">
      <c r="A14" s="120" t="s">
        <v>351</v>
      </c>
      <c r="B14" s="220">
        <v>5.6227970000000002E-2</v>
      </c>
      <c r="C14" s="220">
        <v>0</v>
      </c>
      <c r="D14" s="220">
        <v>3.7419669999999998</v>
      </c>
      <c r="E14" s="220">
        <v>6.4061103099999999</v>
      </c>
      <c r="F14" s="221">
        <v>3.0748589999999999E-2</v>
      </c>
      <c r="G14" s="61"/>
    </row>
    <row r="15" spans="1:9" x14ac:dyDescent="0.25">
      <c r="A15" s="120" t="s">
        <v>373</v>
      </c>
      <c r="B15" s="220">
        <v>19.168866690000002</v>
      </c>
      <c r="C15" s="220">
        <v>0</v>
      </c>
      <c r="D15" s="220">
        <v>41.735767289999998</v>
      </c>
      <c r="E15" s="220">
        <v>0</v>
      </c>
      <c r="F15" s="221">
        <v>2.7336490000000001E-2</v>
      </c>
      <c r="G15" s="61"/>
    </row>
    <row r="16" spans="1:9" x14ac:dyDescent="0.25">
      <c r="A16" s="120" t="s">
        <v>360</v>
      </c>
      <c r="B16" s="220">
        <v>2.1596000000000001E-2</v>
      </c>
      <c r="C16" s="220">
        <v>0</v>
      </c>
      <c r="D16" s="220">
        <v>6.9977720000000007E-2</v>
      </c>
      <c r="E16" s="220">
        <v>0</v>
      </c>
      <c r="F16" s="221">
        <v>1.8844959999999997E-2</v>
      </c>
      <c r="G16" s="61"/>
    </row>
    <row r="17" spans="1:7" x14ac:dyDescent="0.25">
      <c r="A17" s="120" t="s">
        <v>347</v>
      </c>
      <c r="B17" s="220">
        <v>0</v>
      </c>
      <c r="C17" s="220">
        <v>0</v>
      </c>
      <c r="D17" s="220">
        <v>1.1699559999999999E-2</v>
      </c>
      <c r="E17" s="220">
        <v>0</v>
      </c>
      <c r="F17" s="221">
        <v>1.540557E-2</v>
      </c>
      <c r="G17" s="61"/>
    </row>
    <row r="18" spans="1:7" x14ac:dyDescent="0.25">
      <c r="A18" s="120" t="s">
        <v>356</v>
      </c>
      <c r="B18" s="220">
        <v>0.75218467</v>
      </c>
      <c r="C18" s="220">
        <v>3.8011042599999998</v>
      </c>
      <c r="D18" s="220">
        <v>30.906634260000001</v>
      </c>
      <c r="E18" s="220">
        <v>10.713397000000001</v>
      </c>
      <c r="F18" s="221">
        <v>1.4119E-2</v>
      </c>
      <c r="G18" s="61"/>
    </row>
    <row r="19" spans="1:7" x14ac:dyDescent="0.25">
      <c r="A19" s="120" t="s">
        <v>304</v>
      </c>
      <c r="B19" s="220">
        <v>0</v>
      </c>
      <c r="C19" s="220">
        <v>0</v>
      </c>
      <c r="D19" s="220">
        <v>0</v>
      </c>
      <c r="E19" s="220">
        <v>0</v>
      </c>
      <c r="F19" s="221">
        <v>3.7130300000000004E-3</v>
      </c>
      <c r="G19" s="61"/>
    </row>
    <row r="20" spans="1:7" x14ac:dyDescent="0.25">
      <c r="A20" s="120" t="s">
        <v>359</v>
      </c>
      <c r="B20" s="220">
        <v>7.1673429999999996E-2</v>
      </c>
      <c r="C20" s="220">
        <v>35.973646469999998</v>
      </c>
      <c r="D20" s="220">
        <v>8.8959092699999989</v>
      </c>
      <c r="E20" s="220">
        <v>10.0230511</v>
      </c>
      <c r="F20" s="221">
        <v>2.4486E-3</v>
      </c>
      <c r="G20" s="61"/>
    </row>
    <row r="21" spans="1:7" x14ac:dyDescent="0.25">
      <c r="A21" s="120" t="s">
        <v>370</v>
      </c>
      <c r="B21" s="220">
        <v>1.7631529999999999E-2</v>
      </c>
      <c r="C21" s="220">
        <v>0</v>
      </c>
      <c r="D21" s="220">
        <v>6.2632690000000005E-2</v>
      </c>
      <c r="E21" s="220">
        <v>0</v>
      </c>
      <c r="F21" s="221">
        <v>3.1776999999999999E-4</v>
      </c>
      <c r="G21" s="61"/>
    </row>
    <row r="22" spans="1:7" ht="13.5" customHeight="1" x14ac:dyDescent="0.25">
      <c r="A22" s="120" t="s">
        <v>365</v>
      </c>
      <c r="B22" s="220">
        <v>0.13693801999999999</v>
      </c>
      <c r="C22" s="220">
        <v>3.2067946300000001</v>
      </c>
      <c r="D22" s="220">
        <v>12.275457830000001</v>
      </c>
      <c r="E22" s="220">
        <v>83.790463099999997</v>
      </c>
      <c r="F22" s="221">
        <v>0</v>
      </c>
      <c r="G22" s="61"/>
    </row>
    <row r="23" spans="1:7" x14ac:dyDescent="0.25">
      <c r="A23" s="120" t="s">
        <v>390</v>
      </c>
      <c r="B23" s="220">
        <v>0</v>
      </c>
      <c r="C23" s="220">
        <v>16.61046039</v>
      </c>
      <c r="D23" s="220">
        <v>0.80960739000000004</v>
      </c>
      <c r="E23" s="220">
        <v>11.737701880000001</v>
      </c>
      <c r="F23" s="221">
        <v>0</v>
      </c>
      <c r="G23" s="61"/>
    </row>
    <row r="24" spans="1:7" x14ac:dyDescent="0.25">
      <c r="A24" s="120" t="s">
        <v>364</v>
      </c>
      <c r="B24" s="220">
        <v>0</v>
      </c>
      <c r="C24" s="220">
        <v>3.0160279999999999</v>
      </c>
      <c r="D24" s="220">
        <v>0</v>
      </c>
      <c r="E24" s="220">
        <v>2.8050017999999999</v>
      </c>
      <c r="F24" s="221">
        <v>0</v>
      </c>
      <c r="G24" s="61"/>
    </row>
    <row r="25" spans="1:7" x14ac:dyDescent="0.25">
      <c r="A25" s="120" t="s">
        <v>367</v>
      </c>
      <c r="B25" s="220">
        <v>0</v>
      </c>
      <c r="C25" s="220">
        <v>0.60550998</v>
      </c>
      <c r="D25" s="220">
        <v>8.6905400000000001E-3</v>
      </c>
      <c r="E25" s="220">
        <v>1.3657294600000001</v>
      </c>
      <c r="F25" s="221">
        <v>0</v>
      </c>
      <c r="G25" s="61"/>
    </row>
    <row r="26" spans="1:7" x14ac:dyDescent="0.25">
      <c r="A26" s="120" t="s">
        <v>366</v>
      </c>
      <c r="B26" s="220">
        <v>0</v>
      </c>
      <c r="C26" s="220">
        <v>0.94487200000000005</v>
      </c>
      <c r="D26" s="220">
        <v>9.6840000000000001E-4</v>
      </c>
      <c r="E26" s="220">
        <v>1.0847169999999999</v>
      </c>
      <c r="F26" s="221">
        <v>0</v>
      </c>
      <c r="G26" s="61"/>
    </row>
    <row r="27" spans="1:7" x14ac:dyDescent="0.25">
      <c r="A27" s="120" t="s">
        <v>310</v>
      </c>
      <c r="B27" s="220">
        <v>0</v>
      </c>
      <c r="C27" s="220">
        <v>0</v>
      </c>
      <c r="D27" s="220">
        <v>0</v>
      </c>
      <c r="E27" s="220">
        <v>1.08436</v>
      </c>
      <c r="F27" s="221">
        <v>0</v>
      </c>
      <c r="G27" s="61"/>
    </row>
    <row r="28" spans="1:7" x14ac:dyDescent="0.25">
      <c r="A28" s="120" t="s">
        <v>396</v>
      </c>
      <c r="B28" s="220">
        <v>7.2740900000000004E-3</v>
      </c>
      <c r="C28" s="220">
        <v>0</v>
      </c>
      <c r="D28" s="220">
        <v>0.25730165999999999</v>
      </c>
      <c r="E28" s="220">
        <v>0.8882835</v>
      </c>
      <c r="F28" s="221">
        <v>0</v>
      </c>
      <c r="G28" s="61"/>
    </row>
    <row r="29" spans="1:7" x14ac:dyDescent="0.25">
      <c r="A29" s="120" t="s">
        <v>298</v>
      </c>
      <c r="B29" s="220">
        <v>5.28E-3</v>
      </c>
      <c r="C29" s="220">
        <v>3.507056</v>
      </c>
      <c r="D29" s="220">
        <v>1.3526744799999999</v>
      </c>
      <c r="E29" s="220">
        <v>0.79377399999999998</v>
      </c>
      <c r="F29" s="221">
        <v>0</v>
      </c>
      <c r="G29" s="61"/>
    </row>
    <row r="30" spans="1:7" x14ac:dyDescent="0.25">
      <c r="A30" s="120" t="s">
        <v>377</v>
      </c>
      <c r="B30" s="220">
        <v>0</v>
      </c>
      <c r="C30" s="220">
        <v>0</v>
      </c>
      <c r="D30" s="220">
        <v>3.7341430000000002E-2</v>
      </c>
      <c r="E30" s="220">
        <v>0.48959999999999998</v>
      </c>
      <c r="F30" s="221">
        <v>0</v>
      </c>
      <c r="G30" s="61"/>
    </row>
    <row r="31" spans="1:7" x14ac:dyDescent="0.25">
      <c r="A31" s="120" t="s">
        <v>369</v>
      </c>
      <c r="B31" s="220">
        <v>45.667438450000006</v>
      </c>
      <c r="C31" s="220">
        <v>0</v>
      </c>
      <c r="D31" s="220">
        <v>8.8287265299999991</v>
      </c>
      <c r="E31" s="220">
        <v>0.35058558000000001</v>
      </c>
      <c r="F31" s="221">
        <v>0</v>
      </c>
      <c r="G31" s="61"/>
    </row>
    <row r="32" spans="1:7" x14ac:dyDescent="0.25">
      <c r="A32" s="120" t="s">
        <v>354</v>
      </c>
      <c r="B32" s="220">
        <v>2.8067618400000001</v>
      </c>
      <c r="C32" s="220">
        <v>0</v>
      </c>
      <c r="D32" s="220">
        <v>0.10372365</v>
      </c>
      <c r="E32" s="220">
        <v>9.7732609999999998E-2</v>
      </c>
      <c r="F32" s="221">
        <v>0</v>
      </c>
      <c r="G32" s="61"/>
    </row>
    <row r="33" spans="1:7" x14ac:dyDescent="0.25">
      <c r="A33" s="120" t="s">
        <v>593</v>
      </c>
      <c r="B33" s="220">
        <v>0.46971907000000002</v>
      </c>
      <c r="C33" s="220">
        <v>0</v>
      </c>
      <c r="D33" s="220">
        <v>15.78957095</v>
      </c>
      <c r="E33" s="220">
        <v>0</v>
      </c>
      <c r="F33" s="221">
        <v>0</v>
      </c>
      <c r="G33" s="61"/>
    </row>
    <row r="34" spans="1:7" x14ac:dyDescent="0.25">
      <c r="A34" s="120" t="s">
        <v>386</v>
      </c>
      <c r="B34" s="220">
        <v>7.2940030000000003E-2</v>
      </c>
      <c r="C34" s="220">
        <v>0</v>
      </c>
      <c r="D34" s="220">
        <v>11.03722121</v>
      </c>
      <c r="E34" s="220">
        <v>0</v>
      </c>
      <c r="F34" s="221">
        <v>0</v>
      </c>
      <c r="G34" s="61"/>
    </row>
    <row r="35" spans="1:7" x14ac:dyDescent="0.25">
      <c r="A35" s="120" t="s">
        <v>422</v>
      </c>
      <c r="B35" s="220">
        <v>0</v>
      </c>
      <c r="C35" s="220">
        <v>0</v>
      </c>
      <c r="D35" s="220">
        <v>9.7181345399999994</v>
      </c>
      <c r="E35" s="220">
        <v>0</v>
      </c>
      <c r="F35" s="221">
        <v>0</v>
      </c>
      <c r="G35" s="61"/>
    </row>
    <row r="36" spans="1:7" x14ac:dyDescent="0.25">
      <c r="A36" s="120" t="s">
        <v>376</v>
      </c>
      <c r="B36" s="220">
        <v>6.1895600000000002E-3</v>
      </c>
      <c r="C36" s="220">
        <v>0</v>
      </c>
      <c r="D36" s="220">
        <v>2.3802206200000002</v>
      </c>
      <c r="E36" s="220">
        <v>0</v>
      </c>
      <c r="F36" s="221">
        <v>0</v>
      </c>
      <c r="G36" s="61"/>
    </row>
    <row r="37" spans="1:7" x14ac:dyDescent="0.25">
      <c r="A37" s="120" t="s">
        <v>372</v>
      </c>
      <c r="B37" s="220">
        <v>2.1296016899999999</v>
      </c>
      <c r="C37" s="220">
        <v>0</v>
      </c>
      <c r="D37" s="220">
        <v>1.81844856</v>
      </c>
      <c r="E37" s="220">
        <v>0</v>
      </c>
      <c r="F37" s="221">
        <v>0</v>
      </c>
      <c r="G37" s="61"/>
    </row>
    <row r="38" spans="1:7" x14ac:dyDescent="0.25">
      <c r="A38" s="120" t="s">
        <v>392</v>
      </c>
      <c r="B38" s="220">
        <v>2.3047499999999999E-3</v>
      </c>
      <c r="C38" s="220">
        <v>0</v>
      </c>
      <c r="D38" s="220">
        <v>1.0822765700000001</v>
      </c>
      <c r="E38" s="220">
        <v>0</v>
      </c>
      <c r="F38" s="221">
        <v>0</v>
      </c>
      <c r="G38" s="61"/>
    </row>
    <row r="39" spans="1:7" x14ac:dyDescent="0.25">
      <c r="A39" s="120" t="s">
        <v>423</v>
      </c>
      <c r="B39" s="220">
        <v>0</v>
      </c>
      <c r="C39" s="220">
        <v>0</v>
      </c>
      <c r="D39" s="220">
        <v>0.85576777999999998</v>
      </c>
      <c r="E39" s="220">
        <v>0</v>
      </c>
      <c r="F39" s="221">
        <v>0</v>
      </c>
      <c r="G39" s="61"/>
    </row>
    <row r="40" spans="1:7" x14ac:dyDescent="0.25">
      <c r="A40" s="120" t="s">
        <v>350</v>
      </c>
      <c r="B40" s="220">
        <v>3.3431639999999999E-2</v>
      </c>
      <c r="C40" s="220">
        <v>0</v>
      </c>
      <c r="D40" s="220">
        <v>0.61655856999999992</v>
      </c>
      <c r="E40" s="220">
        <v>0</v>
      </c>
      <c r="F40" s="221">
        <v>0</v>
      </c>
      <c r="G40" s="61"/>
    </row>
    <row r="41" spans="1:7" x14ac:dyDescent="0.25">
      <c r="A41" s="120" t="s">
        <v>532</v>
      </c>
      <c r="B41" s="220">
        <v>0</v>
      </c>
      <c r="C41" s="220">
        <v>0</v>
      </c>
      <c r="D41" s="220">
        <v>0.19018536999999999</v>
      </c>
      <c r="E41" s="220">
        <v>0</v>
      </c>
      <c r="F41" s="221">
        <v>0</v>
      </c>
      <c r="G41" s="61"/>
    </row>
    <row r="42" spans="1:7" x14ac:dyDescent="0.25">
      <c r="A42" s="120" t="s">
        <v>353</v>
      </c>
      <c r="B42" s="220">
        <v>515.54577587999995</v>
      </c>
      <c r="C42" s="220">
        <v>0</v>
      </c>
      <c r="D42" s="220">
        <v>0.14303805</v>
      </c>
      <c r="E42" s="220">
        <v>0</v>
      </c>
      <c r="F42" s="221">
        <v>0</v>
      </c>
      <c r="G42" s="61"/>
    </row>
    <row r="43" spans="1:7" x14ac:dyDescent="0.25">
      <c r="A43" s="120" t="s">
        <v>431</v>
      </c>
      <c r="B43" s="220">
        <v>0</v>
      </c>
      <c r="C43" s="220">
        <v>0</v>
      </c>
      <c r="D43" s="220">
        <v>8.4488999999999995E-2</v>
      </c>
      <c r="E43" s="220">
        <v>0</v>
      </c>
      <c r="F43" s="221">
        <v>0</v>
      </c>
      <c r="G43" s="61"/>
    </row>
    <row r="44" spans="1:7" x14ac:dyDescent="0.25">
      <c r="A44" s="120" t="s">
        <v>361</v>
      </c>
      <c r="B44" s="220">
        <v>6.8051718299999999</v>
      </c>
      <c r="C44" s="220">
        <v>0</v>
      </c>
      <c r="D44" s="220">
        <v>7.7655910000000009E-2</v>
      </c>
      <c r="E44" s="220">
        <v>0</v>
      </c>
      <c r="F44" s="221">
        <v>0</v>
      </c>
      <c r="G44" s="61"/>
    </row>
    <row r="45" spans="1:7" x14ac:dyDescent="0.25">
      <c r="A45" s="120" t="s">
        <v>435</v>
      </c>
      <c r="B45" s="220">
        <v>0</v>
      </c>
      <c r="C45" s="220">
        <v>0</v>
      </c>
      <c r="D45" s="220">
        <v>6.6456000000000001E-2</v>
      </c>
      <c r="E45" s="220">
        <v>0</v>
      </c>
      <c r="F45" s="221">
        <v>0</v>
      </c>
      <c r="G45" s="61"/>
    </row>
    <row r="46" spans="1:7" x14ac:dyDescent="0.25">
      <c r="A46" s="120" t="s">
        <v>397</v>
      </c>
      <c r="B46" s="220">
        <v>0</v>
      </c>
      <c r="C46" s="220">
        <v>0</v>
      </c>
      <c r="D46" s="220">
        <v>3.7447379999999995E-2</v>
      </c>
      <c r="E46" s="220">
        <v>0</v>
      </c>
      <c r="F46" s="221">
        <v>0</v>
      </c>
    </row>
    <row r="47" spans="1:7" x14ac:dyDescent="0.25">
      <c r="A47" s="120" t="s">
        <v>409</v>
      </c>
      <c r="B47" s="220">
        <v>0</v>
      </c>
      <c r="C47" s="220">
        <v>0</v>
      </c>
      <c r="D47" s="220">
        <v>3.3172339999999995E-2</v>
      </c>
      <c r="E47" s="220">
        <v>0</v>
      </c>
      <c r="F47" s="221">
        <v>0</v>
      </c>
    </row>
    <row r="48" spans="1:7" ht="13.5" customHeight="1" x14ac:dyDescent="0.25">
      <c r="A48" s="120" t="s">
        <v>398</v>
      </c>
      <c r="B48" s="220">
        <v>0</v>
      </c>
      <c r="C48" s="220">
        <v>0</v>
      </c>
      <c r="D48" s="220">
        <v>2.5773999999999998E-2</v>
      </c>
      <c r="E48" s="220">
        <v>0</v>
      </c>
      <c r="F48" s="221">
        <v>0</v>
      </c>
    </row>
    <row r="49" spans="1:6" x14ac:dyDescent="0.25">
      <c r="A49" s="120" t="s">
        <v>406</v>
      </c>
      <c r="B49" s="220">
        <v>0</v>
      </c>
      <c r="C49" s="220">
        <v>0</v>
      </c>
      <c r="D49" s="220">
        <v>2.423293E-2</v>
      </c>
      <c r="E49" s="220">
        <v>0</v>
      </c>
      <c r="F49" s="221">
        <v>0</v>
      </c>
    </row>
    <row r="50" spans="1:6" x14ac:dyDescent="0.25">
      <c r="A50" s="120" t="s">
        <v>382</v>
      </c>
      <c r="B50" s="220">
        <v>0</v>
      </c>
      <c r="C50" s="220">
        <v>0</v>
      </c>
      <c r="D50" s="220">
        <v>2.1779710000000001E-2</v>
      </c>
      <c r="E50" s="220">
        <v>0</v>
      </c>
      <c r="F50" s="221">
        <v>0</v>
      </c>
    </row>
    <row r="51" spans="1:6" x14ac:dyDescent="0.25">
      <c r="A51" s="120" t="s">
        <v>587</v>
      </c>
      <c r="B51" s="220">
        <v>0</v>
      </c>
      <c r="C51" s="220">
        <v>0</v>
      </c>
      <c r="D51" s="220">
        <v>1.0747059999999999E-2</v>
      </c>
      <c r="E51" s="220">
        <v>0</v>
      </c>
      <c r="F51" s="221">
        <v>0</v>
      </c>
    </row>
    <row r="52" spans="1:6" x14ac:dyDescent="0.25">
      <c r="A52" s="120" t="s">
        <v>395</v>
      </c>
      <c r="B52" s="220">
        <v>107.45011275</v>
      </c>
      <c r="C52" s="220">
        <v>0</v>
      </c>
      <c r="D52" s="220">
        <v>8.708239999999999E-3</v>
      </c>
      <c r="E52" s="220">
        <v>0</v>
      </c>
      <c r="F52" s="221">
        <v>0</v>
      </c>
    </row>
    <row r="53" spans="1:6" x14ac:dyDescent="0.25">
      <c r="A53" s="120" t="s">
        <v>440</v>
      </c>
      <c r="B53" s="220">
        <v>0</v>
      </c>
      <c r="C53" s="220">
        <v>0</v>
      </c>
      <c r="D53" s="220">
        <v>6.4901000000000004E-3</v>
      </c>
      <c r="E53" s="220">
        <v>0</v>
      </c>
      <c r="F53" s="221">
        <v>0</v>
      </c>
    </row>
    <row r="54" spans="1:6" x14ac:dyDescent="0.25">
      <c r="A54" s="120" t="s">
        <v>418</v>
      </c>
      <c r="B54" s="220">
        <v>0</v>
      </c>
      <c r="C54" s="220">
        <v>0</v>
      </c>
      <c r="D54" s="220">
        <v>5.6709999999999998E-3</v>
      </c>
      <c r="E54" s="220">
        <v>0</v>
      </c>
      <c r="F54" s="221">
        <v>0</v>
      </c>
    </row>
    <row r="55" spans="1:6" x14ac:dyDescent="0.25">
      <c r="A55" s="120" t="s">
        <v>393</v>
      </c>
      <c r="B55" s="220">
        <v>0</v>
      </c>
      <c r="C55" s="220">
        <v>0</v>
      </c>
      <c r="D55" s="220">
        <v>3.4371999999999996E-3</v>
      </c>
      <c r="E55" s="220">
        <v>0</v>
      </c>
      <c r="F55" s="221">
        <v>0</v>
      </c>
    </row>
    <row r="56" spans="1:6" x14ac:dyDescent="0.25">
      <c r="A56" s="120" t="s">
        <v>427</v>
      </c>
      <c r="B56" s="220">
        <v>0</v>
      </c>
      <c r="C56" s="220">
        <v>0</v>
      </c>
      <c r="D56" s="220">
        <v>2.3464899999999997E-3</v>
      </c>
      <c r="E56" s="220">
        <v>0</v>
      </c>
      <c r="F56" s="221">
        <v>0</v>
      </c>
    </row>
    <row r="57" spans="1:6" x14ac:dyDescent="0.25">
      <c r="A57" s="120" t="s">
        <v>378</v>
      </c>
      <c r="B57" s="220">
        <v>0</v>
      </c>
      <c r="C57" s="220">
        <v>0</v>
      </c>
      <c r="D57" s="220">
        <v>9.3415999999999996E-4</v>
      </c>
      <c r="E57" s="220">
        <v>0</v>
      </c>
      <c r="F57" s="221">
        <v>0</v>
      </c>
    </row>
    <row r="58" spans="1:6" x14ac:dyDescent="0.25">
      <c r="A58" s="120" t="s">
        <v>309</v>
      </c>
      <c r="B58" s="220">
        <v>129.20098999999999</v>
      </c>
      <c r="C58" s="220">
        <v>0</v>
      </c>
      <c r="D58" s="220">
        <v>0</v>
      </c>
      <c r="E58" s="220">
        <v>0</v>
      </c>
      <c r="F58" s="221">
        <v>0</v>
      </c>
    </row>
    <row r="59" spans="1:6" x14ac:dyDescent="0.25">
      <c r="A59" s="165" t="s">
        <v>358</v>
      </c>
      <c r="B59" s="222">
        <v>3.9819800000000004E-3</v>
      </c>
      <c r="C59" s="222">
        <v>0</v>
      </c>
      <c r="D59" s="222">
        <v>0</v>
      </c>
      <c r="E59" s="222">
        <v>0</v>
      </c>
      <c r="F59" s="222">
        <v>0</v>
      </c>
    </row>
    <row r="85" ht="13.5" customHeight="1" x14ac:dyDescent="0.25"/>
    <row r="96" ht="13.5" customHeight="1" x14ac:dyDescent="0.25"/>
  </sheetData>
  <sortState xmlns:xlrd2="http://schemas.microsoft.com/office/spreadsheetml/2017/richdata2" ref="A3:F45">
    <sortCondition descending="1" ref="F3:F45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7"/>
  <sheetViews>
    <sheetView zoomScaleNormal="100" workbookViewId="0">
      <selection activeCell="K21" sqref="K21"/>
    </sheetView>
  </sheetViews>
  <sheetFormatPr defaultColWidth="8.81640625" defaultRowHeight="11.5" x14ac:dyDescent="0.25"/>
  <cols>
    <col min="1" max="1" width="22.81640625" style="29" customWidth="1"/>
    <col min="2" max="2" width="13.6328125" style="29" bestFit="1" customWidth="1"/>
    <col min="3" max="3" width="13.36328125" style="29" customWidth="1"/>
    <col min="4" max="4" width="14" style="29" bestFit="1" customWidth="1"/>
    <col min="5" max="5" width="12.453125" style="29" customWidth="1"/>
    <col min="6" max="6" width="15" style="29" bestFit="1" customWidth="1"/>
    <col min="7" max="9" width="12.453125" style="29" customWidth="1"/>
    <col min="10" max="10" width="9" style="29" customWidth="1"/>
    <col min="11" max="16384" width="8.81640625" style="29"/>
  </cols>
  <sheetData>
    <row r="1" spans="1:12" x14ac:dyDescent="0.25">
      <c r="A1" s="63" t="s">
        <v>580</v>
      </c>
      <c r="K1" s="384" t="s">
        <v>313</v>
      </c>
      <c r="L1" s="384"/>
    </row>
    <row r="2" spans="1:12" x14ac:dyDescent="0.25">
      <c r="A2" s="385" t="s">
        <v>321</v>
      </c>
      <c r="B2" s="371">
        <v>44835</v>
      </c>
      <c r="C2" s="371"/>
      <c r="D2" s="371">
        <v>45170</v>
      </c>
      <c r="E2" s="371"/>
      <c r="F2" s="371">
        <v>45220</v>
      </c>
      <c r="G2" s="371"/>
      <c r="H2" s="367" t="s">
        <v>293</v>
      </c>
      <c r="I2" s="367" t="s">
        <v>594</v>
      </c>
    </row>
    <row r="3" spans="1:12" x14ac:dyDescent="0.25">
      <c r="A3" s="386"/>
      <c r="B3" s="24" t="s">
        <v>554</v>
      </c>
      <c r="C3" s="24" t="s">
        <v>295</v>
      </c>
      <c r="D3" s="24" t="s">
        <v>554</v>
      </c>
      <c r="E3" s="24" t="s">
        <v>295</v>
      </c>
      <c r="F3" s="24" t="s">
        <v>554</v>
      </c>
      <c r="G3" s="24" t="s">
        <v>295</v>
      </c>
      <c r="H3" s="362"/>
      <c r="I3" s="362"/>
    </row>
    <row r="4" spans="1:12" x14ac:dyDescent="0.25">
      <c r="A4" s="14" t="s">
        <v>319</v>
      </c>
      <c r="B4" s="224">
        <v>2038.1244518699998</v>
      </c>
      <c r="C4" s="200">
        <f>(B4/$B$13)*100</f>
        <v>24.562373207723187</v>
      </c>
      <c r="D4" s="214">
        <v>3091.8431879</v>
      </c>
      <c r="E4" s="200">
        <f>(D4/$D$13)*100</f>
        <v>39.817128653202936</v>
      </c>
      <c r="F4" s="214">
        <v>2446.7737410999998</v>
      </c>
      <c r="G4" s="200">
        <f>(F4/$F$13)*100</f>
        <v>35.835099394906088</v>
      </c>
      <c r="H4" s="223">
        <f t="shared" ref="H4:H13" si="0">((F4/D4)-1)*100</f>
        <v>-20.863588726766423</v>
      </c>
      <c r="I4" s="27">
        <f t="shared" ref="I4:I13" si="1">((F4/B4)-1)*100</f>
        <v>20.050261840245341</v>
      </c>
    </row>
    <row r="5" spans="1:12" x14ac:dyDescent="0.25">
      <c r="A5" s="15" t="s">
        <v>605</v>
      </c>
      <c r="B5" s="225">
        <v>1659.1802555899999</v>
      </c>
      <c r="C5" s="26">
        <f t="shared" ref="C5:C12" si="2">(B5/$B$13)*100</f>
        <v>19.995542774287145</v>
      </c>
      <c r="D5" s="216">
        <v>1955.0468579100002</v>
      </c>
      <c r="E5" s="26">
        <f t="shared" ref="E5:E12" si="3">(D5/$D$13)*100</f>
        <v>25.1773287109412</v>
      </c>
      <c r="F5" s="216">
        <v>1473.7204319699999</v>
      </c>
      <c r="G5" s="26">
        <f t="shared" ref="G5:G12" si="4">(F5/$F$13)*100</f>
        <v>21.583899349927876</v>
      </c>
      <c r="H5" s="223">
        <f t="shared" si="0"/>
        <v>-24.619687451100358</v>
      </c>
      <c r="I5" s="27">
        <f t="shared" si="1"/>
        <v>-11.177798373332914</v>
      </c>
    </row>
    <row r="6" spans="1:12" x14ac:dyDescent="0.25">
      <c r="A6" s="15" t="s">
        <v>318</v>
      </c>
      <c r="B6" s="225">
        <v>2314.1882810399998</v>
      </c>
      <c r="C6" s="26">
        <f t="shared" si="2"/>
        <v>27.889345118101495</v>
      </c>
      <c r="D6" s="216">
        <v>861.24827336999999</v>
      </c>
      <c r="E6" s="26">
        <f t="shared" si="3"/>
        <v>11.091258909030836</v>
      </c>
      <c r="F6" s="216">
        <v>1393.1153585499999</v>
      </c>
      <c r="G6" s="26">
        <f t="shared" si="4"/>
        <v>20.403368935848469</v>
      </c>
      <c r="H6" s="223">
        <f t="shared" si="0"/>
        <v>61.755373174664705</v>
      </c>
      <c r="I6" s="27">
        <f t="shared" si="1"/>
        <v>-39.801122926612884</v>
      </c>
    </row>
    <row r="7" spans="1:12" x14ac:dyDescent="0.25">
      <c r="A7" s="15" t="s">
        <v>317</v>
      </c>
      <c r="B7" s="225">
        <v>1546.9587337999999</v>
      </c>
      <c r="C7" s="26">
        <f t="shared" si="2"/>
        <v>18.643109708869783</v>
      </c>
      <c r="D7" s="216">
        <v>1375.5222997400001</v>
      </c>
      <c r="E7" s="26">
        <f t="shared" si="3"/>
        <v>17.714141709527269</v>
      </c>
      <c r="F7" s="216">
        <v>1273.6205622</v>
      </c>
      <c r="G7" s="26">
        <f t="shared" si="4"/>
        <v>18.653265183937513</v>
      </c>
      <c r="H7" s="223">
        <f t="shared" si="0"/>
        <v>-7.4082214122781931</v>
      </c>
      <c r="I7" s="27">
        <f t="shared" si="1"/>
        <v>-17.669389986154517</v>
      </c>
    </row>
    <row r="8" spans="1:12" x14ac:dyDescent="0.25">
      <c r="A8" s="15" t="s">
        <v>624</v>
      </c>
      <c r="B8" s="225">
        <v>1627.1608609300001</v>
      </c>
      <c r="C8" s="26">
        <f t="shared" si="2"/>
        <v>19.609662353293864</v>
      </c>
      <c r="D8" s="216">
        <v>1171.43447208</v>
      </c>
      <c r="E8" s="26">
        <f t="shared" si="3"/>
        <v>15.085874104529392</v>
      </c>
      <c r="F8" s="216">
        <v>1063.6821111300001</v>
      </c>
      <c r="G8" s="26">
        <f t="shared" si="4"/>
        <v>15.578536558836333</v>
      </c>
      <c r="H8" s="223">
        <f t="shared" si="0"/>
        <v>-9.1983259429505022</v>
      </c>
      <c r="I8" s="27">
        <f t="shared" si="1"/>
        <v>-34.629566340352177</v>
      </c>
    </row>
    <row r="9" spans="1:12" x14ac:dyDescent="0.25">
      <c r="A9" s="15" t="s">
        <v>316</v>
      </c>
      <c r="B9" s="225">
        <v>1273.3699298499998</v>
      </c>
      <c r="C9" s="26">
        <f t="shared" si="2"/>
        <v>15.345965463380335</v>
      </c>
      <c r="D9" s="216">
        <v>996.39735285000006</v>
      </c>
      <c r="E9" s="26">
        <f t="shared" si="3"/>
        <v>12.831725018721249</v>
      </c>
      <c r="F9" s="216">
        <v>970.48106603999997</v>
      </c>
      <c r="G9" s="26">
        <f t="shared" si="4"/>
        <v>14.213527339386495</v>
      </c>
      <c r="H9" s="223">
        <f t="shared" si="0"/>
        <v>-2.6009991632225393</v>
      </c>
      <c r="I9" s="27">
        <f t="shared" si="1"/>
        <v>-23.786399907030908</v>
      </c>
    </row>
    <row r="10" spans="1:12" x14ac:dyDescent="0.25">
      <c r="A10" s="15" t="s">
        <v>625</v>
      </c>
      <c r="B10" s="225">
        <v>4.3840899999999996</v>
      </c>
      <c r="C10" s="26">
        <f t="shared" si="2"/>
        <v>5.2834680756342567E-2</v>
      </c>
      <c r="D10" s="216">
        <v>2.70722833</v>
      </c>
      <c r="E10" s="26">
        <f t="shared" si="3"/>
        <v>3.4864012227741777E-2</v>
      </c>
      <c r="F10" s="216">
        <v>36.207919029999999</v>
      </c>
      <c r="G10" s="26">
        <f t="shared" si="4"/>
        <v>0.53029602023578859</v>
      </c>
      <c r="H10" s="223">
        <f t="shared" si="0"/>
        <v>1237.4534622279164</v>
      </c>
      <c r="I10" s="27">
        <f t="shared" si="1"/>
        <v>725.89360688307045</v>
      </c>
    </row>
    <row r="11" spans="1:12" s="63" customFormat="1" x14ac:dyDescent="0.25">
      <c r="A11" s="15" t="s">
        <v>315</v>
      </c>
      <c r="B11" s="225">
        <v>1.8578435</v>
      </c>
      <c r="C11" s="26">
        <f t="shared" si="2"/>
        <v>2.2389724713166505E-2</v>
      </c>
      <c r="D11" s="216">
        <v>5.1307238399999999</v>
      </c>
      <c r="E11" s="26">
        <f t="shared" si="3"/>
        <v>6.6074079054472018E-2</v>
      </c>
      <c r="F11" s="216">
        <v>25.33307748</v>
      </c>
      <c r="G11" s="26">
        <f t="shared" si="4"/>
        <v>0.37102464123492268</v>
      </c>
      <c r="H11" s="223">
        <f t="shared" si="0"/>
        <v>393.75250490971661</v>
      </c>
      <c r="I11" s="27">
        <f t="shared" si="1"/>
        <v>1263.5743527374616</v>
      </c>
    </row>
    <row r="12" spans="1:12" s="63" customFormat="1" x14ac:dyDescent="0.25">
      <c r="A12" s="98" t="s">
        <v>588</v>
      </c>
      <c r="B12" s="226">
        <v>0.75504199999999999</v>
      </c>
      <c r="C12" s="202">
        <f t="shared" si="2"/>
        <v>9.099357683722371E-3</v>
      </c>
      <c r="D12" s="217">
        <v>0.11677778</v>
      </c>
      <c r="E12" s="202">
        <f t="shared" si="3"/>
        <v>1.5038783041430935E-3</v>
      </c>
      <c r="F12" s="217">
        <v>0.10048572</v>
      </c>
      <c r="G12" s="202">
        <f t="shared" si="4"/>
        <v>1.4716995296630221E-3</v>
      </c>
      <c r="H12" s="223">
        <f t="shared" si="0"/>
        <v>-13.951335605112547</v>
      </c>
      <c r="I12" s="27">
        <f t="shared" si="1"/>
        <v>-86.691373460019435</v>
      </c>
    </row>
    <row r="13" spans="1:12" s="63" customFormat="1" x14ac:dyDescent="0.25">
      <c r="A13" s="166" t="s">
        <v>262</v>
      </c>
      <c r="B13" s="167">
        <v>8297.7505253000108</v>
      </c>
      <c r="C13" s="22">
        <f>(B13/$B$13)*100</f>
        <v>100</v>
      </c>
      <c r="D13" s="185">
        <v>7765.1083653700098</v>
      </c>
      <c r="E13" s="22">
        <f>(D13/$D$13)*100</f>
        <v>100</v>
      </c>
      <c r="F13" s="185">
        <v>6827.8692745800099</v>
      </c>
      <c r="G13" s="22">
        <f>(F13/$F$13)*100</f>
        <v>100</v>
      </c>
      <c r="H13" s="65">
        <f t="shared" si="0"/>
        <v>-12.069877800673034</v>
      </c>
      <c r="I13" s="168">
        <f t="shared" si="1"/>
        <v>-17.71421358401054</v>
      </c>
    </row>
    <row r="15" spans="1:12" x14ac:dyDescent="0.25">
      <c r="B15" s="63"/>
      <c r="C15" s="63"/>
      <c r="D15" s="63"/>
      <c r="G15" s="66"/>
    </row>
    <row r="16" spans="1:12" x14ac:dyDescent="0.25">
      <c r="G16" s="66"/>
    </row>
    <row r="17" spans="4:10" x14ac:dyDescent="0.25">
      <c r="G17" s="66"/>
    </row>
    <row r="18" spans="4:10" x14ac:dyDescent="0.25">
      <c r="G18" s="66"/>
    </row>
    <row r="19" spans="4:10" x14ac:dyDescent="0.25">
      <c r="G19" s="66"/>
    </row>
    <row r="20" spans="4:10" x14ac:dyDescent="0.25">
      <c r="G20" s="66"/>
    </row>
    <row r="21" spans="4:10" x14ac:dyDescent="0.25">
      <c r="G21" s="66"/>
    </row>
    <row r="22" spans="4:10" x14ac:dyDescent="0.25">
      <c r="G22" s="66"/>
    </row>
    <row r="23" spans="4:10" x14ac:dyDescent="0.25">
      <c r="G23" s="66"/>
    </row>
    <row r="25" spans="4:10" x14ac:dyDescent="0.25">
      <c r="J25" s="21"/>
    </row>
    <row r="26" spans="4:10" x14ac:dyDescent="0.25">
      <c r="D26" s="67"/>
      <c r="E26" s="67"/>
      <c r="F26" s="67"/>
    </row>
    <row r="43" spans="1:9" s="63" customFormat="1" x14ac:dyDescent="0.25">
      <c r="A43" s="29"/>
      <c r="B43" s="29"/>
      <c r="C43" s="29"/>
      <c r="D43" s="29"/>
      <c r="E43" s="29"/>
      <c r="F43" s="29"/>
      <c r="G43" s="29"/>
      <c r="H43" s="29"/>
      <c r="I43" s="29"/>
    </row>
    <row r="44" spans="1:9" x14ac:dyDescent="0.25">
      <c r="A44" s="63"/>
      <c r="B44" s="63"/>
      <c r="C44" s="63"/>
      <c r="D44" s="63"/>
      <c r="E44" s="63"/>
      <c r="F44" s="63"/>
      <c r="G44" s="63"/>
      <c r="H44" s="63"/>
      <c r="I44" s="63"/>
    </row>
    <row r="270" spans="1:9" s="63" customFormat="1" x14ac:dyDescent="0.25">
      <c r="A270" s="29"/>
      <c r="B270" s="29"/>
      <c r="C270" s="29"/>
      <c r="D270" s="29"/>
      <c r="E270" s="29"/>
      <c r="F270" s="29"/>
      <c r="G270" s="29"/>
      <c r="H270" s="29"/>
      <c r="I270" s="29"/>
    </row>
    <row r="271" spans="1:9" x14ac:dyDescent="0.25">
      <c r="A271" s="63"/>
      <c r="B271" s="63"/>
      <c r="C271" s="63"/>
      <c r="D271" s="63"/>
      <c r="E271" s="63"/>
      <c r="F271" s="63"/>
      <c r="G271" s="63"/>
      <c r="H271" s="63"/>
      <c r="I271" s="63"/>
    </row>
    <row r="277" spans="2:3" x14ac:dyDescent="0.25">
      <c r="B277" s="68"/>
      <c r="C277" s="68"/>
    </row>
  </sheetData>
  <sortState xmlns:xlrd2="http://schemas.microsoft.com/office/spreadsheetml/2017/richdata2" ref="A4:F12">
    <sortCondition descending="1" ref="F4:F12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6"/>
  <sheetViews>
    <sheetView zoomScaleNormal="100" workbookViewId="0">
      <selection activeCell="E172" sqref="E172"/>
    </sheetView>
  </sheetViews>
  <sheetFormatPr defaultColWidth="8.81640625" defaultRowHeight="12.5" x14ac:dyDescent="0.25"/>
  <cols>
    <col min="1" max="1" width="33.6328125" style="133" customWidth="1"/>
    <col min="2" max="2" width="37" style="133" customWidth="1"/>
    <col min="3" max="3" width="30.1796875" style="133" bestFit="1" customWidth="1"/>
    <col min="4" max="4" width="19.1796875" style="133" customWidth="1"/>
    <col min="5" max="5" width="14.36328125" style="133" customWidth="1"/>
    <col min="6" max="6" width="47.54296875" style="133" customWidth="1"/>
    <col min="7" max="7" width="37" style="133" customWidth="1"/>
    <col min="8" max="8" width="30" style="133" customWidth="1"/>
    <col min="9" max="9" width="19.1796875" style="133" bestFit="1" customWidth="1"/>
    <col min="10" max="16384" width="8.81640625" style="133"/>
  </cols>
  <sheetData>
    <row r="1" spans="1:10" ht="13" thickBot="1" x14ac:dyDescent="0.3"/>
    <row r="2" spans="1:10" ht="13" x14ac:dyDescent="0.3">
      <c r="A2" s="351" t="s">
        <v>645</v>
      </c>
      <c r="B2" s="352"/>
      <c r="C2" s="352"/>
      <c r="D2" s="352"/>
      <c r="E2" s="353"/>
      <c r="F2" s="134"/>
    </row>
    <row r="3" spans="1:10" ht="13" x14ac:dyDescent="0.25">
      <c r="A3" s="135" t="s">
        <v>263</v>
      </c>
      <c r="B3" s="136" t="s">
        <v>638</v>
      </c>
      <c r="C3" s="136" t="s">
        <v>639</v>
      </c>
      <c r="D3" s="137" t="s">
        <v>264</v>
      </c>
      <c r="E3" s="137" t="s">
        <v>265</v>
      </c>
    </row>
    <row r="4" spans="1:10" x14ac:dyDescent="0.25">
      <c r="A4" s="138" t="s">
        <v>336</v>
      </c>
      <c r="B4" s="139">
        <f>B275</f>
        <v>7765.1198950300031</v>
      </c>
      <c r="C4" s="139">
        <f>C275</f>
        <v>7765.1083653700034</v>
      </c>
      <c r="D4" s="140">
        <f>C4-B4</f>
        <v>-1.1529659999723663E-2</v>
      </c>
      <c r="E4" s="141">
        <f>(C4/B4)-1</f>
        <v>-1.4848012851453873E-6</v>
      </c>
      <c r="H4" s="142"/>
    </row>
    <row r="5" spans="1:10" x14ac:dyDescent="0.25">
      <c r="A5" s="138" t="s">
        <v>266</v>
      </c>
      <c r="B5" s="139">
        <f>G275</f>
        <v>11110.344527071002</v>
      </c>
      <c r="C5" s="139">
        <f>H275</f>
        <v>11108.505920731004</v>
      </c>
      <c r="D5" s="140">
        <f>C5-B5</f>
        <v>-1.8386063399975683</v>
      </c>
      <c r="E5" s="141">
        <f>(C5/B5)-1</f>
        <v>-1.6548598790233626E-4</v>
      </c>
      <c r="F5" s="143"/>
    </row>
    <row r="6" spans="1:10" ht="13" x14ac:dyDescent="0.3">
      <c r="A6" s="144" t="s">
        <v>267</v>
      </c>
      <c r="B6" s="145">
        <f>(B4-B5)</f>
        <v>-3345.2246320409986</v>
      </c>
      <c r="C6" s="145">
        <f>(C4-C5)</f>
        <v>-3343.3975553610007</v>
      </c>
      <c r="D6" s="145">
        <f>C6-B6</f>
        <v>1.8270766799978446</v>
      </c>
      <c r="E6" s="146">
        <f>(C6/B6)-1</f>
        <v>-5.4617458645311867E-4</v>
      </c>
    </row>
    <row r="7" spans="1:10" ht="13" x14ac:dyDescent="0.3">
      <c r="A7" s="147"/>
      <c r="B7" s="148"/>
      <c r="C7" s="149"/>
      <c r="D7" s="148"/>
      <c r="E7" s="150"/>
    </row>
    <row r="8" spans="1:10" s="154" customFormat="1" ht="13" x14ac:dyDescent="0.3">
      <c r="A8" s="151"/>
      <c r="B8" s="152"/>
      <c r="C8" s="152"/>
      <c r="D8" s="152"/>
      <c r="E8" s="153"/>
    </row>
    <row r="9" spans="1:10" ht="13" x14ac:dyDescent="0.3">
      <c r="A9" s="354" t="s">
        <v>617</v>
      </c>
      <c r="B9" s="354"/>
      <c r="C9" s="354"/>
      <c r="D9" s="354"/>
      <c r="F9" s="354" t="s">
        <v>618</v>
      </c>
      <c r="G9" s="354"/>
      <c r="H9" s="354"/>
      <c r="I9" s="354"/>
    </row>
    <row r="10" spans="1:10" ht="19" customHeight="1" x14ac:dyDescent="0.25">
      <c r="A10" s="253" t="s">
        <v>507</v>
      </c>
      <c r="B10" s="254" t="s">
        <v>638</v>
      </c>
      <c r="C10" s="254" t="s">
        <v>639</v>
      </c>
      <c r="D10" s="255" t="s">
        <v>264</v>
      </c>
      <c r="F10" s="253" t="s">
        <v>507</v>
      </c>
      <c r="G10" s="254" t="s">
        <v>638</v>
      </c>
      <c r="H10" s="254" t="s">
        <v>639</v>
      </c>
      <c r="I10" s="255" t="s">
        <v>264</v>
      </c>
    </row>
    <row r="11" spans="1:10" ht="23" x14ac:dyDescent="0.25">
      <c r="A11" s="256" t="s">
        <v>0</v>
      </c>
      <c r="B11" s="257">
        <v>156.0567399</v>
      </c>
      <c r="C11" s="258">
        <v>156.0567399</v>
      </c>
      <c r="D11" s="259">
        <f t="shared" ref="D11:D74" si="0">C11-B11</f>
        <v>0</v>
      </c>
      <c r="E11" s="143"/>
      <c r="F11" s="256" t="s">
        <v>642</v>
      </c>
      <c r="G11" s="257">
        <v>33.18349748</v>
      </c>
      <c r="H11" s="258">
        <v>32.380626480000004</v>
      </c>
      <c r="I11" s="259">
        <f>H11-G11</f>
        <v>-0.80287099999999612</v>
      </c>
      <c r="J11" s="143"/>
    </row>
    <row r="12" spans="1:10" x14ac:dyDescent="0.25">
      <c r="A12" s="260" t="s">
        <v>640</v>
      </c>
      <c r="B12" s="261">
        <v>97.708866260000008</v>
      </c>
      <c r="C12" s="262">
        <v>97.708866260000008</v>
      </c>
      <c r="D12" s="263">
        <f t="shared" si="0"/>
        <v>0</v>
      </c>
      <c r="E12" s="143"/>
      <c r="F12" s="260" t="s">
        <v>643</v>
      </c>
      <c r="G12" s="261">
        <v>242.43012827999999</v>
      </c>
      <c r="H12" s="262">
        <v>241.66661328000001</v>
      </c>
      <c r="I12" s="263">
        <f t="shared" ref="I12:I75" si="1">H12-G12</f>
        <v>-0.76351499999998396</v>
      </c>
      <c r="J12" s="143"/>
    </row>
    <row r="13" spans="1:10" x14ac:dyDescent="0.25">
      <c r="A13" s="260" t="s">
        <v>641</v>
      </c>
      <c r="B13" s="261">
        <v>35.140459360000001</v>
      </c>
      <c r="C13" s="262">
        <v>35.140459360000001</v>
      </c>
      <c r="D13" s="263">
        <f t="shared" si="0"/>
        <v>0</v>
      </c>
      <c r="E13" s="143"/>
      <c r="F13" s="260" t="s">
        <v>644</v>
      </c>
      <c r="G13" s="261">
        <v>259.89401086999999</v>
      </c>
      <c r="H13" s="262">
        <v>259.69475661000001</v>
      </c>
      <c r="I13" s="263">
        <f t="shared" si="1"/>
        <v>-0.19925425999997515</v>
      </c>
      <c r="J13" s="143"/>
    </row>
    <row r="14" spans="1:10" ht="34.5" x14ac:dyDescent="0.25">
      <c r="A14" s="260" t="s">
        <v>3</v>
      </c>
      <c r="B14" s="261">
        <v>1.29759683</v>
      </c>
      <c r="C14" s="262">
        <v>1.29759683</v>
      </c>
      <c r="D14" s="263">
        <f t="shared" si="0"/>
        <v>0</v>
      </c>
      <c r="E14" s="143"/>
      <c r="F14" s="260" t="s">
        <v>221</v>
      </c>
      <c r="G14" s="261">
        <v>12.643897130000001</v>
      </c>
      <c r="H14" s="262">
        <v>12.48774646</v>
      </c>
      <c r="I14" s="263">
        <f t="shared" si="1"/>
        <v>-0.1561506700000006</v>
      </c>
      <c r="J14" s="143"/>
    </row>
    <row r="15" spans="1:10" ht="23" x14ac:dyDescent="0.25">
      <c r="A15" s="260" t="s">
        <v>4</v>
      </c>
      <c r="B15" s="261">
        <v>0.54479594999999992</v>
      </c>
      <c r="C15" s="262">
        <v>0.54479594999999992</v>
      </c>
      <c r="D15" s="263">
        <f t="shared" si="0"/>
        <v>0</v>
      </c>
      <c r="E15" s="143"/>
      <c r="F15" s="260" t="s">
        <v>160</v>
      </c>
      <c r="G15" s="261">
        <v>112.24561719</v>
      </c>
      <c r="H15" s="262">
        <v>112.19640333</v>
      </c>
      <c r="I15" s="263">
        <f t="shared" si="1"/>
        <v>-4.9213860000008935E-2</v>
      </c>
      <c r="J15" s="143"/>
    </row>
    <row r="16" spans="1:10" ht="23" x14ac:dyDescent="0.25">
      <c r="A16" s="260" t="s">
        <v>5</v>
      </c>
      <c r="B16" s="261">
        <v>6.4201679999999997E-2</v>
      </c>
      <c r="C16" s="262">
        <v>6.4201679999999997E-2</v>
      </c>
      <c r="D16" s="263">
        <f t="shared" si="0"/>
        <v>0</v>
      </c>
      <c r="E16" s="143"/>
      <c r="F16" s="260" t="s">
        <v>104</v>
      </c>
      <c r="G16" s="261">
        <v>52.181014070000003</v>
      </c>
      <c r="H16" s="262">
        <v>52.168277070000002</v>
      </c>
      <c r="I16" s="263">
        <f t="shared" si="1"/>
        <v>-1.2737000000001331E-2</v>
      </c>
      <c r="J16" s="143"/>
    </row>
    <row r="17" spans="1:10" ht="23" x14ac:dyDescent="0.25">
      <c r="A17" s="260" t="s">
        <v>6</v>
      </c>
      <c r="B17" s="261">
        <v>0.52197046999999996</v>
      </c>
      <c r="C17" s="262">
        <v>0.52197046999999996</v>
      </c>
      <c r="D17" s="263">
        <f t="shared" si="0"/>
        <v>0</v>
      </c>
      <c r="E17" s="143"/>
      <c r="F17" s="260" t="s">
        <v>250</v>
      </c>
      <c r="G17" s="261">
        <v>140.63119068</v>
      </c>
      <c r="H17" s="262">
        <v>140.62386405999999</v>
      </c>
      <c r="I17" s="263">
        <f t="shared" si="1"/>
        <v>-7.3266200000148274E-3</v>
      </c>
      <c r="J17" s="143"/>
    </row>
    <row r="18" spans="1:10" ht="23" x14ac:dyDescent="0.25">
      <c r="A18" s="260" t="s">
        <v>7</v>
      </c>
      <c r="B18" s="261">
        <v>0.1052973</v>
      </c>
      <c r="C18" s="262">
        <v>0.1052973</v>
      </c>
      <c r="D18" s="263">
        <f t="shared" si="0"/>
        <v>0</v>
      </c>
      <c r="E18" s="143"/>
      <c r="F18" s="260" t="s">
        <v>220</v>
      </c>
      <c r="G18" s="261">
        <v>162.42191718000001</v>
      </c>
      <c r="H18" s="262">
        <v>162.41727624000001</v>
      </c>
      <c r="I18" s="263">
        <f t="shared" si="1"/>
        <v>-4.6409400000015921E-3</v>
      </c>
      <c r="J18" s="143"/>
    </row>
    <row r="19" spans="1:10" ht="34.5" x14ac:dyDescent="0.25">
      <c r="A19" s="260" t="s">
        <v>8</v>
      </c>
      <c r="B19" s="261">
        <v>1.54515</v>
      </c>
      <c r="C19" s="262">
        <v>1.54515</v>
      </c>
      <c r="D19" s="263">
        <f t="shared" si="0"/>
        <v>0</v>
      </c>
      <c r="E19" s="143"/>
      <c r="F19" s="260" t="s">
        <v>211</v>
      </c>
      <c r="G19" s="261">
        <v>56.725305399999996</v>
      </c>
      <c r="H19" s="262">
        <v>56.722984270000005</v>
      </c>
      <c r="I19" s="263">
        <f t="shared" si="1"/>
        <v>-2.3211299999914559E-3</v>
      </c>
      <c r="J19" s="143"/>
    </row>
    <row r="20" spans="1:10" ht="34.5" x14ac:dyDescent="0.25">
      <c r="A20" s="260" t="s">
        <v>11</v>
      </c>
      <c r="B20" s="261">
        <v>71.597208609999996</v>
      </c>
      <c r="C20" s="262">
        <v>71.597208609999996</v>
      </c>
      <c r="D20" s="263">
        <f t="shared" si="0"/>
        <v>0</v>
      </c>
      <c r="E20" s="143"/>
      <c r="F20" s="260" t="s">
        <v>175</v>
      </c>
      <c r="G20" s="261">
        <v>136.45263483000002</v>
      </c>
      <c r="H20" s="262">
        <v>136.45079478</v>
      </c>
      <c r="I20" s="263">
        <f t="shared" si="1"/>
        <v>-1.8400500000268494E-3</v>
      </c>
      <c r="J20" s="143"/>
    </row>
    <row r="21" spans="1:10" ht="34.5" x14ac:dyDescent="0.25">
      <c r="A21" s="260" t="s">
        <v>12</v>
      </c>
      <c r="B21" s="261">
        <v>6.1309300000000006E-3</v>
      </c>
      <c r="C21" s="262">
        <v>6.1309300000000006E-3</v>
      </c>
      <c r="D21" s="263">
        <f t="shared" si="0"/>
        <v>0</v>
      </c>
      <c r="E21" s="143"/>
      <c r="F21" s="260" t="s">
        <v>203</v>
      </c>
      <c r="G21" s="261">
        <v>45.429739950000005</v>
      </c>
      <c r="H21" s="262">
        <v>45.427969950000005</v>
      </c>
      <c r="I21" s="263">
        <f t="shared" si="1"/>
        <v>-1.7700000000004934E-3</v>
      </c>
      <c r="J21" s="143"/>
    </row>
    <row r="22" spans="1:10" ht="23" x14ac:dyDescent="0.25">
      <c r="A22" s="260" t="s">
        <v>13</v>
      </c>
      <c r="B22" s="261">
        <v>0</v>
      </c>
      <c r="C22" s="262">
        <v>0</v>
      </c>
      <c r="D22" s="263">
        <f t="shared" si="0"/>
        <v>0</v>
      </c>
      <c r="E22" s="143"/>
      <c r="F22" s="260" t="s">
        <v>258</v>
      </c>
      <c r="G22" s="261">
        <v>17.683884859999999</v>
      </c>
      <c r="H22" s="262">
        <v>17.68228465</v>
      </c>
      <c r="I22" s="263">
        <f t="shared" si="1"/>
        <v>-1.6002099999994357E-3</v>
      </c>
      <c r="J22" s="143"/>
    </row>
    <row r="23" spans="1:10" ht="34.5" x14ac:dyDescent="0.25">
      <c r="A23" s="260" t="s">
        <v>14</v>
      </c>
      <c r="B23" s="261">
        <v>2.8214389999999998</v>
      </c>
      <c r="C23" s="262">
        <v>2.8214389999999998</v>
      </c>
      <c r="D23" s="263">
        <f t="shared" si="0"/>
        <v>0</v>
      </c>
      <c r="E23" s="143"/>
      <c r="F23" s="260" t="s">
        <v>201</v>
      </c>
      <c r="G23" s="261">
        <v>36.619588049999997</v>
      </c>
      <c r="H23" s="262">
        <v>36.618527200000003</v>
      </c>
      <c r="I23" s="263">
        <f t="shared" si="1"/>
        <v>-1.060849999994673E-3</v>
      </c>
      <c r="J23" s="143"/>
    </row>
    <row r="24" spans="1:10" ht="23" x14ac:dyDescent="0.25">
      <c r="A24" s="260" t="s">
        <v>15</v>
      </c>
      <c r="B24" s="261">
        <v>0</v>
      </c>
      <c r="C24" s="262">
        <v>0</v>
      </c>
      <c r="D24" s="263">
        <f t="shared" si="0"/>
        <v>0</v>
      </c>
      <c r="E24" s="143"/>
      <c r="F24" s="260" t="s">
        <v>171</v>
      </c>
      <c r="G24" s="261">
        <v>34.139073179999997</v>
      </c>
      <c r="H24" s="262">
        <v>34.13807808</v>
      </c>
      <c r="I24" s="263">
        <f t="shared" si="1"/>
        <v>-9.9509999999725096E-4</v>
      </c>
      <c r="J24" s="143"/>
    </row>
    <row r="25" spans="1:10" ht="23" x14ac:dyDescent="0.25">
      <c r="A25" s="260" t="s">
        <v>16</v>
      </c>
      <c r="B25" s="261">
        <v>2.01076E-2</v>
      </c>
      <c r="C25" s="262">
        <v>2.01076E-2</v>
      </c>
      <c r="D25" s="263">
        <f t="shared" si="0"/>
        <v>0</v>
      </c>
      <c r="E25" s="143"/>
      <c r="F25" s="260" t="s">
        <v>108</v>
      </c>
      <c r="G25" s="261">
        <v>121.15869445999999</v>
      </c>
      <c r="H25" s="262">
        <v>121.15868618</v>
      </c>
      <c r="I25" s="263">
        <f t="shared" si="1"/>
        <v>-8.2799999887583908E-6</v>
      </c>
      <c r="J25" s="143"/>
    </row>
    <row r="26" spans="1:10" ht="46" x14ac:dyDescent="0.25">
      <c r="A26" s="260" t="s">
        <v>17</v>
      </c>
      <c r="B26" s="261">
        <v>0</v>
      </c>
      <c r="C26" s="262">
        <v>0</v>
      </c>
      <c r="D26" s="263">
        <f t="shared" si="0"/>
        <v>0</v>
      </c>
      <c r="E26" s="143"/>
      <c r="F26" s="260" t="s">
        <v>217</v>
      </c>
      <c r="G26" s="261">
        <v>262.99443474000003</v>
      </c>
      <c r="H26" s="262">
        <v>262.99443472999997</v>
      </c>
      <c r="I26" s="263">
        <f t="shared" si="1"/>
        <v>-1.0000064776249928E-8</v>
      </c>
      <c r="J26" s="143"/>
    </row>
    <row r="27" spans="1:10" ht="23" x14ac:dyDescent="0.25">
      <c r="A27" s="260" t="s">
        <v>18</v>
      </c>
      <c r="B27" s="261">
        <v>0</v>
      </c>
      <c r="C27" s="262">
        <v>0</v>
      </c>
      <c r="D27" s="263">
        <f t="shared" si="0"/>
        <v>0</v>
      </c>
      <c r="E27" s="143"/>
      <c r="F27" s="260" t="s">
        <v>0</v>
      </c>
      <c r="G27" s="261">
        <v>3.7340119999999999</v>
      </c>
      <c r="H27" s="262">
        <v>3.7340119999999999</v>
      </c>
      <c r="I27" s="263">
        <f t="shared" si="1"/>
        <v>0</v>
      </c>
      <c r="J27" s="143"/>
    </row>
    <row r="28" spans="1:10" x14ac:dyDescent="0.25">
      <c r="A28" s="260" t="s">
        <v>19</v>
      </c>
      <c r="B28" s="261">
        <v>1.06629076</v>
      </c>
      <c r="C28" s="262">
        <v>1.06629076</v>
      </c>
      <c r="D28" s="263">
        <f t="shared" si="0"/>
        <v>0</v>
      </c>
      <c r="E28" s="143"/>
      <c r="F28" s="260" t="s">
        <v>1</v>
      </c>
      <c r="G28" s="261">
        <v>2.170965E-2</v>
      </c>
      <c r="H28" s="262">
        <v>2.170965E-2</v>
      </c>
      <c r="I28" s="263">
        <f t="shared" si="1"/>
        <v>0</v>
      </c>
      <c r="J28" s="143"/>
    </row>
    <row r="29" spans="1:10" ht="34.5" x14ac:dyDescent="0.25">
      <c r="A29" s="260" t="s">
        <v>20</v>
      </c>
      <c r="B29" s="261">
        <v>23.235770670000001</v>
      </c>
      <c r="C29" s="262">
        <v>23.235770670000001</v>
      </c>
      <c r="D29" s="263">
        <f t="shared" si="0"/>
        <v>0</v>
      </c>
      <c r="E29" s="143"/>
      <c r="F29" s="260" t="s">
        <v>2</v>
      </c>
      <c r="G29" s="261">
        <v>65.315913940000002</v>
      </c>
      <c r="H29" s="262">
        <v>65.315913940000002</v>
      </c>
      <c r="I29" s="263">
        <f t="shared" si="1"/>
        <v>0</v>
      </c>
      <c r="J29" s="143"/>
    </row>
    <row r="30" spans="1:10" ht="34.5" x14ac:dyDescent="0.25">
      <c r="A30" s="260" t="s">
        <v>21</v>
      </c>
      <c r="B30" s="261">
        <v>60.232662590000004</v>
      </c>
      <c r="C30" s="262">
        <v>60.232662590000004</v>
      </c>
      <c r="D30" s="263">
        <f t="shared" si="0"/>
        <v>0</v>
      </c>
      <c r="E30" s="143"/>
      <c r="F30" s="260" t="s">
        <v>3</v>
      </c>
      <c r="G30" s="261">
        <v>3.81462682</v>
      </c>
      <c r="H30" s="262">
        <v>3.81462682</v>
      </c>
      <c r="I30" s="263">
        <f t="shared" si="1"/>
        <v>0</v>
      </c>
      <c r="J30" s="143"/>
    </row>
    <row r="31" spans="1:10" ht="23" x14ac:dyDescent="0.25">
      <c r="A31" s="260" t="s">
        <v>22</v>
      </c>
      <c r="B31" s="261">
        <v>11.00738677</v>
      </c>
      <c r="C31" s="262">
        <v>11.00738677</v>
      </c>
      <c r="D31" s="263">
        <f t="shared" si="0"/>
        <v>0</v>
      </c>
      <c r="E31" s="143"/>
      <c r="F31" s="260" t="s">
        <v>4</v>
      </c>
      <c r="G31" s="261">
        <v>13.606116630000001</v>
      </c>
      <c r="H31" s="262">
        <v>13.606116630000001</v>
      </c>
      <c r="I31" s="263">
        <f t="shared" si="1"/>
        <v>0</v>
      </c>
      <c r="J31" s="143"/>
    </row>
    <row r="32" spans="1:10" ht="23" x14ac:dyDescent="0.25">
      <c r="A32" s="260" t="s">
        <v>23</v>
      </c>
      <c r="B32" s="261">
        <v>9.6900576699999998</v>
      </c>
      <c r="C32" s="262">
        <v>9.6900576699999998</v>
      </c>
      <c r="D32" s="263">
        <f t="shared" si="0"/>
        <v>0</v>
      </c>
      <c r="E32" s="143"/>
      <c r="F32" s="260" t="s">
        <v>5</v>
      </c>
      <c r="G32" s="261">
        <v>40.622197740000004</v>
      </c>
      <c r="H32" s="262">
        <v>40.622197740000004</v>
      </c>
      <c r="I32" s="263">
        <f t="shared" si="1"/>
        <v>0</v>
      </c>
      <c r="J32" s="143"/>
    </row>
    <row r="33" spans="1:10" ht="23" x14ac:dyDescent="0.25">
      <c r="A33" s="260" t="s">
        <v>24</v>
      </c>
      <c r="B33" s="261">
        <v>8.3767960000000002E-2</v>
      </c>
      <c r="C33" s="262">
        <v>8.3767960000000002E-2</v>
      </c>
      <c r="D33" s="263">
        <f t="shared" si="0"/>
        <v>0</v>
      </c>
      <c r="E33" s="143"/>
      <c r="F33" s="260" t="s">
        <v>6</v>
      </c>
      <c r="G33" s="261">
        <v>10.231789460000002</v>
      </c>
      <c r="H33" s="262">
        <v>10.231789460000002</v>
      </c>
      <c r="I33" s="263">
        <f t="shared" si="1"/>
        <v>0</v>
      </c>
      <c r="J33" s="143"/>
    </row>
    <row r="34" spans="1:10" ht="34.5" x14ac:dyDescent="0.25">
      <c r="A34" s="260" t="s">
        <v>25</v>
      </c>
      <c r="B34" s="261">
        <v>0.48519628999999997</v>
      </c>
      <c r="C34" s="262">
        <v>0.48519628999999997</v>
      </c>
      <c r="D34" s="263">
        <f t="shared" si="0"/>
        <v>0</v>
      </c>
      <c r="E34" s="143"/>
      <c r="F34" s="260" t="s">
        <v>7</v>
      </c>
      <c r="G34" s="261">
        <v>28.416346369999999</v>
      </c>
      <c r="H34" s="262">
        <v>28.416346369999999</v>
      </c>
      <c r="I34" s="263">
        <f t="shared" si="1"/>
        <v>0</v>
      </c>
      <c r="J34" s="143"/>
    </row>
    <row r="35" spans="1:10" ht="23" x14ac:dyDescent="0.25">
      <c r="A35" s="260" t="s">
        <v>26</v>
      </c>
      <c r="B35" s="261">
        <v>14.19172708</v>
      </c>
      <c r="C35" s="262">
        <v>14.19172708</v>
      </c>
      <c r="D35" s="263">
        <f t="shared" si="0"/>
        <v>0</v>
      </c>
      <c r="E35" s="143"/>
      <c r="F35" s="260" t="s">
        <v>8</v>
      </c>
      <c r="G35" s="261">
        <v>7.4347949999999996E-2</v>
      </c>
      <c r="H35" s="262">
        <v>7.4347949999999996E-2</v>
      </c>
      <c r="I35" s="263">
        <f t="shared" si="1"/>
        <v>0</v>
      </c>
      <c r="J35" s="143"/>
    </row>
    <row r="36" spans="1:10" x14ac:dyDescent="0.25">
      <c r="A36" s="260" t="s">
        <v>27</v>
      </c>
      <c r="B36" s="261">
        <v>0.32273540000000001</v>
      </c>
      <c r="C36" s="262">
        <v>0.32273540000000001</v>
      </c>
      <c r="D36" s="263">
        <f t="shared" si="0"/>
        <v>0</v>
      </c>
      <c r="E36" s="143"/>
      <c r="F36" s="260" t="s">
        <v>9</v>
      </c>
      <c r="G36" s="261">
        <v>39.900451830000002</v>
      </c>
      <c r="H36" s="262">
        <v>39.900451830000002</v>
      </c>
      <c r="I36" s="263">
        <f t="shared" si="1"/>
        <v>0</v>
      </c>
      <c r="J36" s="143"/>
    </row>
    <row r="37" spans="1:10" ht="34.5" x14ac:dyDescent="0.25">
      <c r="A37" s="260" t="s">
        <v>28</v>
      </c>
      <c r="B37" s="261">
        <v>8.299086E-2</v>
      </c>
      <c r="C37" s="262">
        <v>8.299086E-2</v>
      </c>
      <c r="D37" s="263">
        <f t="shared" si="0"/>
        <v>0</v>
      </c>
      <c r="E37" s="143"/>
      <c r="F37" s="260" t="s">
        <v>10</v>
      </c>
      <c r="G37" s="261">
        <v>0.36624596999999998</v>
      </c>
      <c r="H37" s="262">
        <v>0.36624596999999998</v>
      </c>
      <c r="I37" s="263">
        <f t="shared" si="1"/>
        <v>0</v>
      </c>
      <c r="J37" s="143"/>
    </row>
    <row r="38" spans="1:10" ht="23" x14ac:dyDescent="0.25">
      <c r="A38" s="260" t="s">
        <v>29</v>
      </c>
      <c r="B38" s="261">
        <v>0</v>
      </c>
      <c r="C38" s="262">
        <v>0</v>
      </c>
      <c r="D38" s="263">
        <f t="shared" si="0"/>
        <v>0</v>
      </c>
      <c r="E38" s="143"/>
      <c r="F38" s="260" t="s">
        <v>12</v>
      </c>
      <c r="G38" s="261">
        <v>28.706112269999998</v>
      </c>
      <c r="H38" s="262">
        <v>28.706112269999998</v>
      </c>
      <c r="I38" s="263">
        <f t="shared" si="1"/>
        <v>0</v>
      </c>
      <c r="J38" s="143"/>
    </row>
    <row r="39" spans="1:10" ht="23" x14ac:dyDescent="0.25">
      <c r="A39" s="260" t="s">
        <v>30</v>
      </c>
      <c r="B39" s="261">
        <v>0.51931028000000001</v>
      </c>
      <c r="C39" s="262">
        <v>0.51931028000000001</v>
      </c>
      <c r="D39" s="263">
        <f t="shared" si="0"/>
        <v>0</v>
      </c>
      <c r="E39" s="143"/>
      <c r="F39" s="260" t="s">
        <v>13</v>
      </c>
      <c r="G39" s="261">
        <v>68.392220969999997</v>
      </c>
      <c r="H39" s="262">
        <v>68.392220969999997</v>
      </c>
      <c r="I39" s="263">
        <f t="shared" si="1"/>
        <v>0</v>
      </c>
      <c r="J39" s="143"/>
    </row>
    <row r="40" spans="1:10" x14ac:dyDescent="0.25">
      <c r="A40" s="260" t="s">
        <v>31</v>
      </c>
      <c r="B40" s="261">
        <v>9.3430000000000006E-3</v>
      </c>
      <c r="C40" s="262">
        <v>9.3430000000000006E-3</v>
      </c>
      <c r="D40" s="263">
        <f t="shared" si="0"/>
        <v>0</v>
      </c>
      <c r="E40" s="143"/>
      <c r="F40" s="260" t="s">
        <v>14</v>
      </c>
      <c r="G40" s="261">
        <v>13.59643099</v>
      </c>
      <c r="H40" s="262">
        <v>13.59643099</v>
      </c>
      <c r="I40" s="263">
        <f t="shared" si="1"/>
        <v>0</v>
      </c>
      <c r="J40" s="143"/>
    </row>
    <row r="41" spans="1:10" x14ac:dyDescent="0.25">
      <c r="A41" s="260" t="s">
        <v>32</v>
      </c>
      <c r="B41" s="261">
        <v>0.6664050600000001</v>
      </c>
      <c r="C41" s="262">
        <v>0.6664050600000001</v>
      </c>
      <c r="D41" s="263">
        <f t="shared" si="0"/>
        <v>0</v>
      </c>
      <c r="E41" s="143"/>
      <c r="F41" s="260" t="s">
        <v>15</v>
      </c>
      <c r="G41" s="261">
        <v>1.4122500000000001E-3</v>
      </c>
      <c r="H41" s="262">
        <v>1.4122500000000001E-3</v>
      </c>
      <c r="I41" s="263">
        <f t="shared" si="1"/>
        <v>0</v>
      </c>
      <c r="J41" s="143"/>
    </row>
    <row r="42" spans="1:10" ht="23" x14ac:dyDescent="0.25">
      <c r="A42" s="260" t="s">
        <v>33</v>
      </c>
      <c r="B42" s="261">
        <v>19.92377677</v>
      </c>
      <c r="C42" s="262">
        <v>19.92377677</v>
      </c>
      <c r="D42" s="263">
        <f t="shared" si="0"/>
        <v>0</v>
      </c>
      <c r="E42" s="143"/>
      <c r="F42" s="260" t="s">
        <v>16</v>
      </c>
      <c r="G42" s="261">
        <v>103.79080157999999</v>
      </c>
      <c r="H42" s="262">
        <v>103.79080157999999</v>
      </c>
      <c r="I42" s="263">
        <f t="shared" si="1"/>
        <v>0</v>
      </c>
      <c r="J42" s="143"/>
    </row>
    <row r="43" spans="1:10" ht="23" x14ac:dyDescent="0.25">
      <c r="A43" s="260" t="s">
        <v>34</v>
      </c>
      <c r="B43" s="261">
        <v>0.1065097</v>
      </c>
      <c r="C43" s="262">
        <v>0.1065097</v>
      </c>
      <c r="D43" s="263">
        <f t="shared" si="0"/>
        <v>0</v>
      </c>
      <c r="E43" s="143"/>
      <c r="F43" s="260" t="s">
        <v>17</v>
      </c>
      <c r="G43" s="261">
        <v>2.5658921800000001</v>
      </c>
      <c r="H43" s="262">
        <v>2.5658921800000001</v>
      </c>
      <c r="I43" s="263">
        <f t="shared" si="1"/>
        <v>0</v>
      </c>
      <c r="J43" s="143"/>
    </row>
    <row r="44" spans="1:10" x14ac:dyDescent="0.25">
      <c r="A44" s="260" t="s">
        <v>35</v>
      </c>
      <c r="B44" s="261">
        <v>43.530638799999998</v>
      </c>
      <c r="C44" s="262">
        <v>43.530638799999998</v>
      </c>
      <c r="D44" s="263">
        <f t="shared" si="0"/>
        <v>0</v>
      </c>
      <c r="E44" s="143"/>
      <c r="F44" s="260" t="s">
        <v>18</v>
      </c>
      <c r="G44" s="261">
        <v>0.22038305</v>
      </c>
      <c r="H44" s="262">
        <v>0.22038305</v>
      </c>
      <c r="I44" s="263">
        <f t="shared" si="1"/>
        <v>0</v>
      </c>
      <c r="J44" s="143"/>
    </row>
    <row r="45" spans="1:10" x14ac:dyDescent="0.25">
      <c r="A45" s="260" t="s">
        <v>36</v>
      </c>
      <c r="B45" s="261">
        <v>0.57996628000000006</v>
      </c>
      <c r="C45" s="262">
        <v>0.57996628000000006</v>
      </c>
      <c r="D45" s="263">
        <f t="shared" si="0"/>
        <v>0</v>
      </c>
      <c r="E45" s="143"/>
      <c r="F45" s="260" t="s">
        <v>19</v>
      </c>
      <c r="G45" s="261">
        <v>1.8682745199999999</v>
      </c>
      <c r="H45" s="262">
        <v>1.8682745199999999</v>
      </c>
      <c r="I45" s="263">
        <f t="shared" si="1"/>
        <v>0</v>
      </c>
      <c r="J45" s="143"/>
    </row>
    <row r="46" spans="1:10" ht="23" x14ac:dyDescent="0.25">
      <c r="A46" s="260" t="s">
        <v>37</v>
      </c>
      <c r="B46" s="261">
        <v>58.551658770000003</v>
      </c>
      <c r="C46" s="262">
        <v>58.551658770000003</v>
      </c>
      <c r="D46" s="263">
        <f t="shared" si="0"/>
        <v>0</v>
      </c>
      <c r="E46" s="143"/>
      <c r="F46" s="260" t="s">
        <v>20</v>
      </c>
      <c r="G46" s="261">
        <v>65.980999560000001</v>
      </c>
      <c r="H46" s="262">
        <v>65.980999560000001</v>
      </c>
      <c r="I46" s="263">
        <f t="shared" si="1"/>
        <v>0</v>
      </c>
      <c r="J46" s="143"/>
    </row>
    <row r="47" spans="1:10" ht="23" x14ac:dyDescent="0.25">
      <c r="A47" s="260" t="s">
        <v>38</v>
      </c>
      <c r="B47" s="261">
        <v>0</v>
      </c>
      <c r="C47" s="262">
        <v>0</v>
      </c>
      <c r="D47" s="263">
        <f t="shared" si="0"/>
        <v>0</v>
      </c>
      <c r="E47" s="143"/>
      <c r="F47" s="260" t="s">
        <v>21</v>
      </c>
      <c r="G47" s="261">
        <v>27.916015909999999</v>
      </c>
      <c r="H47" s="262">
        <v>27.916015909999999</v>
      </c>
      <c r="I47" s="263">
        <f t="shared" si="1"/>
        <v>0</v>
      </c>
      <c r="J47" s="143"/>
    </row>
    <row r="48" spans="1:10" ht="23" x14ac:dyDescent="0.25">
      <c r="A48" s="260" t="s">
        <v>39</v>
      </c>
      <c r="B48" s="261">
        <v>0.62224111999999998</v>
      </c>
      <c r="C48" s="262">
        <v>0.62224111999999998</v>
      </c>
      <c r="D48" s="263">
        <f t="shared" si="0"/>
        <v>0</v>
      </c>
      <c r="E48" s="143"/>
      <c r="F48" s="260" t="s">
        <v>22</v>
      </c>
      <c r="G48" s="261">
        <v>33.650890830000002</v>
      </c>
      <c r="H48" s="262">
        <v>33.650890830000002</v>
      </c>
      <c r="I48" s="263">
        <f t="shared" si="1"/>
        <v>0</v>
      </c>
      <c r="J48" s="143"/>
    </row>
    <row r="49" spans="1:10" x14ac:dyDescent="0.25">
      <c r="A49" s="260" t="s">
        <v>40</v>
      </c>
      <c r="B49" s="261">
        <v>1.00035645</v>
      </c>
      <c r="C49" s="262">
        <v>1.00035645</v>
      </c>
      <c r="D49" s="263">
        <f t="shared" si="0"/>
        <v>0</v>
      </c>
      <c r="E49" s="143"/>
      <c r="F49" s="260" t="s">
        <v>23</v>
      </c>
      <c r="G49" s="261">
        <v>36.354196330000001</v>
      </c>
      <c r="H49" s="262">
        <v>36.354196330000001</v>
      </c>
      <c r="I49" s="263">
        <f t="shared" si="1"/>
        <v>0</v>
      </c>
      <c r="J49" s="143"/>
    </row>
    <row r="50" spans="1:10" ht="46" x14ac:dyDescent="0.25">
      <c r="A50" s="260" t="s">
        <v>41</v>
      </c>
      <c r="B50" s="261">
        <v>0</v>
      </c>
      <c r="C50" s="262">
        <v>0</v>
      </c>
      <c r="D50" s="263">
        <f t="shared" si="0"/>
        <v>0</v>
      </c>
      <c r="E50" s="143"/>
      <c r="F50" s="260" t="s">
        <v>24</v>
      </c>
      <c r="G50" s="261">
        <v>13.151475060000001</v>
      </c>
      <c r="H50" s="262">
        <v>13.151475060000001</v>
      </c>
      <c r="I50" s="263">
        <f t="shared" si="1"/>
        <v>0</v>
      </c>
      <c r="J50" s="143"/>
    </row>
    <row r="51" spans="1:10" ht="34.5" x14ac:dyDescent="0.25">
      <c r="A51" s="260" t="s">
        <v>42</v>
      </c>
      <c r="B51" s="261">
        <v>0.68516250000000001</v>
      </c>
      <c r="C51" s="262">
        <v>0.68516250000000001</v>
      </c>
      <c r="D51" s="263">
        <f t="shared" si="0"/>
        <v>0</v>
      </c>
      <c r="E51" s="143"/>
      <c r="F51" s="260" t="s">
        <v>25</v>
      </c>
      <c r="G51" s="261">
        <v>47.92333799</v>
      </c>
      <c r="H51" s="262">
        <v>47.92333799</v>
      </c>
      <c r="I51" s="263">
        <f t="shared" si="1"/>
        <v>0</v>
      </c>
      <c r="J51" s="143"/>
    </row>
    <row r="52" spans="1:10" ht="57.5" x14ac:dyDescent="0.25">
      <c r="A52" s="260" t="s">
        <v>43</v>
      </c>
      <c r="B52" s="261">
        <v>0</v>
      </c>
      <c r="C52" s="262">
        <v>0</v>
      </c>
      <c r="D52" s="263">
        <f t="shared" si="0"/>
        <v>0</v>
      </c>
      <c r="E52" s="143"/>
      <c r="F52" s="260" t="s">
        <v>26</v>
      </c>
      <c r="G52" s="261">
        <v>98.02686842</v>
      </c>
      <c r="H52" s="262">
        <v>98.02686842</v>
      </c>
      <c r="I52" s="263">
        <f t="shared" si="1"/>
        <v>0</v>
      </c>
      <c r="J52" s="143"/>
    </row>
    <row r="53" spans="1:10" ht="46" x14ac:dyDescent="0.25">
      <c r="A53" s="260" t="s">
        <v>44</v>
      </c>
      <c r="B53" s="261">
        <v>1.6883160000000001E-2</v>
      </c>
      <c r="C53" s="262">
        <v>1.6883160000000001E-2</v>
      </c>
      <c r="D53" s="263">
        <f t="shared" si="0"/>
        <v>0</v>
      </c>
      <c r="E53" s="143"/>
      <c r="F53" s="260" t="s">
        <v>27</v>
      </c>
      <c r="G53" s="261">
        <v>33.904341609999996</v>
      </c>
      <c r="H53" s="262">
        <v>33.904341609999996</v>
      </c>
      <c r="I53" s="263">
        <f t="shared" si="1"/>
        <v>0</v>
      </c>
      <c r="J53" s="143"/>
    </row>
    <row r="54" spans="1:10" ht="34.5" x14ac:dyDescent="0.25">
      <c r="A54" s="260" t="s">
        <v>45</v>
      </c>
      <c r="B54" s="261">
        <v>5.4145000000000007E-4</v>
      </c>
      <c r="C54" s="262">
        <v>5.4145000000000007E-4</v>
      </c>
      <c r="D54" s="263">
        <f t="shared" si="0"/>
        <v>0</v>
      </c>
      <c r="E54" s="143"/>
      <c r="F54" s="260" t="s">
        <v>28</v>
      </c>
      <c r="G54" s="261">
        <v>20.208234709999999</v>
      </c>
      <c r="H54" s="262">
        <v>20.208234709999999</v>
      </c>
      <c r="I54" s="263">
        <f t="shared" si="1"/>
        <v>0</v>
      </c>
      <c r="J54" s="143"/>
    </row>
    <row r="55" spans="1:10" ht="23" x14ac:dyDescent="0.25">
      <c r="A55" s="260" t="s">
        <v>46</v>
      </c>
      <c r="B55" s="261">
        <v>0</v>
      </c>
      <c r="C55" s="262">
        <v>0</v>
      </c>
      <c r="D55" s="263">
        <f t="shared" si="0"/>
        <v>0</v>
      </c>
      <c r="E55" s="143"/>
      <c r="F55" s="260" t="s">
        <v>29</v>
      </c>
      <c r="G55" s="261">
        <v>0.41682859999999999</v>
      </c>
      <c r="H55" s="262">
        <v>0.41682859999999999</v>
      </c>
      <c r="I55" s="263">
        <f t="shared" si="1"/>
        <v>0</v>
      </c>
      <c r="J55" s="143"/>
    </row>
    <row r="56" spans="1:10" ht="23" x14ac:dyDescent="0.25">
      <c r="A56" s="260" t="s">
        <v>47</v>
      </c>
      <c r="B56" s="261">
        <v>92.710058450000005</v>
      </c>
      <c r="C56" s="262">
        <v>92.710058450000005</v>
      </c>
      <c r="D56" s="263">
        <f t="shared" si="0"/>
        <v>0</v>
      </c>
      <c r="E56" s="143"/>
      <c r="F56" s="260" t="s">
        <v>30</v>
      </c>
      <c r="G56" s="261">
        <v>22.91984227</v>
      </c>
      <c r="H56" s="262">
        <v>22.91984227</v>
      </c>
      <c r="I56" s="263">
        <f t="shared" si="1"/>
        <v>0</v>
      </c>
      <c r="J56" s="143"/>
    </row>
    <row r="57" spans="1:10" ht="23" x14ac:dyDescent="0.25">
      <c r="A57" s="260" t="s">
        <v>48</v>
      </c>
      <c r="B57" s="261">
        <v>0.34287000000000001</v>
      </c>
      <c r="C57" s="262">
        <v>0.34287000000000001</v>
      </c>
      <c r="D57" s="263">
        <f t="shared" si="0"/>
        <v>0</v>
      </c>
      <c r="E57" s="143"/>
      <c r="F57" s="260" t="s">
        <v>31</v>
      </c>
      <c r="G57" s="261">
        <v>5.3442196700000002</v>
      </c>
      <c r="H57" s="262">
        <v>5.3442196700000002</v>
      </c>
      <c r="I57" s="263">
        <f t="shared" si="1"/>
        <v>0</v>
      </c>
      <c r="J57" s="143"/>
    </row>
    <row r="58" spans="1:10" ht="34.5" x14ac:dyDescent="0.25">
      <c r="A58" s="260" t="s">
        <v>49</v>
      </c>
      <c r="B58" s="261">
        <v>3.9131815599999999</v>
      </c>
      <c r="C58" s="262">
        <v>3.9131815599999999</v>
      </c>
      <c r="D58" s="263">
        <f t="shared" si="0"/>
        <v>0</v>
      </c>
      <c r="E58" s="143"/>
      <c r="F58" s="260" t="s">
        <v>32</v>
      </c>
      <c r="G58" s="261">
        <v>20.029466190000001</v>
      </c>
      <c r="H58" s="262">
        <v>20.029466190000001</v>
      </c>
      <c r="I58" s="263">
        <f t="shared" si="1"/>
        <v>0</v>
      </c>
      <c r="J58" s="143"/>
    </row>
    <row r="59" spans="1:10" ht="23" x14ac:dyDescent="0.25">
      <c r="A59" s="260" t="s">
        <v>50</v>
      </c>
      <c r="B59" s="261">
        <v>1.5096503999999999</v>
      </c>
      <c r="C59" s="262">
        <v>1.5096503999999999</v>
      </c>
      <c r="D59" s="263">
        <f t="shared" si="0"/>
        <v>0</v>
      </c>
      <c r="E59" s="143"/>
      <c r="F59" s="260" t="s">
        <v>33</v>
      </c>
      <c r="G59" s="261">
        <v>124.76661850000001</v>
      </c>
      <c r="H59" s="262">
        <v>124.76661850000001</v>
      </c>
      <c r="I59" s="263">
        <f t="shared" si="1"/>
        <v>0</v>
      </c>
      <c r="J59" s="143"/>
    </row>
    <row r="60" spans="1:10" x14ac:dyDescent="0.25">
      <c r="A60" s="260" t="s">
        <v>51</v>
      </c>
      <c r="B60" s="261">
        <v>2.2479290000000001</v>
      </c>
      <c r="C60" s="262">
        <v>2.2479290000000001</v>
      </c>
      <c r="D60" s="263">
        <f t="shared" si="0"/>
        <v>0</v>
      </c>
      <c r="E60" s="143"/>
      <c r="F60" s="260" t="s">
        <v>34</v>
      </c>
      <c r="G60" s="261">
        <v>18.986792770000001</v>
      </c>
      <c r="H60" s="262">
        <v>18.986792770000001</v>
      </c>
      <c r="I60" s="263">
        <f t="shared" si="1"/>
        <v>0</v>
      </c>
      <c r="J60" s="143"/>
    </row>
    <row r="61" spans="1:10" x14ac:dyDescent="0.25">
      <c r="A61" s="260" t="s">
        <v>52</v>
      </c>
      <c r="B61" s="261">
        <v>0</v>
      </c>
      <c r="C61" s="262">
        <v>0</v>
      </c>
      <c r="D61" s="263">
        <f t="shared" si="0"/>
        <v>0</v>
      </c>
      <c r="E61" s="143"/>
      <c r="F61" s="260" t="s">
        <v>35</v>
      </c>
      <c r="G61" s="261">
        <v>116.3441998</v>
      </c>
      <c r="H61" s="262">
        <v>116.3441998</v>
      </c>
      <c r="I61" s="263">
        <f t="shared" si="1"/>
        <v>0</v>
      </c>
      <c r="J61" s="143"/>
    </row>
    <row r="62" spans="1:10" x14ac:dyDescent="0.25">
      <c r="A62" s="260" t="s">
        <v>53</v>
      </c>
      <c r="B62" s="261">
        <v>1.2E-4</v>
      </c>
      <c r="C62" s="262">
        <v>1.2E-4</v>
      </c>
      <c r="D62" s="263">
        <f t="shared" si="0"/>
        <v>0</v>
      </c>
      <c r="E62" s="143"/>
      <c r="F62" s="260" t="s">
        <v>36</v>
      </c>
      <c r="G62" s="261">
        <v>49.42851331</v>
      </c>
      <c r="H62" s="262">
        <v>49.42851331</v>
      </c>
      <c r="I62" s="263">
        <f t="shared" si="1"/>
        <v>0</v>
      </c>
      <c r="J62" s="143"/>
    </row>
    <row r="63" spans="1:10" ht="46" x14ac:dyDescent="0.25">
      <c r="A63" s="260" t="s">
        <v>54</v>
      </c>
      <c r="B63" s="261">
        <v>0</v>
      </c>
      <c r="C63" s="262">
        <v>0</v>
      </c>
      <c r="D63" s="263">
        <f t="shared" si="0"/>
        <v>0</v>
      </c>
      <c r="E63" s="143"/>
      <c r="F63" s="260" t="s">
        <v>38</v>
      </c>
      <c r="G63" s="261">
        <v>0</v>
      </c>
      <c r="H63" s="262">
        <v>0</v>
      </c>
      <c r="I63" s="263">
        <f t="shared" si="1"/>
        <v>0</v>
      </c>
      <c r="J63" s="143"/>
    </row>
    <row r="64" spans="1:10" ht="34.5" x14ac:dyDescent="0.25">
      <c r="A64" s="260" t="s">
        <v>55</v>
      </c>
      <c r="B64" s="261">
        <v>0</v>
      </c>
      <c r="C64" s="262">
        <v>0</v>
      </c>
      <c r="D64" s="263">
        <f t="shared" si="0"/>
        <v>0</v>
      </c>
      <c r="E64" s="143"/>
      <c r="F64" s="260" t="s">
        <v>39</v>
      </c>
      <c r="G64" s="261">
        <v>41.68360887</v>
      </c>
      <c r="H64" s="262">
        <v>41.68360887</v>
      </c>
      <c r="I64" s="263">
        <f t="shared" si="1"/>
        <v>0</v>
      </c>
      <c r="J64" s="143"/>
    </row>
    <row r="65" spans="1:10" x14ac:dyDescent="0.25">
      <c r="A65" s="260" t="s">
        <v>56</v>
      </c>
      <c r="B65" s="261">
        <v>0</v>
      </c>
      <c r="C65" s="262">
        <v>0</v>
      </c>
      <c r="D65" s="263">
        <f t="shared" si="0"/>
        <v>0</v>
      </c>
      <c r="E65" s="143"/>
      <c r="F65" s="260" t="s">
        <v>40</v>
      </c>
      <c r="G65" s="261">
        <v>1.18478543</v>
      </c>
      <c r="H65" s="262">
        <v>1.18478543</v>
      </c>
      <c r="I65" s="263">
        <f t="shared" si="1"/>
        <v>0</v>
      </c>
      <c r="J65" s="143"/>
    </row>
    <row r="66" spans="1:10" ht="34.5" x14ac:dyDescent="0.25">
      <c r="A66" s="260" t="s">
        <v>57</v>
      </c>
      <c r="B66" s="261">
        <v>0</v>
      </c>
      <c r="C66" s="262">
        <v>0</v>
      </c>
      <c r="D66" s="263">
        <f t="shared" si="0"/>
        <v>0</v>
      </c>
      <c r="E66" s="143"/>
      <c r="F66" s="260" t="s">
        <v>41</v>
      </c>
      <c r="G66" s="261">
        <v>0</v>
      </c>
      <c r="H66" s="262">
        <v>0</v>
      </c>
      <c r="I66" s="263">
        <f t="shared" si="1"/>
        <v>0</v>
      </c>
      <c r="J66" s="143"/>
    </row>
    <row r="67" spans="1:10" ht="34.5" x14ac:dyDescent="0.25">
      <c r="A67" s="260" t="s">
        <v>58</v>
      </c>
      <c r="B67" s="261">
        <v>5.0000000000000002E-5</v>
      </c>
      <c r="C67" s="262">
        <v>5.0000000000000002E-5</v>
      </c>
      <c r="D67" s="263">
        <f t="shared" si="0"/>
        <v>0</v>
      </c>
      <c r="E67" s="143"/>
      <c r="F67" s="260" t="s">
        <v>42</v>
      </c>
      <c r="G67" s="261">
        <v>0.30715048</v>
      </c>
      <c r="H67" s="262">
        <v>0.30715048</v>
      </c>
      <c r="I67" s="263">
        <f t="shared" si="1"/>
        <v>0</v>
      </c>
      <c r="J67" s="143"/>
    </row>
    <row r="68" spans="1:10" ht="34.5" x14ac:dyDescent="0.25">
      <c r="A68" s="260" t="s">
        <v>59</v>
      </c>
      <c r="B68" s="261">
        <v>0.12689479000000001</v>
      </c>
      <c r="C68" s="262">
        <v>0.12689479000000001</v>
      </c>
      <c r="D68" s="263">
        <f t="shared" si="0"/>
        <v>0</v>
      </c>
      <c r="E68" s="143"/>
      <c r="F68" s="260" t="s">
        <v>43</v>
      </c>
      <c r="G68" s="261">
        <v>2.5073088299999999</v>
      </c>
      <c r="H68" s="262">
        <v>2.5073088299999999</v>
      </c>
      <c r="I68" s="263">
        <f t="shared" si="1"/>
        <v>0</v>
      </c>
      <c r="J68" s="143"/>
    </row>
    <row r="69" spans="1:10" ht="34.5" x14ac:dyDescent="0.25">
      <c r="A69" s="260" t="s">
        <v>60</v>
      </c>
      <c r="B69" s="261">
        <v>2.46570811</v>
      </c>
      <c r="C69" s="262">
        <v>2.46570811</v>
      </c>
      <c r="D69" s="263">
        <f t="shared" si="0"/>
        <v>0</v>
      </c>
      <c r="E69" s="143"/>
      <c r="F69" s="260" t="s">
        <v>44</v>
      </c>
      <c r="G69" s="261">
        <v>0.93571146999999999</v>
      </c>
      <c r="H69" s="262">
        <v>0.93571146999999999</v>
      </c>
      <c r="I69" s="263">
        <f t="shared" si="1"/>
        <v>0</v>
      </c>
      <c r="J69" s="143"/>
    </row>
    <row r="70" spans="1:10" ht="23" x14ac:dyDescent="0.25">
      <c r="A70" s="260" t="s">
        <v>61</v>
      </c>
      <c r="B70" s="261">
        <v>48.15250735</v>
      </c>
      <c r="C70" s="262">
        <v>48.15250735</v>
      </c>
      <c r="D70" s="263">
        <f t="shared" si="0"/>
        <v>0</v>
      </c>
      <c r="E70" s="143"/>
      <c r="F70" s="260" t="s">
        <v>45</v>
      </c>
      <c r="G70" s="261">
        <v>0.79975968000000008</v>
      </c>
      <c r="H70" s="262">
        <v>0.79975968000000008</v>
      </c>
      <c r="I70" s="263">
        <f t="shared" si="1"/>
        <v>0</v>
      </c>
      <c r="J70" s="143"/>
    </row>
    <row r="71" spans="1:10" ht="23" x14ac:dyDescent="0.25">
      <c r="A71" s="260" t="s">
        <v>62</v>
      </c>
      <c r="B71" s="261">
        <v>42.70271838</v>
      </c>
      <c r="C71" s="262">
        <v>42.70271838</v>
      </c>
      <c r="D71" s="263">
        <f t="shared" si="0"/>
        <v>0</v>
      </c>
      <c r="E71" s="143"/>
      <c r="F71" s="260" t="s">
        <v>46</v>
      </c>
      <c r="G71" s="261">
        <v>3.5849200000000001E-3</v>
      </c>
      <c r="H71" s="262">
        <v>3.5849200000000001E-3</v>
      </c>
      <c r="I71" s="263">
        <f t="shared" si="1"/>
        <v>0</v>
      </c>
      <c r="J71" s="143"/>
    </row>
    <row r="72" spans="1:10" ht="23" x14ac:dyDescent="0.25">
      <c r="A72" s="260" t="s">
        <v>63</v>
      </c>
      <c r="B72" s="261">
        <v>4.0370100000000006E-3</v>
      </c>
      <c r="C72" s="262">
        <v>4.0370100000000006E-3</v>
      </c>
      <c r="D72" s="263">
        <f t="shared" si="0"/>
        <v>0</v>
      </c>
      <c r="E72" s="143"/>
      <c r="F72" s="260" t="s">
        <v>47</v>
      </c>
      <c r="G72" s="261">
        <v>0.54007789000000006</v>
      </c>
      <c r="H72" s="262">
        <v>0.54007789000000006</v>
      </c>
      <c r="I72" s="263">
        <f t="shared" si="1"/>
        <v>0</v>
      </c>
      <c r="J72" s="143"/>
    </row>
    <row r="73" spans="1:10" x14ac:dyDescent="0.25">
      <c r="A73" s="260" t="s">
        <v>64</v>
      </c>
      <c r="B73" s="261">
        <v>56.436038140000001</v>
      </c>
      <c r="C73" s="262">
        <v>56.436038140000001</v>
      </c>
      <c r="D73" s="263">
        <f t="shared" si="0"/>
        <v>0</v>
      </c>
      <c r="E73" s="143"/>
      <c r="F73" s="260" t="s">
        <v>48</v>
      </c>
      <c r="G73" s="261">
        <v>0.41674156000000001</v>
      </c>
      <c r="H73" s="262">
        <v>0.41674156000000001</v>
      </c>
      <c r="I73" s="263">
        <f t="shared" si="1"/>
        <v>0</v>
      </c>
      <c r="J73" s="143"/>
    </row>
    <row r="74" spans="1:10" ht="23" x14ac:dyDescent="0.25">
      <c r="A74" s="260" t="s">
        <v>65</v>
      </c>
      <c r="B74" s="261">
        <v>0.17957799999999999</v>
      </c>
      <c r="C74" s="262">
        <v>0.17957799999999999</v>
      </c>
      <c r="D74" s="263">
        <f t="shared" si="0"/>
        <v>0</v>
      </c>
      <c r="E74" s="143"/>
      <c r="F74" s="260" t="s">
        <v>49</v>
      </c>
      <c r="G74" s="261">
        <v>12.931572769999999</v>
      </c>
      <c r="H74" s="262">
        <v>12.931572769999999</v>
      </c>
      <c r="I74" s="263">
        <f t="shared" si="1"/>
        <v>0</v>
      </c>
      <c r="J74" s="143"/>
    </row>
    <row r="75" spans="1:10" ht="23" x14ac:dyDescent="0.25">
      <c r="A75" s="260" t="s">
        <v>66</v>
      </c>
      <c r="B75" s="261">
        <v>38.797117159999999</v>
      </c>
      <c r="C75" s="262">
        <v>38.797117159999999</v>
      </c>
      <c r="D75" s="263">
        <f t="shared" ref="D75:D138" si="2">C75-B75</f>
        <v>0</v>
      </c>
      <c r="E75" s="143"/>
      <c r="F75" s="260" t="s">
        <v>50</v>
      </c>
      <c r="G75" s="261">
        <v>25.597751489999997</v>
      </c>
      <c r="H75" s="262">
        <v>25.597751489999997</v>
      </c>
      <c r="I75" s="263">
        <f t="shared" si="1"/>
        <v>0</v>
      </c>
      <c r="J75" s="143"/>
    </row>
    <row r="76" spans="1:10" ht="23" x14ac:dyDescent="0.25">
      <c r="A76" s="260" t="s">
        <v>67</v>
      </c>
      <c r="B76" s="261">
        <v>17.654188730000001</v>
      </c>
      <c r="C76" s="262">
        <v>17.654188730000001</v>
      </c>
      <c r="D76" s="263">
        <f t="shared" si="2"/>
        <v>0</v>
      </c>
      <c r="E76" s="143"/>
      <c r="F76" s="260" t="s">
        <v>51</v>
      </c>
      <c r="G76" s="261">
        <v>2.7883999999999998E-4</v>
      </c>
      <c r="H76" s="262">
        <v>2.7883999999999998E-4</v>
      </c>
      <c r="I76" s="263">
        <f t="shared" ref="I76:I139" si="3">H76-G76</f>
        <v>0</v>
      </c>
      <c r="J76" s="143"/>
    </row>
    <row r="77" spans="1:10" ht="34.5" x14ac:dyDescent="0.25">
      <c r="A77" s="260" t="s">
        <v>68</v>
      </c>
      <c r="B77" s="261">
        <v>59.481963890000003</v>
      </c>
      <c r="C77" s="262">
        <v>59.481963890000003</v>
      </c>
      <c r="D77" s="263">
        <f t="shared" si="2"/>
        <v>0</v>
      </c>
      <c r="E77" s="143"/>
      <c r="F77" s="260" t="s">
        <v>52</v>
      </c>
      <c r="G77" s="261">
        <v>0</v>
      </c>
      <c r="H77" s="262">
        <v>0</v>
      </c>
      <c r="I77" s="263">
        <f t="shared" si="3"/>
        <v>0</v>
      </c>
      <c r="J77" s="143"/>
    </row>
    <row r="78" spans="1:10" ht="23" x14ac:dyDescent="0.25">
      <c r="A78" s="260" t="s">
        <v>69</v>
      </c>
      <c r="B78" s="261">
        <v>0</v>
      </c>
      <c r="C78" s="262">
        <v>0</v>
      </c>
      <c r="D78" s="263">
        <f t="shared" si="2"/>
        <v>0</v>
      </c>
      <c r="E78" s="143"/>
      <c r="F78" s="260" t="s">
        <v>53</v>
      </c>
      <c r="G78" s="261">
        <v>0.20090637</v>
      </c>
      <c r="H78" s="262">
        <v>0.20090637</v>
      </c>
      <c r="I78" s="263">
        <f t="shared" si="3"/>
        <v>0</v>
      </c>
      <c r="J78" s="143"/>
    </row>
    <row r="79" spans="1:10" ht="34.5" x14ac:dyDescent="0.25">
      <c r="A79" s="260" t="s">
        <v>70</v>
      </c>
      <c r="B79" s="261">
        <v>1329.42735227</v>
      </c>
      <c r="C79" s="262">
        <v>1329.42735227</v>
      </c>
      <c r="D79" s="263">
        <f t="shared" si="2"/>
        <v>0</v>
      </c>
      <c r="E79" s="143"/>
      <c r="F79" s="260" t="s">
        <v>54</v>
      </c>
      <c r="G79" s="261">
        <v>0</v>
      </c>
      <c r="H79" s="262">
        <v>0</v>
      </c>
      <c r="I79" s="263">
        <f t="shared" si="3"/>
        <v>0</v>
      </c>
      <c r="J79" s="143"/>
    </row>
    <row r="80" spans="1:10" ht="23" x14ac:dyDescent="0.25">
      <c r="A80" s="260" t="s">
        <v>71</v>
      </c>
      <c r="B80" s="261">
        <v>55.187599640000002</v>
      </c>
      <c r="C80" s="262">
        <v>55.187599640000002</v>
      </c>
      <c r="D80" s="263">
        <f t="shared" si="2"/>
        <v>0</v>
      </c>
      <c r="E80" s="143"/>
      <c r="F80" s="260" t="s">
        <v>55</v>
      </c>
      <c r="G80" s="261">
        <v>4.4156593700000002</v>
      </c>
      <c r="H80" s="262">
        <v>4.4156593700000002</v>
      </c>
      <c r="I80" s="263">
        <f t="shared" si="3"/>
        <v>0</v>
      </c>
      <c r="J80" s="143"/>
    </row>
    <row r="81" spans="1:10" ht="23" x14ac:dyDescent="0.25">
      <c r="A81" s="260" t="s">
        <v>72</v>
      </c>
      <c r="B81" s="261">
        <v>23.48529744</v>
      </c>
      <c r="C81" s="262">
        <v>23.48529744</v>
      </c>
      <c r="D81" s="263">
        <f t="shared" si="2"/>
        <v>0</v>
      </c>
      <c r="E81" s="143"/>
      <c r="F81" s="260" t="s">
        <v>56</v>
      </c>
      <c r="G81" s="261">
        <v>0.30577033000000003</v>
      </c>
      <c r="H81" s="262">
        <v>0.30577033000000003</v>
      </c>
      <c r="I81" s="263">
        <f t="shared" si="3"/>
        <v>0</v>
      </c>
      <c r="J81" s="143"/>
    </row>
    <row r="82" spans="1:10" ht="34.5" x14ac:dyDescent="0.25">
      <c r="A82" s="260" t="s">
        <v>73</v>
      </c>
      <c r="B82" s="261">
        <v>6.4708999999999999E-3</v>
      </c>
      <c r="C82" s="262">
        <v>6.4708999999999999E-3</v>
      </c>
      <c r="D82" s="263">
        <f t="shared" si="2"/>
        <v>0</v>
      </c>
      <c r="E82" s="143"/>
      <c r="F82" s="260" t="s">
        <v>57</v>
      </c>
      <c r="G82" s="261">
        <v>0</v>
      </c>
      <c r="H82" s="262">
        <v>0</v>
      </c>
      <c r="I82" s="263">
        <f t="shared" si="3"/>
        <v>0</v>
      </c>
      <c r="J82" s="143"/>
    </row>
    <row r="83" spans="1:10" x14ac:dyDescent="0.25">
      <c r="A83" s="260" t="s">
        <v>74</v>
      </c>
      <c r="B83" s="261">
        <v>1.3556291599999999</v>
      </c>
      <c r="C83" s="262">
        <v>1.3556291599999999</v>
      </c>
      <c r="D83" s="263">
        <f t="shared" si="2"/>
        <v>0</v>
      </c>
      <c r="E83" s="143"/>
      <c r="F83" s="260" t="s">
        <v>58</v>
      </c>
      <c r="G83" s="261">
        <v>0.28279740999999997</v>
      </c>
      <c r="H83" s="262">
        <v>0.28279740999999997</v>
      </c>
      <c r="I83" s="263">
        <f t="shared" si="3"/>
        <v>0</v>
      </c>
      <c r="J83" s="143"/>
    </row>
    <row r="84" spans="1:10" x14ac:dyDescent="0.25">
      <c r="A84" s="260" t="s">
        <v>75</v>
      </c>
      <c r="B84" s="261">
        <v>12.305252289999999</v>
      </c>
      <c r="C84" s="262">
        <v>12.305252289999999</v>
      </c>
      <c r="D84" s="263">
        <f t="shared" si="2"/>
        <v>0</v>
      </c>
      <c r="E84" s="143"/>
      <c r="F84" s="260" t="s">
        <v>59</v>
      </c>
      <c r="G84" s="261">
        <v>0.85757709999999998</v>
      </c>
      <c r="H84" s="262">
        <v>0.85757709999999998</v>
      </c>
      <c r="I84" s="263">
        <f t="shared" si="3"/>
        <v>0</v>
      </c>
      <c r="J84" s="143"/>
    </row>
    <row r="85" spans="1:10" ht="23" x14ac:dyDescent="0.25">
      <c r="A85" s="260" t="s">
        <v>76</v>
      </c>
      <c r="B85" s="261">
        <v>0</v>
      </c>
      <c r="C85" s="262">
        <v>0</v>
      </c>
      <c r="D85" s="263">
        <f t="shared" si="2"/>
        <v>0</v>
      </c>
      <c r="E85" s="143"/>
      <c r="F85" s="260" t="s">
        <v>60</v>
      </c>
      <c r="G85" s="261">
        <v>0.53960981000000008</v>
      </c>
      <c r="H85" s="262">
        <v>0.53960981000000008</v>
      </c>
      <c r="I85" s="263">
        <f t="shared" si="3"/>
        <v>0</v>
      </c>
      <c r="J85" s="143"/>
    </row>
    <row r="86" spans="1:10" x14ac:dyDescent="0.25">
      <c r="A86" s="260" t="s">
        <v>77</v>
      </c>
      <c r="B86" s="261">
        <v>1.62157057</v>
      </c>
      <c r="C86" s="262">
        <v>1.62157057</v>
      </c>
      <c r="D86" s="263">
        <f t="shared" si="2"/>
        <v>0</v>
      </c>
      <c r="E86" s="143"/>
      <c r="F86" s="260" t="s">
        <v>61</v>
      </c>
      <c r="G86" s="261">
        <v>4.8290430999999998</v>
      </c>
      <c r="H86" s="262">
        <v>4.8290430999999998</v>
      </c>
      <c r="I86" s="263">
        <f t="shared" si="3"/>
        <v>0</v>
      </c>
      <c r="J86" s="143"/>
    </row>
    <row r="87" spans="1:10" ht="34.5" x14ac:dyDescent="0.25">
      <c r="A87" s="260" t="s">
        <v>78</v>
      </c>
      <c r="B87" s="261">
        <v>0</v>
      </c>
      <c r="C87" s="262">
        <v>0</v>
      </c>
      <c r="D87" s="263">
        <f t="shared" si="2"/>
        <v>0</v>
      </c>
      <c r="E87" s="143"/>
      <c r="F87" s="260" t="s">
        <v>62</v>
      </c>
      <c r="G87" s="261">
        <v>3.4939309999999994E-2</v>
      </c>
      <c r="H87" s="262">
        <v>3.4939309999999994E-2</v>
      </c>
      <c r="I87" s="263">
        <f t="shared" si="3"/>
        <v>0</v>
      </c>
      <c r="J87" s="143"/>
    </row>
    <row r="88" spans="1:10" ht="23" x14ac:dyDescent="0.25">
      <c r="A88" s="260" t="s">
        <v>79</v>
      </c>
      <c r="B88" s="261">
        <v>0</v>
      </c>
      <c r="C88" s="262">
        <v>0</v>
      </c>
      <c r="D88" s="263">
        <f t="shared" si="2"/>
        <v>0</v>
      </c>
      <c r="E88" s="143"/>
      <c r="F88" s="260" t="s">
        <v>63</v>
      </c>
      <c r="G88" s="261">
        <v>6.8885100000000005E-3</v>
      </c>
      <c r="H88" s="262">
        <v>6.8885100000000005E-3</v>
      </c>
      <c r="I88" s="263">
        <f t="shared" si="3"/>
        <v>0</v>
      </c>
      <c r="J88" s="143"/>
    </row>
    <row r="89" spans="1:10" ht="34.5" x14ac:dyDescent="0.25">
      <c r="A89" s="260" t="s">
        <v>80</v>
      </c>
      <c r="B89" s="261">
        <v>490.60218995999998</v>
      </c>
      <c r="C89" s="262">
        <v>490.60218995999998</v>
      </c>
      <c r="D89" s="263">
        <f t="shared" si="2"/>
        <v>0</v>
      </c>
      <c r="E89" s="143"/>
      <c r="F89" s="260" t="s">
        <v>64</v>
      </c>
      <c r="G89" s="261">
        <v>35.502716740000004</v>
      </c>
      <c r="H89" s="262">
        <v>35.502716740000004</v>
      </c>
      <c r="I89" s="263">
        <f t="shared" si="3"/>
        <v>0</v>
      </c>
      <c r="J89" s="143"/>
    </row>
    <row r="90" spans="1:10" ht="23" x14ac:dyDescent="0.25">
      <c r="A90" s="260" t="s">
        <v>81</v>
      </c>
      <c r="B90" s="261">
        <v>18.34514368</v>
      </c>
      <c r="C90" s="262">
        <v>18.34514368</v>
      </c>
      <c r="D90" s="263">
        <f t="shared" si="2"/>
        <v>0</v>
      </c>
      <c r="E90" s="143"/>
      <c r="F90" s="260" t="s">
        <v>65</v>
      </c>
      <c r="G90" s="261">
        <v>0.32890000000000003</v>
      </c>
      <c r="H90" s="262">
        <v>0.32890000000000003</v>
      </c>
      <c r="I90" s="263">
        <f t="shared" si="3"/>
        <v>0</v>
      </c>
      <c r="J90" s="143"/>
    </row>
    <row r="91" spans="1:10" ht="23" x14ac:dyDescent="0.25">
      <c r="A91" s="260" t="s">
        <v>82</v>
      </c>
      <c r="B91" s="261">
        <v>0</v>
      </c>
      <c r="C91" s="262">
        <v>0</v>
      </c>
      <c r="D91" s="263">
        <f t="shared" si="2"/>
        <v>0</v>
      </c>
      <c r="E91" s="143"/>
      <c r="F91" s="260" t="s">
        <v>66</v>
      </c>
      <c r="G91" s="261">
        <v>1.65E-3</v>
      </c>
      <c r="H91" s="262">
        <v>1.65E-3</v>
      </c>
      <c r="I91" s="263">
        <f t="shared" si="3"/>
        <v>0</v>
      </c>
      <c r="J91" s="143"/>
    </row>
    <row r="92" spans="1:10" ht="23" x14ac:dyDescent="0.25">
      <c r="A92" s="260" t="s">
        <v>83</v>
      </c>
      <c r="B92" s="261">
        <v>0</v>
      </c>
      <c r="C92" s="262">
        <v>0</v>
      </c>
      <c r="D92" s="263">
        <f t="shared" si="2"/>
        <v>0</v>
      </c>
      <c r="E92" s="143"/>
      <c r="F92" s="260" t="s">
        <v>67</v>
      </c>
      <c r="G92" s="261">
        <v>0</v>
      </c>
      <c r="H92" s="262">
        <v>0</v>
      </c>
      <c r="I92" s="263">
        <f t="shared" si="3"/>
        <v>0</v>
      </c>
      <c r="J92" s="143"/>
    </row>
    <row r="93" spans="1:10" ht="23" x14ac:dyDescent="0.25">
      <c r="A93" s="260" t="s">
        <v>84</v>
      </c>
      <c r="B93" s="261">
        <v>0</v>
      </c>
      <c r="C93" s="262">
        <v>0</v>
      </c>
      <c r="D93" s="263">
        <f t="shared" si="2"/>
        <v>0</v>
      </c>
      <c r="E93" s="143"/>
      <c r="F93" s="260" t="s">
        <v>68</v>
      </c>
      <c r="G93" s="261">
        <v>150.36247677</v>
      </c>
      <c r="H93" s="262">
        <v>150.36247677</v>
      </c>
      <c r="I93" s="263">
        <f t="shared" si="3"/>
        <v>0</v>
      </c>
      <c r="J93" s="143"/>
    </row>
    <row r="94" spans="1:10" ht="34.5" x14ac:dyDescent="0.25">
      <c r="A94" s="260" t="s">
        <v>85</v>
      </c>
      <c r="B94" s="261">
        <v>0</v>
      </c>
      <c r="C94" s="262">
        <v>0</v>
      </c>
      <c r="D94" s="263">
        <f t="shared" si="2"/>
        <v>0</v>
      </c>
      <c r="E94" s="143"/>
      <c r="F94" s="260" t="s">
        <v>69</v>
      </c>
      <c r="G94" s="261">
        <v>2.856597E-2</v>
      </c>
      <c r="H94" s="262">
        <v>2.856597E-2</v>
      </c>
      <c r="I94" s="263">
        <f t="shared" si="3"/>
        <v>0</v>
      </c>
      <c r="J94" s="143"/>
    </row>
    <row r="95" spans="1:10" x14ac:dyDescent="0.25">
      <c r="A95" s="260" t="s">
        <v>86</v>
      </c>
      <c r="B95" s="261">
        <v>0</v>
      </c>
      <c r="C95" s="262">
        <v>0</v>
      </c>
      <c r="D95" s="263">
        <f t="shared" si="2"/>
        <v>0</v>
      </c>
      <c r="E95" s="143"/>
      <c r="F95" s="260" t="s">
        <v>70</v>
      </c>
      <c r="G95" s="261">
        <v>0</v>
      </c>
      <c r="H95" s="262">
        <v>0</v>
      </c>
      <c r="I95" s="263">
        <f t="shared" si="3"/>
        <v>0</v>
      </c>
      <c r="J95" s="143"/>
    </row>
    <row r="96" spans="1:10" x14ac:dyDescent="0.25">
      <c r="A96" s="260" t="s">
        <v>87</v>
      </c>
      <c r="B96" s="261">
        <v>0.35221228999999998</v>
      </c>
      <c r="C96" s="262">
        <v>0.35221228999999998</v>
      </c>
      <c r="D96" s="263">
        <f t="shared" si="2"/>
        <v>0</v>
      </c>
      <c r="E96" s="143"/>
      <c r="F96" s="260" t="s">
        <v>71</v>
      </c>
      <c r="G96" s="261">
        <v>53.244610119999997</v>
      </c>
      <c r="H96" s="262">
        <v>53.244610119999997</v>
      </c>
      <c r="I96" s="263">
        <f t="shared" si="3"/>
        <v>0</v>
      </c>
      <c r="J96" s="143"/>
    </row>
    <row r="97" spans="1:10" ht="23" x14ac:dyDescent="0.25">
      <c r="A97" s="260" t="s">
        <v>88</v>
      </c>
      <c r="B97" s="261">
        <v>7.1783600000000003E-2</v>
      </c>
      <c r="C97" s="262">
        <v>7.1783600000000003E-2</v>
      </c>
      <c r="D97" s="263">
        <f t="shared" si="2"/>
        <v>0</v>
      </c>
      <c r="E97" s="143"/>
      <c r="F97" s="260" t="s">
        <v>72</v>
      </c>
      <c r="G97" s="261">
        <v>5.3926362000000001</v>
      </c>
      <c r="H97" s="262">
        <v>5.3926362000000001</v>
      </c>
      <c r="I97" s="263">
        <f t="shared" si="3"/>
        <v>0</v>
      </c>
      <c r="J97" s="143"/>
    </row>
    <row r="98" spans="1:10" ht="23" x14ac:dyDescent="0.25">
      <c r="A98" s="260" t="s">
        <v>89</v>
      </c>
      <c r="B98" s="261">
        <v>0.15606683999999998</v>
      </c>
      <c r="C98" s="262">
        <v>0.15606683999999998</v>
      </c>
      <c r="D98" s="263">
        <f t="shared" si="2"/>
        <v>0</v>
      </c>
      <c r="E98" s="143"/>
      <c r="F98" s="260" t="s">
        <v>73</v>
      </c>
      <c r="G98" s="261">
        <v>0</v>
      </c>
      <c r="H98" s="262">
        <v>0</v>
      </c>
      <c r="I98" s="263">
        <f t="shared" si="3"/>
        <v>0</v>
      </c>
      <c r="J98" s="143"/>
    </row>
    <row r="99" spans="1:10" ht="46" x14ac:dyDescent="0.25">
      <c r="A99" s="260" t="s">
        <v>90</v>
      </c>
      <c r="B99" s="261">
        <v>0</v>
      </c>
      <c r="C99" s="262">
        <v>0</v>
      </c>
      <c r="D99" s="263">
        <f t="shared" si="2"/>
        <v>0</v>
      </c>
      <c r="E99" s="143"/>
      <c r="F99" s="260" t="s">
        <v>74</v>
      </c>
      <c r="G99" s="261">
        <v>6.5141861700000003</v>
      </c>
      <c r="H99" s="262">
        <v>6.5141861700000003</v>
      </c>
      <c r="I99" s="263">
        <f t="shared" si="3"/>
        <v>0</v>
      </c>
      <c r="J99" s="143"/>
    </row>
    <row r="100" spans="1:10" ht="34.5" x14ac:dyDescent="0.25">
      <c r="A100" s="260" t="s">
        <v>91</v>
      </c>
      <c r="B100" s="261">
        <v>0.30385570000000001</v>
      </c>
      <c r="C100" s="262">
        <v>0.30385570000000001</v>
      </c>
      <c r="D100" s="263">
        <f t="shared" si="2"/>
        <v>0</v>
      </c>
      <c r="E100" s="143"/>
      <c r="F100" s="260" t="s">
        <v>75</v>
      </c>
      <c r="G100" s="261">
        <v>19.355457329999997</v>
      </c>
      <c r="H100" s="262">
        <v>19.355457329999997</v>
      </c>
      <c r="I100" s="263">
        <f t="shared" si="3"/>
        <v>0</v>
      </c>
      <c r="J100" s="143"/>
    </row>
    <row r="101" spans="1:10" ht="34.5" x14ac:dyDescent="0.25">
      <c r="A101" s="260" t="s">
        <v>92</v>
      </c>
      <c r="B101" s="261">
        <v>0.81102200000000002</v>
      </c>
      <c r="C101" s="262">
        <v>0.81102200000000002</v>
      </c>
      <c r="D101" s="263">
        <f t="shared" si="2"/>
        <v>0</v>
      </c>
      <c r="E101" s="143"/>
      <c r="F101" s="260" t="s">
        <v>76</v>
      </c>
      <c r="G101" s="261">
        <v>4.8450078799999998</v>
      </c>
      <c r="H101" s="262">
        <v>4.8450078799999998</v>
      </c>
      <c r="I101" s="263">
        <f t="shared" si="3"/>
        <v>0</v>
      </c>
      <c r="J101" s="143"/>
    </row>
    <row r="102" spans="1:10" ht="46" x14ac:dyDescent="0.25">
      <c r="A102" s="260" t="s">
        <v>93</v>
      </c>
      <c r="B102" s="261">
        <v>5.7643670000000001E-2</v>
      </c>
      <c r="C102" s="262">
        <v>5.7643670000000001E-2</v>
      </c>
      <c r="D102" s="263">
        <f t="shared" si="2"/>
        <v>0</v>
      </c>
      <c r="E102" s="143"/>
      <c r="F102" s="260" t="s">
        <v>77</v>
      </c>
      <c r="G102" s="261">
        <v>0.36236877000000001</v>
      </c>
      <c r="H102" s="262">
        <v>0.36236877000000001</v>
      </c>
      <c r="I102" s="263">
        <f t="shared" si="3"/>
        <v>0</v>
      </c>
      <c r="J102" s="143"/>
    </row>
    <row r="103" spans="1:10" ht="23" x14ac:dyDescent="0.25">
      <c r="A103" s="260" t="s">
        <v>94</v>
      </c>
      <c r="B103" s="261">
        <v>5.6300000000000002E-4</v>
      </c>
      <c r="C103" s="262">
        <v>5.6300000000000002E-4</v>
      </c>
      <c r="D103" s="263">
        <f t="shared" si="2"/>
        <v>0</v>
      </c>
      <c r="E103" s="143"/>
      <c r="F103" s="260" t="s">
        <v>78</v>
      </c>
      <c r="G103" s="261">
        <v>0</v>
      </c>
      <c r="H103" s="262">
        <v>0</v>
      </c>
      <c r="I103" s="263">
        <f t="shared" si="3"/>
        <v>0</v>
      </c>
      <c r="J103" s="143"/>
    </row>
    <row r="104" spans="1:10" ht="34.5" x14ac:dyDescent="0.25">
      <c r="A104" s="260" t="s">
        <v>95</v>
      </c>
      <c r="B104" s="261">
        <v>0</v>
      </c>
      <c r="C104" s="262">
        <v>0</v>
      </c>
      <c r="D104" s="263">
        <f t="shared" si="2"/>
        <v>0</v>
      </c>
      <c r="E104" s="143"/>
      <c r="F104" s="260" t="s">
        <v>79</v>
      </c>
      <c r="G104" s="261">
        <v>0</v>
      </c>
      <c r="H104" s="262">
        <v>0</v>
      </c>
      <c r="I104" s="263">
        <f t="shared" si="3"/>
        <v>0</v>
      </c>
      <c r="J104" s="143"/>
    </row>
    <row r="105" spans="1:10" x14ac:dyDescent="0.25">
      <c r="A105" s="260" t="s">
        <v>96</v>
      </c>
      <c r="B105" s="261">
        <v>0.60078243000000009</v>
      </c>
      <c r="C105" s="262">
        <v>0.60078243000000009</v>
      </c>
      <c r="D105" s="263">
        <f t="shared" si="2"/>
        <v>0</v>
      </c>
      <c r="E105" s="143"/>
      <c r="F105" s="260" t="s">
        <v>81</v>
      </c>
      <c r="G105" s="261">
        <v>12.320279749999999</v>
      </c>
      <c r="H105" s="262">
        <v>12.320279749999999</v>
      </c>
      <c r="I105" s="263">
        <f t="shared" si="3"/>
        <v>0</v>
      </c>
      <c r="J105" s="143"/>
    </row>
    <row r="106" spans="1:10" ht="23" x14ac:dyDescent="0.25">
      <c r="A106" s="260" t="s">
        <v>97</v>
      </c>
      <c r="B106" s="261">
        <v>81.724184980000004</v>
      </c>
      <c r="C106" s="262">
        <v>81.724184980000004</v>
      </c>
      <c r="D106" s="263">
        <f t="shared" si="2"/>
        <v>0</v>
      </c>
      <c r="E106" s="143"/>
      <c r="F106" s="260" t="s">
        <v>82</v>
      </c>
      <c r="G106" s="261">
        <v>13.1029705</v>
      </c>
      <c r="H106" s="262">
        <v>13.1029705</v>
      </c>
      <c r="I106" s="263">
        <f t="shared" si="3"/>
        <v>0</v>
      </c>
      <c r="J106" s="143"/>
    </row>
    <row r="107" spans="1:10" ht="23" x14ac:dyDescent="0.25">
      <c r="A107" s="260" t="s">
        <v>98</v>
      </c>
      <c r="B107" s="261">
        <v>0.50905100000000003</v>
      </c>
      <c r="C107" s="262">
        <v>0.50905100000000003</v>
      </c>
      <c r="D107" s="263">
        <f t="shared" si="2"/>
        <v>0</v>
      </c>
      <c r="E107" s="143"/>
      <c r="F107" s="260" t="s">
        <v>83</v>
      </c>
      <c r="G107" s="261">
        <v>5.4448933099999994</v>
      </c>
      <c r="H107" s="262">
        <v>5.4448933099999994</v>
      </c>
      <c r="I107" s="263">
        <f t="shared" si="3"/>
        <v>0</v>
      </c>
      <c r="J107" s="143"/>
    </row>
    <row r="108" spans="1:10" ht="23" x14ac:dyDescent="0.25">
      <c r="A108" s="260" t="s">
        <v>99</v>
      </c>
      <c r="B108" s="261">
        <v>0.38343438000000002</v>
      </c>
      <c r="C108" s="262">
        <v>0.38343438000000002</v>
      </c>
      <c r="D108" s="263">
        <f t="shared" si="2"/>
        <v>0</v>
      </c>
      <c r="E108" s="143"/>
      <c r="F108" s="260" t="s">
        <v>84</v>
      </c>
      <c r="G108" s="261">
        <v>3.3415583500000001</v>
      </c>
      <c r="H108" s="262">
        <v>3.3415583500000001</v>
      </c>
      <c r="I108" s="263">
        <f t="shared" si="3"/>
        <v>0</v>
      </c>
      <c r="J108" s="143"/>
    </row>
    <row r="109" spans="1:10" ht="23" x14ac:dyDescent="0.25">
      <c r="A109" s="260" t="s">
        <v>100</v>
      </c>
      <c r="B109" s="261">
        <v>2.05E-4</v>
      </c>
      <c r="C109" s="262">
        <v>2.05E-4</v>
      </c>
      <c r="D109" s="263">
        <f t="shared" si="2"/>
        <v>0</v>
      </c>
      <c r="E109" s="143"/>
      <c r="F109" s="260" t="s">
        <v>85</v>
      </c>
      <c r="G109" s="261">
        <v>0</v>
      </c>
      <c r="H109" s="262">
        <v>0</v>
      </c>
      <c r="I109" s="263">
        <f t="shared" si="3"/>
        <v>0</v>
      </c>
      <c r="J109" s="143"/>
    </row>
    <row r="110" spans="1:10" ht="34.5" x14ac:dyDescent="0.25">
      <c r="A110" s="260" t="s">
        <v>101</v>
      </c>
      <c r="B110" s="261">
        <v>0</v>
      </c>
      <c r="C110" s="262">
        <v>0</v>
      </c>
      <c r="D110" s="263">
        <f t="shared" si="2"/>
        <v>0</v>
      </c>
      <c r="E110" s="143"/>
      <c r="F110" s="260" t="s">
        <v>86</v>
      </c>
      <c r="G110" s="261">
        <v>0</v>
      </c>
      <c r="H110" s="262">
        <v>0</v>
      </c>
      <c r="I110" s="263">
        <f t="shared" si="3"/>
        <v>0</v>
      </c>
      <c r="J110" s="143"/>
    </row>
    <row r="111" spans="1:10" ht="23" x14ac:dyDescent="0.25">
      <c r="A111" s="260" t="s">
        <v>102</v>
      </c>
      <c r="B111" s="261">
        <v>0.265926</v>
      </c>
      <c r="C111" s="262">
        <v>0.265926</v>
      </c>
      <c r="D111" s="263">
        <f t="shared" si="2"/>
        <v>0</v>
      </c>
      <c r="E111" s="143"/>
      <c r="F111" s="260" t="s">
        <v>87</v>
      </c>
      <c r="G111" s="261">
        <v>0.78053676999999999</v>
      </c>
      <c r="H111" s="262">
        <v>0.78053676999999999</v>
      </c>
      <c r="I111" s="263">
        <f t="shared" si="3"/>
        <v>0</v>
      </c>
      <c r="J111" s="143"/>
    </row>
    <row r="112" spans="1:10" ht="23" x14ac:dyDescent="0.25">
      <c r="A112" s="260" t="s">
        <v>103</v>
      </c>
      <c r="B112" s="261">
        <v>1.2700114599999999</v>
      </c>
      <c r="C112" s="262">
        <v>1.2700114599999999</v>
      </c>
      <c r="D112" s="263">
        <f t="shared" si="2"/>
        <v>0</v>
      </c>
      <c r="E112" s="143"/>
      <c r="F112" s="260" t="s">
        <v>88</v>
      </c>
      <c r="G112" s="261">
        <v>68.550730160000001</v>
      </c>
      <c r="H112" s="262">
        <v>68.550730160000001</v>
      </c>
      <c r="I112" s="263">
        <f t="shared" si="3"/>
        <v>0</v>
      </c>
      <c r="J112" s="143"/>
    </row>
    <row r="113" spans="1:10" ht="23" x14ac:dyDescent="0.25">
      <c r="A113" s="260" t="s">
        <v>104</v>
      </c>
      <c r="B113" s="261">
        <v>6.40025741</v>
      </c>
      <c r="C113" s="262">
        <v>6.40025741</v>
      </c>
      <c r="D113" s="263">
        <f t="shared" si="2"/>
        <v>0</v>
      </c>
      <c r="E113" s="143"/>
      <c r="F113" s="260" t="s">
        <v>89</v>
      </c>
      <c r="G113" s="261">
        <v>3.0377234</v>
      </c>
      <c r="H113" s="262">
        <v>3.0377234</v>
      </c>
      <c r="I113" s="263">
        <f t="shared" si="3"/>
        <v>0</v>
      </c>
      <c r="J113" s="143"/>
    </row>
    <row r="114" spans="1:10" ht="34.5" x14ac:dyDescent="0.25">
      <c r="A114" s="260" t="s">
        <v>105</v>
      </c>
      <c r="B114" s="261">
        <v>2.0942489800000001</v>
      </c>
      <c r="C114" s="262">
        <v>2.0942489800000001</v>
      </c>
      <c r="D114" s="263">
        <f t="shared" si="2"/>
        <v>0</v>
      </c>
      <c r="E114" s="143"/>
      <c r="F114" s="260" t="s">
        <v>90</v>
      </c>
      <c r="G114" s="261">
        <v>0.24353250000000001</v>
      </c>
      <c r="H114" s="262">
        <v>0.24353250000000001</v>
      </c>
      <c r="I114" s="263">
        <f t="shared" si="3"/>
        <v>0</v>
      </c>
      <c r="J114" s="143"/>
    </row>
    <row r="115" spans="1:10" ht="23" x14ac:dyDescent="0.25">
      <c r="A115" s="260" t="s">
        <v>106</v>
      </c>
      <c r="B115" s="261">
        <v>0.763988</v>
      </c>
      <c r="C115" s="262">
        <v>0.763988</v>
      </c>
      <c r="D115" s="263">
        <f t="shared" si="2"/>
        <v>0</v>
      </c>
      <c r="E115" s="143"/>
      <c r="F115" s="260" t="s">
        <v>91</v>
      </c>
      <c r="G115" s="261">
        <v>2.2236267700000001</v>
      </c>
      <c r="H115" s="262">
        <v>2.2236267700000001</v>
      </c>
      <c r="I115" s="263">
        <f t="shared" si="3"/>
        <v>0</v>
      </c>
      <c r="J115" s="143"/>
    </row>
    <row r="116" spans="1:10" ht="23" x14ac:dyDescent="0.25">
      <c r="A116" s="260" t="s">
        <v>107</v>
      </c>
      <c r="B116" s="261">
        <v>1.53494211</v>
      </c>
      <c r="C116" s="262">
        <v>1.53494211</v>
      </c>
      <c r="D116" s="263">
        <f t="shared" si="2"/>
        <v>0</v>
      </c>
      <c r="E116" s="143"/>
      <c r="F116" s="260" t="s">
        <v>92</v>
      </c>
      <c r="G116" s="261">
        <v>2.2096290099999996</v>
      </c>
      <c r="H116" s="262">
        <v>2.2096290099999996</v>
      </c>
      <c r="I116" s="263">
        <f t="shared" si="3"/>
        <v>0</v>
      </c>
      <c r="J116" s="143"/>
    </row>
    <row r="117" spans="1:10" ht="34.5" x14ac:dyDescent="0.25">
      <c r="A117" s="260" t="s">
        <v>108</v>
      </c>
      <c r="B117" s="261">
        <v>21.493465960000002</v>
      </c>
      <c r="C117" s="262">
        <v>21.493465960000002</v>
      </c>
      <c r="D117" s="263">
        <f t="shared" si="2"/>
        <v>0</v>
      </c>
      <c r="E117" s="143"/>
      <c r="F117" s="260" t="s">
        <v>93</v>
      </c>
      <c r="G117" s="261">
        <v>1.7021876299999998</v>
      </c>
      <c r="H117" s="262">
        <v>1.7021876299999998</v>
      </c>
      <c r="I117" s="263">
        <f t="shared" si="3"/>
        <v>0</v>
      </c>
      <c r="J117" s="143"/>
    </row>
    <row r="118" spans="1:10" ht="23" x14ac:dyDescent="0.25">
      <c r="A118" s="260" t="s">
        <v>109</v>
      </c>
      <c r="B118" s="261">
        <v>18.670867350000002</v>
      </c>
      <c r="C118" s="262">
        <v>18.670867350000002</v>
      </c>
      <c r="D118" s="263">
        <f t="shared" si="2"/>
        <v>0</v>
      </c>
      <c r="E118" s="143"/>
      <c r="F118" s="260" t="s">
        <v>94</v>
      </c>
      <c r="G118" s="261">
        <v>15.50297568</v>
      </c>
      <c r="H118" s="262">
        <v>15.50297568</v>
      </c>
      <c r="I118" s="263">
        <f t="shared" si="3"/>
        <v>0</v>
      </c>
      <c r="J118" s="143"/>
    </row>
    <row r="119" spans="1:10" ht="23" x14ac:dyDescent="0.25">
      <c r="A119" s="260" t="s">
        <v>110</v>
      </c>
      <c r="B119" s="261">
        <v>0</v>
      </c>
      <c r="C119" s="262">
        <v>0</v>
      </c>
      <c r="D119" s="263">
        <f t="shared" si="2"/>
        <v>0</v>
      </c>
      <c r="E119" s="143"/>
      <c r="F119" s="260" t="s">
        <v>95</v>
      </c>
      <c r="G119" s="261">
        <v>1.8394505000000001</v>
      </c>
      <c r="H119" s="262">
        <v>1.8394505000000001</v>
      </c>
      <c r="I119" s="263">
        <f t="shared" si="3"/>
        <v>0</v>
      </c>
      <c r="J119" s="143"/>
    </row>
    <row r="120" spans="1:10" x14ac:dyDescent="0.25">
      <c r="A120" s="260" t="s">
        <v>111</v>
      </c>
      <c r="B120" s="261">
        <v>6.4499999999999996E-4</v>
      </c>
      <c r="C120" s="262">
        <v>6.4499999999999996E-4</v>
      </c>
      <c r="D120" s="263">
        <f t="shared" si="2"/>
        <v>0</v>
      </c>
      <c r="E120" s="143"/>
      <c r="F120" s="260" t="s">
        <v>96</v>
      </c>
      <c r="G120" s="261">
        <v>0.92135905000000007</v>
      </c>
      <c r="H120" s="262">
        <v>0.92135905000000007</v>
      </c>
      <c r="I120" s="263">
        <f t="shared" si="3"/>
        <v>0</v>
      </c>
      <c r="J120" s="143"/>
    </row>
    <row r="121" spans="1:10" ht="23" x14ac:dyDescent="0.25">
      <c r="A121" s="260" t="s">
        <v>112</v>
      </c>
      <c r="B121" s="261">
        <v>0</v>
      </c>
      <c r="C121" s="262">
        <v>0</v>
      </c>
      <c r="D121" s="263">
        <f t="shared" si="2"/>
        <v>0</v>
      </c>
      <c r="E121" s="143"/>
      <c r="F121" s="260" t="s">
        <v>97</v>
      </c>
      <c r="G121" s="261">
        <v>437.01748717999999</v>
      </c>
      <c r="H121" s="262">
        <v>437.01748717999999</v>
      </c>
      <c r="I121" s="263">
        <f t="shared" si="3"/>
        <v>0</v>
      </c>
      <c r="J121" s="143"/>
    </row>
    <row r="122" spans="1:10" ht="46" x14ac:dyDescent="0.25">
      <c r="A122" s="260" t="s">
        <v>113</v>
      </c>
      <c r="B122" s="261">
        <v>0.41025493000000002</v>
      </c>
      <c r="C122" s="262">
        <v>0.41025493000000002</v>
      </c>
      <c r="D122" s="263">
        <f t="shared" si="2"/>
        <v>0</v>
      </c>
      <c r="E122" s="143"/>
      <c r="F122" s="260" t="s">
        <v>98</v>
      </c>
      <c r="G122" s="261">
        <v>45.513554369999994</v>
      </c>
      <c r="H122" s="262">
        <v>45.513554369999994</v>
      </c>
      <c r="I122" s="263">
        <f t="shared" si="3"/>
        <v>0</v>
      </c>
      <c r="J122" s="143"/>
    </row>
    <row r="123" spans="1:10" ht="23" x14ac:dyDescent="0.25">
      <c r="A123" s="260" t="s">
        <v>114</v>
      </c>
      <c r="B123" s="261">
        <v>15.39978771</v>
      </c>
      <c r="C123" s="262">
        <v>15.39978771</v>
      </c>
      <c r="D123" s="263">
        <f t="shared" si="2"/>
        <v>0</v>
      </c>
      <c r="E123" s="143"/>
      <c r="F123" s="260" t="s">
        <v>99</v>
      </c>
      <c r="G123" s="261">
        <v>37.978790200000006</v>
      </c>
      <c r="H123" s="262">
        <v>37.978790200000006</v>
      </c>
      <c r="I123" s="263">
        <f t="shared" si="3"/>
        <v>0</v>
      </c>
      <c r="J123" s="143"/>
    </row>
    <row r="124" spans="1:10" x14ac:dyDescent="0.25">
      <c r="A124" s="260" t="s">
        <v>115</v>
      </c>
      <c r="B124" s="261">
        <v>0</v>
      </c>
      <c r="C124" s="262">
        <v>0</v>
      </c>
      <c r="D124" s="263">
        <f t="shared" si="2"/>
        <v>0</v>
      </c>
      <c r="E124" s="143"/>
      <c r="F124" s="260" t="s">
        <v>100</v>
      </c>
      <c r="G124" s="261">
        <v>0.51733190000000007</v>
      </c>
      <c r="H124" s="262">
        <v>0.51733190000000007</v>
      </c>
      <c r="I124" s="263">
        <f t="shared" si="3"/>
        <v>0</v>
      </c>
      <c r="J124" s="143"/>
    </row>
    <row r="125" spans="1:10" ht="23" x14ac:dyDescent="0.25">
      <c r="A125" s="260" t="s">
        <v>116</v>
      </c>
      <c r="B125" s="261">
        <v>0.17624048</v>
      </c>
      <c r="C125" s="262">
        <v>0.17624048</v>
      </c>
      <c r="D125" s="263">
        <f t="shared" si="2"/>
        <v>0</v>
      </c>
      <c r="E125" s="143"/>
      <c r="F125" s="260" t="s">
        <v>101</v>
      </c>
      <c r="G125" s="261">
        <v>1.2645994700000001</v>
      </c>
      <c r="H125" s="262">
        <v>1.2645994700000001</v>
      </c>
      <c r="I125" s="263">
        <f t="shared" si="3"/>
        <v>0</v>
      </c>
      <c r="J125" s="143"/>
    </row>
    <row r="126" spans="1:10" ht="23" x14ac:dyDescent="0.25">
      <c r="A126" s="260" t="s">
        <v>117</v>
      </c>
      <c r="B126" s="261">
        <v>0.17507269</v>
      </c>
      <c r="C126" s="262">
        <v>0.17507269</v>
      </c>
      <c r="D126" s="263">
        <f t="shared" si="2"/>
        <v>0</v>
      </c>
      <c r="E126" s="143"/>
      <c r="F126" s="260" t="s">
        <v>102</v>
      </c>
      <c r="G126" s="261">
        <v>1.0579122400000001</v>
      </c>
      <c r="H126" s="262">
        <v>1.0579122400000001</v>
      </c>
      <c r="I126" s="263">
        <f t="shared" si="3"/>
        <v>0</v>
      </c>
      <c r="J126" s="143"/>
    </row>
    <row r="127" spans="1:10" ht="57.5" x14ac:dyDescent="0.25">
      <c r="A127" s="260" t="s">
        <v>118</v>
      </c>
      <c r="B127" s="261">
        <v>1.2318800000000001E-3</v>
      </c>
      <c r="C127" s="262">
        <v>1.2318800000000001E-3</v>
      </c>
      <c r="D127" s="263">
        <f t="shared" si="2"/>
        <v>0</v>
      </c>
      <c r="E127" s="143"/>
      <c r="F127" s="260" t="s">
        <v>103</v>
      </c>
      <c r="G127" s="261">
        <v>32.073381009999999</v>
      </c>
      <c r="H127" s="262">
        <v>32.073381009999999</v>
      </c>
      <c r="I127" s="263">
        <f t="shared" si="3"/>
        <v>0</v>
      </c>
      <c r="J127" s="143"/>
    </row>
    <row r="128" spans="1:10" ht="46" x14ac:dyDescent="0.25">
      <c r="A128" s="260" t="s">
        <v>119</v>
      </c>
      <c r="B128" s="261">
        <v>4.6874999999999998E-3</v>
      </c>
      <c r="C128" s="262">
        <v>4.6874999999999998E-3</v>
      </c>
      <c r="D128" s="263">
        <f t="shared" si="2"/>
        <v>0</v>
      </c>
      <c r="E128" s="143"/>
      <c r="F128" s="260" t="s">
        <v>106</v>
      </c>
      <c r="G128" s="261">
        <v>27.645379649999999</v>
      </c>
      <c r="H128" s="262">
        <v>27.645379649999999</v>
      </c>
      <c r="I128" s="263">
        <f t="shared" si="3"/>
        <v>0</v>
      </c>
      <c r="J128" s="143"/>
    </row>
    <row r="129" spans="1:10" ht="23" x14ac:dyDescent="0.25">
      <c r="A129" s="260" t="s">
        <v>120</v>
      </c>
      <c r="B129" s="261">
        <v>9.8902550000000006E-2</v>
      </c>
      <c r="C129" s="262">
        <v>9.8902550000000006E-2</v>
      </c>
      <c r="D129" s="263">
        <f t="shared" si="2"/>
        <v>0</v>
      </c>
      <c r="E129" s="143"/>
      <c r="F129" s="260" t="s">
        <v>109</v>
      </c>
      <c r="G129" s="261">
        <v>62.655789670000004</v>
      </c>
      <c r="H129" s="262">
        <v>62.655789670000004</v>
      </c>
      <c r="I129" s="263">
        <f t="shared" si="3"/>
        <v>0</v>
      </c>
      <c r="J129" s="143"/>
    </row>
    <row r="130" spans="1:10" x14ac:dyDescent="0.25">
      <c r="A130" s="260" t="s">
        <v>121</v>
      </c>
      <c r="B130" s="261">
        <v>0.1058665</v>
      </c>
      <c r="C130" s="262">
        <v>0.1058665</v>
      </c>
      <c r="D130" s="263">
        <f t="shared" si="2"/>
        <v>0</v>
      </c>
      <c r="E130" s="143"/>
      <c r="F130" s="260" t="s">
        <v>110</v>
      </c>
      <c r="G130" s="261">
        <v>39.861137219999996</v>
      </c>
      <c r="H130" s="262">
        <v>39.861137219999996</v>
      </c>
      <c r="I130" s="263">
        <f t="shared" si="3"/>
        <v>0</v>
      </c>
      <c r="J130" s="143"/>
    </row>
    <row r="131" spans="1:10" ht="57.5" x14ac:dyDescent="0.25">
      <c r="A131" s="260" t="s">
        <v>122</v>
      </c>
      <c r="B131" s="261">
        <v>1.74583424</v>
      </c>
      <c r="C131" s="262">
        <v>1.74583424</v>
      </c>
      <c r="D131" s="263">
        <f t="shared" si="2"/>
        <v>0</v>
      </c>
      <c r="E131" s="143"/>
      <c r="F131" s="260" t="s">
        <v>111</v>
      </c>
      <c r="G131" s="261">
        <v>2.92083344</v>
      </c>
      <c r="H131" s="262">
        <v>2.92083344</v>
      </c>
      <c r="I131" s="263">
        <f t="shared" si="3"/>
        <v>0</v>
      </c>
      <c r="J131" s="143"/>
    </row>
    <row r="132" spans="1:10" ht="23" x14ac:dyDescent="0.25">
      <c r="A132" s="260" t="s">
        <v>123</v>
      </c>
      <c r="B132" s="261">
        <v>176.41882715</v>
      </c>
      <c r="C132" s="262">
        <v>176.41882715</v>
      </c>
      <c r="D132" s="263">
        <f t="shared" si="2"/>
        <v>0</v>
      </c>
      <c r="E132" s="143"/>
      <c r="F132" s="260" t="s">
        <v>112</v>
      </c>
      <c r="G132" s="261">
        <v>4.0871384700000002</v>
      </c>
      <c r="H132" s="262">
        <v>4.0871384700000002</v>
      </c>
      <c r="I132" s="263">
        <f t="shared" si="3"/>
        <v>0</v>
      </c>
      <c r="J132" s="143"/>
    </row>
    <row r="133" spans="1:10" ht="34.5" x14ac:dyDescent="0.25">
      <c r="A133" s="260" t="s">
        <v>124</v>
      </c>
      <c r="B133" s="261">
        <v>4.0800000000000003E-3</v>
      </c>
      <c r="C133" s="262">
        <v>4.0800000000000003E-3</v>
      </c>
      <c r="D133" s="263">
        <f t="shared" si="2"/>
        <v>0</v>
      </c>
      <c r="E133" s="143"/>
      <c r="F133" s="260" t="s">
        <v>113</v>
      </c>
      <c r="G133" s="261">
        <v>4.0771368399999997</v>
      </c>
      <c r="H133" s="262">
        <v>4.0771368399999997</v>
      </c>
      <c r="I133" s="263">
        <f t="shared" si="3"/>
        <v>0</v>
      </c>
      <c r="J133" s="143"/>
    </row>
    <row r="134" spans="1:10" x14ac:dyDescent="0.25">
      <c r="A134" s="260" t="s">
        <v>125</v>
      </c>
      <c r="B134" s="261">
        <v>14.50051966</v>
      </c>
      <c r="C134" s="262">
        <v>14.50051966</v>
      </c>
      <c r="D134" s="263">
        <f t="shared" si="2"/>
        <v>0</v>
      </c>
      <c r="E134" s="143"/>
      <c r="F134" s="260" t="s">
        <v>114</v>
      </c>
      <c r="G134" s="261">
        <v>60.077173439999996</v>
      </c>
      <c r="H134" s="262">
        <v>60.077173439999996</v>
      </c>
      <c r="I134" s="263">
        <f t="shared" si="3"/>
        <v>0</v>
      </c>
      <c r="J134" s="143"/>
    </row>
    <row r="135" spans="1:10" ht="34.5" x14ac:dyDescent="0.25">
      <c r="A135" s="260" t="s">
        <v>126</v>
      </c>
      <c r="B135" s="261">
        <v>9.8139690000000002E-2</v>
      </c>
      <c r="C135" s="262">
        <v>9.8139690000000002E-2</v>
      </c>
      <c r="D135" s="263">
        <f t="shared" si="2"/>
        <v>0</v>
      </c>
      <c r="E135" s="143"/>
      <c r="F135" s="260" t="s">
        <v>115</v>
      </c>
      <c r="G135" s="261">
        <v>0</v>
      </c>
      <c r="H135" s="262">
        <v>0</v>
      </c>
      <c r="I135" s="263">
        <f t="shared" si="3"/>
        <v>0</v>
      </c>
      <c r="J135" s="143"/>
    </row>
    <row r="136" spans="1:10" ht="34.5" x14ac:dyDescent="0.25">
      <c r="A136" s="260" t="s">
        <v>127</v>
      </c>
      <c r="B136" s="261">
        <v>0.64357291999999999</v>
      </c>
      <c r="C136" s="262">
        <v>0.64357291999999999</v>
      </c>
      <c r="D136" s="263">
        <f t="shared" si="2"/>
        <v>0</v>
      </c>
      <c r="E136" s="143"/>
      <c r="F136" s="260" t="s">
        <v>116</v>
      </c>
      <c r="G136" s="261">
        <v>43.588394749999999</v>
      </c>
      <c r="H136" s="262">
        <v>43.588394749999999</v>
      </c>
      <c r="I136" s="263">
        <f t="shared" si="3"/>
        <v>0</v>
      </c>
      <c r="J136" s="143"/>
    </row>
    <row r="137" spans="1:10" ht="23" x14ac:dyDescent="0.25">
      <c r="A137" s="260" t="s">
        <v>128</v>
      </c>
      <c r="B137" s="261">
        <v>0.49377780999999998</v>
      </c>
      <c r="C137" s="262">
        <v>0.49377780999999998</v>
      </c>
      <c r="D137" s="263">
        <f t="shared" si="2"/>
        <v>0</v>
      </c>
      <c r="E137" s="143"/>
      <c r="F137" s="260" t="s">
        <v>117</v>
      </c>
      <c r="G137" s="261">
        <v>27.768673360000001</v>
      </c>
      <c r="H137" s="262">
        <v>27.768673360000001</v>
      </c>
      <c r="I137" s="263">
        <f t="shared" si="3"/>
        <v>0</v>
      </c>
      <c r="J137" s="143"/>
    </row>
    <row r="138" spans="1:10" ht="34.5" x14ac:dyDescent="0.25">
      <c r="A138" s="260" t="s">
        <v>129</v>
      </c>
      <c r="B138" s="261">
        <v>45.444714070000003</v>
      </c>
      <c r="C138" s="262">
        <v>45.444714070000003</v>
      </c>
      <c r="D138" s="263">
        <f t="shared" si="2"/>
        <v>0</v>
      </c>
      <c r="E138" s="143"/>
      <c r="F138" s="260" t="s">
        <v>118</v>
      </c>
      <c r="G138" s="261">
        <v>0.86039938000000005</v>
      </c>
      <c r="H138" s="262">
        <v>0.86039938000000005</v>
      </c>
      <c r="I138" s="263">
        <f t="shared" si="3"/>
        <v>0</v>
      </c>
      <c r="J138" s="143"/>
    </row>
    <row r="139" spans="1:10" ht="34.5" x14ac:dyDescent="0.25">
      <c r="A139" s="260" t="s">
        <v>130</v>
      </c>
      <c r="B139" s="261">
        <v>2.8003709100000003</v>
      </c>
      <c r="C139" s="262">
        <v>2.8003709100000003</v>
      </c>
      <c r="D139" s="263">
        <f t="shared" ref="D139:D202" si="4">C139-B139</f>
        <v>0</v>
      </c>
      <c r="E139" s="143"/>
      <c r="F139" s="260" t="s">
        <v>119</v>
      </c>
      <c r="G139" s="261">
        <v>22.88276449</v>
      </c>
      <c r="H139" s="262">
        <v>22.88276449</v>
      </c>
      <c r="I139" s="263">
        <f t="shared" si="3"/>
        <v>0</v>
      </c>
      <c r="J139" s="143"/>
    </row>
    <row r="140" spans="1:10" ht="23" x14ac:dyDescent="0.25">
      <c r="A140" s="260" t="s">
        <v>131</v>
      </c>
      <c r="B140" s="261">
        <v>0</v>
      </c>
      <c r="C140" s="262">
        <v>0</v>
      </c>
      <c r="D140" s="263">
        <f t="shared" si="4"/>
        <v>0</v>
      </c>
      <c r="E140" s="143"/>
      <c r="F140" s="260" t="s">
        <v>120</v>
      </c>
      <c r="G140" s="261">
        <v>14.311907160000001</v>
      </c>
      <c r="H140" s="262">
        <v>14.311907160000001</v>
      </c>
      <c r="I140" s="263">
        <f t="shared" ref="I140:I203" si="5">H140-G140</f>
        <v>0</v>
      </c>
      <c r="J140" s="143"/>
    </row>
    <row r="141" spans="1:10" ht="23" x14ac:dyDescent="0.25">
      <c r="A141" s="260" t="s">
        <v>132</v>
      </c>
      <c r="B141" s="261">
        <v>2.8645423599999997</v>
      </c>
      <c r="C141" s="262">
        <v>2.8645423599999997</v>
      </c>
      <c r="D141" s="263">
        <f t="shared" si="4"/>
        <v>0</v>
      </c>
      <c r="E141" s="143"/>
      <c r="F141" s="260" t="s">
        <v>121</v>
      </c>
      <c r="G141" s="261">
        <v>15.82985886</v>
      </c>
      <c r="H141" s="262">
        <v>15.82985886</v>
      </c>
      <c r="I141" s="263">
        <f t="shared" si="5"/>
        <v>0</v>
      </c>
      <c r="J141" s="143"/>
    </row>
    <row r="142" spans="1:10" x14ac:dyDescent="0.25">
      <c r="A142" s="260" t="s">
        <v>133</v>
      </c>
      <c r="B142" s="261">
        <v>3.3372431200000001</v>
      </c>
      <c r="C142" s="262">
        <v>3.3372431200000001</v>
      </c>
      <c r="D142" s="263">
        <f t="shared" si="4"/>
        <v>0</v>
      </c>
      <c r="E142" s="143"/>
      <c r="F142" s="260" t="s">
        <v>123</v>
      </c>
      <c r="G142" s="261">
        <v>126.21831628</v>
      </c>
      <c r="H142" s="262">
        <v>126.21831628</v>
      </c>
      <c r="I142" s="263">
        <f t="shared" si="5"/>
        <v>0</v>
      </c>
      <c r="J142" s="143"/>
    </row>
    <row r="143" spans="1:10" ht="23" x14ac:dyDescent="0.25">
      <c r="A143" s="260" t="s">
        <v>134</v>
      </c>
      <c r="B143" s="261">
        <v>0.24750084999999999</v>
      </c>
      <c r="C143" s="262">
        <v>0.24750084999999999</v>
      </c>
      <c r="D143" s="263">
        <f t="shared" si="4"/>
        <v>0</v>
      </c>
      <c r="E143" s="143"/>
      <c r="F143" s="260" t="s">
        <v>124</v>
      </c>
      <c r="G143" s="261">
        <v>0.11257111</v>
      </c>
      <c r="H143" s="262">
        <v>0.11257111</v>
      </c>
      <c r="I143" s="263">
        <f t="shared" si="5"/>
        <v>0</v>
      </c>
      <c r="J143" s="143"/>
    </row>
    <row r="144" spans="1:10" ht="23" x14ac:dyDescent="0.25">
      <c r="A144" s="260" t="s">
        <v>135</v>
      </c>
      <c r="B144" s="261">
        <v>1.2595690400000001</v>
      </c>
      <c r="C144" s="262">
        <v>1.2595690400000001</v>
      </c>
      <c r="D144" s="263">
        <f t="shared" si="4"/>
        <v>0</v>
      </c>
      <c r="E144" s="143"/>
      <c r="F144" s="260" t="s">
        <v>125</v>
      </c>
      <c r="G144" s="261">
        <v>0.25289116</v>
      </c>
      <c r="H144" s="262">
        <v>0.25289116</v>
      </c>
      <c r="I144" s="263">
        <f t="shared" si="5"/>
        <v>0</v>
      </c>
      <c r="J144" s="143"/>
    </row>
    <row r="145" spans="1:10" ht="23" x14ac:dyDescent="0.25">
      <c r="A145" s="260" t="s">
        <v>136</v>
      </c>
      <c r="B145" s="261">
        <v>0.10600038000000001</v>
      </c>
      <c r="C145" s="262">
        <v>0.10600038000000001</v>
      </c>
      <c r="D145" s="263">
        <f t="shared" si="4"/>
        <v>0</v>
      </c>
      <c r="E145" s="143"/>
      <c r="F145" s="260" t="s">
        <v>126</v>
      </c>
      <c r="G145" s="261">
        <v>1.07045934</v>
      </c>
      <c r="H145" s="262">
        <v>1.07045934</v>
      </c>
      <c r="I145" s="263">
        <f t="shared" si="5"/>
        <v>0</v>
      </c>
      <c r="J145" s="143"/>
    </row>
    <row r="146" spans="1:10" ht="23" x14ac:dyDescent="0.25">
      <c r="A146" s="260" t="s">
        <v>137</v>
      </c>
      <c r="B146" s="261">
        <v>5.0000000000000004E-6</v>
      </c>
      <c r="C146" s="262">
        <v>5.0000000000000004E-6</v>
      </c>
      <c r="D146" s="263">
        <f t="shared" si="4"/>
        <v>0</v>
      </c>
      <c r="E146" s="143"/>
      <c r="F146" s="260" t="s">
        <v>127</v>
      </c>
      <c r="G146" s="261">
        <v>3.3509999999999998E-3</v>
      </c>
      <c r="H146" s="262">
        <v>3.3509999999999998E-3</v>
      </c>
      <c r="I146" s="263">
        <f t="shared" si="5"/>
        <v>0</v>
      </c>
      <c r="J146" s="143"/>
    </row>
    <row r="147" spans="1:10" ht="34.5" x14ac:dyDescent="0.25">
      <c r="A147" s="260" t="s">
        <v>138</v>
      </c>
      <c r="B147" s="261">
        <v>1.3755659099999999</v>
      </c>
      <c r="C147" s="262">
        <v>1.3755659099999999</v>
      </c>
      <c r="D147" s="263">
        <f t="shared" si="4"/>
        <v>0</v>
      </c>
      <c r="E147" s="143"/>
      <c r="F147" s="260" t="s">
        <v>129</v>
      </c>
      <c r="G147" s="261">
        <v>158.73838383</v>
      </c>
      <c r="H147" s="262">
        <v>158.73838383</v>
      </c>
      <c r="I147" s="263">
        <f t="shared" si="5"/>
        <v>0</v>
      </c>
      <c r="J147" s="143"/>
    </row>
    <row r="148" spans="1:10" x14ac:dyDescent="0.25">
      <c r="A148" s="260" t="s">
        <v>139</v>
      </c>
      <c r="B148" s="261">
        <v>0.11359</v>
      </c>
      <c r="C148" s="262">
        <v>0.11359</v>
      </c>
      <c r="D148" s="263">
        <f t="shared" si="4"/>
        <v>0</v>
      </c>
      <c r="E148" s="143"/>
      <c r="F148" s="260" t="s">
        <v>131</v>
      </c>
      <c r="G148" s="261">
        <v>0.17680479999999998</v>
      </c>
      <c r="H148" s="262">
        <v>0.17680479999999998</v>
      </c>
      <c r="I148" s="263">
        <f t="shared" si="5"/>
        <v>0</v>
      </c>
      <c r="J148" s="143"/>
    </row>
    <row r="149" spans="1:10" ht="34.5" x14ac:dyDescent="0.25">
      <c r="A149" s="260" t="s">
        <v>140</v>
      </c>
      <c r="B149" s="261">
        <v>0.14984407</v>
      </c>
      <c r="C149" s="262">
        <v>0.14984407</v>
      </c>
      <c r="D149" s="263">
        <f t="shared" si="4"/>
        <v>0</v>
      </c>
      <c r="E149" s="143"/>
      <c r="F149" s="260" t="s">
        <v>132</v>
      </c>
      <c r="G149" s="261">
        <v>23.091601929999999</v>
      </c>
      <c r="H149" s="262">
        <v>23.091601929999999</v>
      </c>
      <c r="I149" s="263">
        <f t="shared" si="5"/>
        <v>0</v>
      </c>
      <c r="J149" s="143"/>
    </row>
    <row r="150" spans="1:10" ht="23" x14ac:dyDescent="0.25">
      <c r="A150" s="260" t="s">
        <v>141</v>
      </c>
      <c r="B150" s="261">
        <v>5.8651000000000007E-3</v>
      </c>
      <c r="C150" s="262">
        <v>5.8651000000000007E-3</v>
      </c>
      <c r="D150" s="263">
        <f t="shared" si="4"/>
        <v>0</v>
      </c>
      <c r="E150" s="143"/>
      <c r="F150" s="260" t="s">
        <v>133</v>
      </c>
      <c r="G150" s="261">
        <v>16.57608741</v>
      </c>
      <c r="H150" s="262">
        <v>16.57608741</v>
      </c>
      <c r="I150" s="263">
        <f t="shared" si="5"/>
        <v>0</v>
      </c>
      <c r="J150" s="143"/>
    </row>
    <row r="151" spans="1:10" ht="23" x14ac:dyDescent="0.25">
      <c r="A151" s="260" t="s">
        <v>142</v>
      </c>
      <c r="B151" s="261">
        <v>0.52473038000000005</v>
      </c>
      <c r="C151" s="262">
        <v>0.52473038000000005</v>
      </c>
      <c r="D151" s="263">
        <f t="shared" si="4"/>
        <v>0</v>
      </c>
      <c r="E151" s="143"/>
      <c r="F151" s="260" t="s">
        <v>134</v>
      </c>
      <c r="G151" s="261">
        <v>92.659664640000003</v>
      </c>
      <c r="H151" s="262">
        <v>92.659664640000003</v>
      </c>
      <c r="I151" s="263">
        <f t="shared" si="5"/>
        <v>0</v>
      </c>
      <c r="J151" s="143"/>
    </row>
    <row r="152" spans="1:10" ht="23" x14ac:dyDescent="0.25">
      <c r="A152" s="260" t="s">
        <v>143</v>
      </c>
      <c r="B152" s="261">
        <v>3.5884827100000001</v>
      </c>
      <c r="C152" s="262">
        <v>3.5884827100000001</v>
      </c>
      <c r="D152" s="263">
        <f t="shared" si="4"/>
        <v>0</v>
      </c>
      <c r="E152" s="143"/>
      <c r="F152" s="260" t="s">
        <v>135</v>
      </c>
      <c r="G152" s="261">
        <v>81.73891420999999</v>
      </c>
      <c r="H152" s="262">
        <v>81.73891420999999</v>
      </c>
      <c r="I152" s="263">
        <f t="shared" si="5"/>
        <v>0</v>
      </c>
      <c r="J152" s="143"/>
    </row>
    <row r="153" spans="1:10" x14ac:dyDescent="0.25">
      <c r="A153" s="260" t="s">
        <v>144</v>
      </c>
      <c r="B153" s="261">
        <v>0.16309042999999998</v>
      </c>
      <c r="C153" s="262">
        <v>0.16309042999999998</v>
      </c>
      <c r="D153" s="263">
        <f t="shared" si="4"/>
        <v>0</v>
      </c>
      <c r="E153" s="143"/>
      <c r="F153" s="260" t="s">
        <v>136</v>
      </c>
      <c r="G153" s="261">
        <v>2.0152093300000002</v>
      </c>
      <c r="H153" s="262">
        <v>2.0152093300000002</v>
      </c>
      <c r="I153" s="263">
        <f t="shared" si="5"/>
        <v>0</v>
      </c>
      <c r="J153" s="143"/>
    </row>
    <row r="154" spans="1:10" ht="34.5" x14ac:dyDescent="0.25">
      <c r="A154" s="260" t="s">
        <v>145</v>
      </c>
      <c r="B154" s="261">
        <v>45.45016218</v>
      </c>
      <c r="C154" s="262">
        <v>45.45016218</v>
      </c>
      <c r="D154" s="263">
        <f t="shared" si="4"/>
        <v>0</v>
      </c>
      <c r="E154" s="143"/>
      <c r="F154" s="260" t="s">
        <v>137</v>
      </c>
      <c r="G154" s="261">
        <v>0.73685009999999995</v>
      </c>
      <c r="H154" s="262">
        <v>0.73685009999999995</v>
      </c>
      <c r="I154" s="263">
        <f t="shared" si="5"/>
        <v>0</v>
      </c>
      <c r="J154" s="143"/>
    </row>
    <row r="155" spans="1:10" ht="23" x14ac:dyDescent="0.25">
      <c r="A155" s="260" t="s">
        <v>146</v>
      </c>
      <c r="B155" s="261">
        <v>8.0274579999999998E-2</v>
      </c>
      <c r="C155" s="262">
        <v>8.0274579999999998E-2</v>
      </c>
      <c r="D155" s="263">
        <f t="shared" si="4"/>
        <v>0</v>
      </c>
      <c r="E155" s="143"/>
      <c r="F155" s="260" t="s">
        <v>138</v>
      </c>
      <c r="G155" s="261">
        <v>4.6921841900000008</v>
      </c>
      <c r="H155" s="262">
        <v>4.6921841900000008</v>
      </c>
      <c r="I155" s="263">
        <f t="shared" si="5"/>
        <v>0</v>
      </c>
      <c r="J155" s="143"/>
    </row>
    <row r="156" spans="1:10" x14ac:dyDescent="0.25">
      <c r="A156" s="260" t="s">
        <v>147</v>
      </c>
      <c r="B156" s="261">
        <v>0.78695464000000004</v>
      </c>
      <c r="C156" s="262">
        <v>0.78695464000000004</v>
      </c>
      <c r="D156" s="263">
        <f t="shared" si="4"/>
        <v>0</v>
      </c>
      <c r="E156" s="143"/>
      <c r="F156" s="260" t="s">
        <v>139</v>
      </c>
      <c r="G156" s="261">
        <v>4.1977335</v>
      </c>
      <c r="H156" s="262">
        <v>4.1977335</v>
      </c>
      <c r="I156" s="263">
        <f t="shared" si="5"/>
        <v>0</v>
      </c>
      <c r="J156" s="143"/>
    </row>
    <row r="157" spans="1:10" ht="23" x14ac:dyDescent="0.25">
      <c r="A157" s="260" t="s">
        <v>148</v>
      </c>
      <c r="B157" s="261">
        <v>0.55314077000000006</v>
      </c>
      <c r="C157" s="262">
        <v>0.55314077000000006</v>
      </c>
      <c r="D157" s="263">
        <f t="shared" si="4"/>
        <v>0</v>
      </c>
      <c r="E157" s="143"/>
      <c r="F157" s="260" t="s">
        <v>140</v>
      </c>
      <c r="G157" s="261">
        <v>0.92616240000000005</v>
      </c>
      <c r="H157" s="262">
        <v>0.92616240000000005</v>
      </c>
      <c r="I157" s="263">
        <f t="shared" si="5"/>
        <v>0</v>
      </c>
      <c r="J157" s="143"/>
    </row>
    <row r="158" spans="1:10" ht="23" x14ac:dyDescent="0.25">
      <c r="A158" s="260" t="s">
        <v>149</v>
      </c>
      <c r="B158" s="261">
        <v>1.45641453</v>
      </c>
      <c r="C158" s="262">
        <v>1.45641453</v>
      </c>
      <c r="D158" s="263">
        <f t="shared" si="4"/>
        <v>0</v>
      </c>
      <c r="E158" s="143"/>
      <c r="F158" s="260" t="s">
        <v>141</v>
      </c>
      <c r="G158" s="261">
        <v>3.0701927599999999</v>
      </c>
      <c r="H158" s="262">
        <v>3.0701927599999999</v>
      </c>
      <c r="I158" s="263">
        <f t="shared" si="5"/>
        <v>0</v>
      </c>
      <c r="J158" s="143"/>
    </row>
    <row r="159" spans="1:10" x14ac:dyDescent="0.25">
      <c r="A159" s="260" t="s">
        <v>150</v>
      </c>
      <c r="B159" s="261">
        <v>0.10619208000000001</v>
      </c>
      <c r="C159" s="262">
        <v>0.10619208000000001</v>
      </c>
      <c r="D159" s="263">
        <f t="shared" si="4"/>
        <v>0</v>
      </c>
      <c r="E159" s="143"/>
      <c r="F159" s="260" t="s">
        <v>142</v>
      </c>
      <c r="G159" s="261">
        <v>23.102634949999999</v>
      </c>
      <c r="H159" s="262">
        <v>23.102634949999999</v>
      </c>
      <c r="I159" s="263">
        <f t="shared" si="5"/>
        <v>0</v>
      </c>
      <c r="J159" s="143"/>
    </row>
    <row r="160" spans="1:10" ht="23" x14ac:dyDescent="0.25">
      <c r="A160" s="260" t="s">
        <v>151</v>
      </c>
      <c r="B160" s="261">
        <v>1739.35280242</v>
      </c>
      <c r="C160" s="262">
        <v>1739.35280242</v>
      </c>
      <c r="D160" s="263">
        <f t="shared" si="4"/>
        <v>0</v>
      </c>
      <c r="E160" s="143"/>
      <c r="F160" s="260" t="s">
        <v>144</v>
      </c>
      <c r="G160" s="261">
        <v>4.1380305000000002</v>
      </c>
      <c r="H160" s="262">
        <v>4.1380305000000002</v>
      </c>
      <c r="I160" s="263">
        <f t="shared" si="5"/>
        <v>0</v>
      </c>
      <c r="J160" s="143"/>
    </row>
    <row r="161" spans="1:10" ht="34.5" x14ac:dyDescent="0.25">
      <c r="A161" s="260" t="s">
        <v>152</v>
      </c>
      <c r="B161" s="261">
        <v>0</v>
      </c>
      <c r="C161" s="262">
        <v>0</v>
      </c>
      <c r="D161" s="263">
        <f t="shared" si="4"/>
        <v>0</v>
      </c>
      <c r="E161" s="143"/>
      <c r="F161" s="260" t="s">
        <v>145</v>
      </c>
      <c r="G161" s="261">
        <v>24.695702069999999</v>
      </c>
      <c r="H161" s="262">
        <v>24.695702069999999</v>
      </c>
      <c r="I161" s="263">
        <f t="shared" si="5"/>
        <v>0</v>
      </c>
      <c r="J161" s="143"/>
    </row>
    <row r="162" spans="1:10" ht="34.5" x14ac:dyDescent="0.25">
      <c r="A162" s="260" t="s">
        <v>153</v>
      </c>
      <c r="B162" s="261">
        <v>2.0000000000000001E-4</v>
      </c>
      <c r="C162" s="262">
        <v>2.0000000000000001E-4</v>
      </c>
      <c r="D162" s="263">
        <f t="shared" si="4"/>
        <v>0</v>
      </c>
      <c r="E162" s="143"/>
      <c r="F162" s="260" t="s">
        <v>146</v>
      </c>
      <c r="G162" s="261">
        <v>22.876616039999998</v>
      </c>
      <c r="H162" s="262">
        <v>22.876616039999998</v>
      </c>
      <c r="I162" s="263">
        <f t="shared" si="5"/>
        <v>0</v>
      </c>
      <c r="J162" s="143"/>
    </row>
    <row r="163" spans="1:10" ht="23" x14ac:dyDescent="0.25">
      <c r="A163" s="260" t="s">
        <v>154</v>
      </c>
      <c r="B163" s="261">
        <v>0</v>
      </c>
      <c r="C163" s="262">
        <v>0</v>
      </c>
      <c r="D163" s="263">
        <f t="shared" si="4"/>
        <v>0</v>
      </c>
      <c r="E163" s="143"/>
      <c r="F163" s="260" t="s">
        <v>147</v>
      </c>
      <c r="G163" s="261">
        <v>25.26419168</v>
      </c>
      <c r="H163" s="262">
        <v>25.26419168</v>
      </c>
      <c r="I163" s="263">
        <f t="shared" si="5"/>
        <v>0</v>
      </c>
      <c r="J163" s="143"/>
    </row>
    <row r="164" spans="1:10" ht="23" x14ac:dyDescent="0.25">
      <c r="A164" s="260" t="s">
        <v>155</v>
      </c>
      <c r="B164" s="261">
        <v>1.3141999999999999E-2</v>
      </c>
      <c r="C164" s="262">
        <v>1.3141999999999999E-2</v>
      </c>
      <c r="D164" s="263">
        <f t="shared" si="4"/>
        <v>0</v>
      </c>
      <c r="E164" s="143"/>
      <c r="F164" s="260" t="s">
        <v>149</v>
      </c>
      <c r="G164" s="261">
        <v>16.836609379999999</v>
      </c>
      <c r="H164" s="262">
        <v>16.836609379999999</v>
      </c>
      <c r="I164" s="263">
        <f t="shared" si="5"/>
        <v>0</v>
      </c>
      <c r="J164" s="143"/>
    </row>
    <row r="165" spans="1:10" x14ac:dyDescent="0.25">
      <c r="A165" s="260" t="s">
        <v>156</v>
      </c>
      <c r="B165" s="261">
        <v>3.6000000000000002E-4</v>
      </c>
      <c r="C165" s="262">
        <v>3.6000000000000002E-4</v>
      </c>
      <c r="D165" s="263">
        <f t="shared" si="4"/>
        <v>0</v>
      </c>
      <c r="E165" s="143"/>
      <c r="F165" s="260" t="s">
        <v>150</v>
      </c>
      <c r="G165" s="261">
        <v>3.0175389500000001</v>
      </c>
      <c r="H165" s="262">
        <v>3.0175389500000001</v>
      </c>
      <c r="I165" s="263">
        <f t="shared" si="5"/>
        <v>0</v>
      </c>
      <c r="J165" s="143"/>
    </row>
    <row r="166" spans="1:10" ht="23" x14ac:dyDescent="0.25">
      <c r="A166" s="260" t="s">
        <v>157</v>
      </c>
      <c r="B166" s="261">
        <v>32.718552510000002</v>
      </c>
      <c r="C166" s="262">
        <v>32.718552510000002</v>
      </c>
      <c r="D166" s="263">
        <f t="shared" si="4"/>
        <v>0</v>
      </c>
      <c r="E166" s="143"/>
      <c r="F166" s="260" t="s">
        <v>151</v>
      </c>
      <c r="G166" s="261">
        <v>2.4462216400000001</v>
      </c>
      <c r="H166" s="262">
        <v>2.4462216400000001</v>
      </c>
      <c r="I166" s="263">
        <f t="shared" si="5"/>
        <v>0</v>
      </c>
      <c r="J166" s="143"/>
    </row>
    <row r="167" spans="1:10" ht="23" x14ac:dyDescent="0.25">
      <c r="A167" s="260" t="s">
        <v>158</v>
      </c>
      <c r="B167" s="261">
        <v>5.8717499999999996</v>
      </c>
      <c r="C167" s="262">
        <v>5.8717499999999996</v>
      </c>
      <c r="D167" s="263">
        <f t="shared" si="4"/>
        <v>0</v>
      </c>
      <c r="E167" s="143"/>
      <c r="F167" s="260" t="s">
        <v>152</v>
      </c>
      <c r="G167" s="261">
        <v>6.9441422800000003</v>
      </c>
      <c r="H167" s="262">
        <v>6.9441422800000003</v>
      </c>
      <c r="I167" s="263">
        <f t="shared" si="5"/>
        <v>0</v>
      </c>
      <c r="J167" s="143"/>
    </row>
    <row r="168" spans="1:10" ht="23" x14ac:dyDescent="0.25">
      <c r="A168" s="260" t="s">
        <v>159</v>
      </c>
      <c r="B168" s="261">
        <v>7.7311669999999999E-2</v>
      </c>
      <c r="C168" s="262">
        <v>7.7311669999999999E-2</v>
      </c>
      <c r="D168" s="263">
        <f t="shared" si="4"/>
        <v>0</v>
      </c>
      <c r="E168" s="143"/>
      <c r="F168" s="260" t="s">
        <v>153</v>
      </c>
      <c r="G168" s="261">
        <v>9.3103338999999998</v>
      </c>
      <c r="H168" s="262">
        <v>9.3103338999999998</v>
      </c>
      <c r="I168" s="263">
        <f t="shared" si="5"/>
        <v>0</v>
      </c>
      <c r="J168" s="143"/>
    </row>
    <row r="169" spans="1:10" ht="23" x14ac:dyDescent="0.25">
      <c r="A169" s="260" t="s">
        <v>160</v>
      </c>
      <c r="B169" s="261">
        <v>0.37481407</v>
      </c>
      <c r="C169" s="262">
        <v>0.37481407</v>
      </c>
      <c r="D169" s="263">
        <f t="shared" si="4"/>
        <v>0</v>
      </c>
      <c r="E169" s="143"/>
      <c r="F169" s="260" t="s">
        <v>154</v>
      </c>
      <c r="G169" s="261">
        <v>11.57503799</v>
      </c>
      <c r="H169" s="262">
        <v>11.57503799</v>
      </c>
      <c r="I169" s="263">
        <f t="shared" si="5"/>
        <v>0</v>
      </c>
      <c r="J169" s="143"/>
    </row>
    <row r="170" spans="1:10" ht="23" x14ac:dyDescent="0.25">
      <c r="A170" s="260" t="s">
        <v>161</v>
      </c>
      <c r="B170" s="261">
        <v>0</v>
      </c>
      <c r="C170" s="262">
        <v>0</v>
      </c>
      <c r="D170" s="263">
        <f t="shared" si="4"/>
        <v>0</v>
      </c>
      <c r="E170" s="143"/>
      <c r="F170" s="260" t="s">
        <v>155</v>
      </c>
      <c r="G170" s="261">
        <v>29.11294444</v>
      </c>
      <c r="H170" s="262">
        <v>29.11294444</v>
      </c>
      <c r="I170" s="263">
        <f t="shared" si="5"/>
        <v>0</v>
      </c>
      <c r="J170" s="143"/>
    </row>
    <row r="171" spans="1:10" x14ac:dyDescent="0.25">
      <c r="A171" s="260" t="s">
        <v>667</v>
      </c>
      <c r="B171" s="261">
        <v>156.58895272999999</v>
      </c>
      <c r="C171" s="262">
        <v>156.58895272999999</v>
      </c>
      <c r="D171" s="263">
        <f t="shared" si="4"/>
        <v>0</v>
      </c>
      <c r="E171" s="143"/>
      <c r="F171" s="260" t="s">
        <v>156</v>
      </c>
      <c r="G171" s="261">
        <v>8.53242309</v>
      </c>
      <c r="H171" s="262">
        <v>8.53242309</v>
      </c>
      <c r="I171" s="263">
        <f t="shared" si="5"/>
        <v>0</v>
      </c>
      <c r="J171" s="143"/>
    </row>
    <row r="172" spans="1:10" x14ac:dyDescent="0.25">
      <c r="A172" s="260" t="s">
        <v>162</v>
      </c>
      <c r="B172" s="261">
        <v>0</v>
      </c>
      <c r="C172" s="262">
        <v>0</v>
      </c>
      <c r="D172" s="263">
        <f t="shared" si="4"/>
        <v>0</v>
      </c>
      <c r="E172" s="143"/>
      <c r="F172" s="260" t="s">
        <v>158</v>
      </c>
      <c r="G172" s="261">
        <v>0.15815295999999998</v>
      </c>
      <c r="H172" s="262">
        <v>0.15815295999999998</v>
      </c>
      <c r="I172" s="263">
        <f t="shared" si="5"/>
        <v>0</v>
      </c>
      <c r="J172" s="143"/>
    </row>
    <row r="173" spans="1:10" x14ac:dyDescent="0.25">
      <c r="A173" s="260" t="s">
        <v>163</v>
      </c>
      <c r="B173" s="261">
        <v>0.13340170000000001</v>
      </c>
      <c r="C173" s="262">
        <v>0.13340170000000001</v>
      </c>
      <c r="D173" s="263">
        <f t="shared" si="4"/>
        <v>0</v>
      </c>
      <c r="E173" s="143"/>
      <c r="F173" s="260" t="s">
        <v>159</v>
      </c>
      <c r="G173" s="261">
        <v>11.23010083</v>
      </c>
      <c r="H173" s="262">
        <v>11.23010083</v>
      </c>
      <c r="I173" s="263">
        <f t="shared" si="5"/>
        <v>0</v>
      </c>
      <c r="J173" s="143"/>
    </row>
    <row r="174" spans="1:10" x14ac:dyDescent="0.25">
      <c r="A174" s="260" t="s">
        <v>164</v>
      </c>
      <c r="B174" s="261">
        <v>0</v>
      </c>
      <c r="C174" s="262">
        <v>0</v>
      </c>
      <c r="D174" s="263">
        <f t="shared" si="4"/>
        <v>0</v>
      </c>
      <c r="E174" s="143"/>
      <c r="F174" s="260" t="s">
        <v>161</v>
      </c>
      <c r="G174" s="261">
        <v>1.7250000000000001E-2</v>
      </c>
      <c r="H174" s="262">
        <v>1.7250000000000001E-2</v>
      </c>
      <c r="I174" s="263">
        <f t="shared" si="5"/>
        <v>0</v>
      </c>
      <c r="J174" s="143"/>
    </row>
    <row r="175" spans="1:10" x14ac:dyDescent="0.25">
      <c r="A175" s="260" t="s">
        <v>165</v>
      </c>
      <c r="B175" s="261">
        <v>4.1520000000000003E-3</v>
      </c>
      <c r="C175" s="262">
        <v>4.1520000000000003E-3</v>
      </c>
      <c r="D175" s="263">
        <f t="shared" si="4"/>
        <v>0</v>
      </c>
      <c r="E175" s="143"/>
      <c r="F175" s="260" t="s">
        <v>577</v>
      </c>
      <c r="G175" s="261">
        <v>13.228682060000001</v>
      </c>
      <c r="H175" s="262">
        <v>13.228682060000001</v>
      </c>
      <c r="I175" s="263">
        <f t="shared" si="5"/>
        <v>0</v>
      </c>
      <c r="J175" s="143"/>
    </row>
    <row r="176" spans="1:10" x14ac:dyDescent="0.25">
      <c r="A176" s="260" t="s">
        <v>166</v>
      </c>
      <c r="B176" s="261">
        <v>0</v>
      </c>
      <c r="C176" s="262">
        <v>0</v>
      </c>
      <c r="D176" s="263">
        <f t="shared" si="4"/>
        <v>0</v>
      </c>
      <c r="E176" s="143"/>
      <c r="F176" s="260" t="s">
        <v>162</v>
      </c>
      <c r="G176" s="261">
        <v>7.6409499999999997E-3</v>
      </c>
      <c r="H176" s="262">
        <v>7.6409499999999997E-3</v>
      </c>
      <c r="I176" s="263">
        <f t="shared" si="5"/>
        <v>0</v>
      </c>
      <c r="J176" s="143"/>
    </row>
    <row r="177" spans="1:10" ht="23" x14ac:dyDescent="0.25">
      <c r="A177" s="260" t="s">
        <v>167</v>
      </c>
      <c r="B177" s="261">
        <v>0</v>
      </c>
      <c r="C177" s="262">
        <v>0</v>
      </c>
      <c r="D177" s="263">
        <f t="shared" si="4"/>
        <v>0</v>
      </c>
      <c r="E177" s="143"/>
      <c r="F177" s="260" t="s">
        <v>163</v>
      </c>
      <c r="G177" s="261">
        <v>7.8812259500000001</v>
      </c>
      <c r="H177" s="262">
        <v>7.8812259500000001</v>
      </c>
      <c r="I177" s="263">
        <f t="shared" si="5"/>
        <v>0</v>
      </c>
      <c r="J177" s="143"/>
    </row>
    <row r="178" spans="1:10" ht="23" x14ac:dyDescent="0.25">
      <c r="A178" s="260" t="s">
        <v>168</v>
      </c>
      <c r="B178" s="261">
        <v>7.9604521500000001</v>
      </c>
      <c r="C178" s="262">
        <v>7.9604521500000001</v>
      </c>
      <c r="D178" s="263">
        <f t="shared" si="4"/>
        <v>0</v>
      </c>
      <c r="E178" s="143"/>
      <c r="F178" s="260" t="s">
        <v>164</v>
      </c>
      <c r="G178" s="261">
        <v>6.4544459999999998E-2</v>
      </c>
      <c r="H178" s="262">
        <v>6.4544459999999998E-2</v>
      </c>
      <c r="I178" s="263">
        <f t="shared" si="5"/>
        <v>0</v>
      </c>
      <c r="J178" s="143"/>
    </row>
    <row r="179" spans="1:10" x14ac:dyDescent="0.25">
      <c r="A179" s="260" t="s">
        <v>169</v>
      </c>
      <c r="B179" s="261">
        <v>2.2289788800000001</v>
      </c>
      <c r="C179" s="262">
        <v>2.2289788800000001</v>
      </c>
      <c r="D179" s="263">
        <f t="shared" si="4"/>
        <v>0</v>
      </c>
      <c r="E179" s="143"/>
      <c r="F179" s="260" t="s">
        <v>165</v>
      </c>
      <c r="G179" s="261">
        <v>1.5829849999999999E-2</v>
      </c>
      <c r="H179" s="262">
        <v>1.5829849999999999E-2</v>
      </c>
      <c r="I179" s="263">
        <f t="shared" si="5"/>
        <v>0</v>
      </c>
      <c r="J179" s="143"/>
    </row>
    <row r="180" spans="1:10" ht="23" x14ac:dyDescent="0.25">
      <c r="A180" s="260" t="s">
        <v>170</v>
      </c>
      <c r="B180" s="261">
        <v>0.52457506999999992</v>
      </c>
      <c r="C180" s="262">
        <v>0.52457506999999992</v>
      </c>
      <c r="D180" s="263">
        <f t="shared" si="4"/>
        <v>0</v>
      </c>
      <c r="E180" s="143"/>
      <c r="F180" s="260" t="s">
        <v>166</v>
      </c>
      <c r="G180" s="261">
        <v>3.4859999999999999E-3</v>
      </c>
      <c r="H180" s="262">
        <v>3.4859999999999999E-3</v>
      </c>
      <c r="I180" s="263">
        <f t="shared" si="5"/>
        <v>0</v>
      </c>
      <c r="J180" s="143"/>
    </row>
    <row r="181" spans="1:10" ht="23" x14ac:dyDescent="0.25">
      <c r="A181" s="260" t="s">
        <v>171</v>
      </c>
      <c r="B181" s="261">
        <v>8.6320404700000015</v>
      </c>
      <c r="C181" s="262">
        <v>8.6320404700000015</v>
      </c>
      <c r="D181" s="263">
        <f t="shared" si="4"/>
        <v>0</v>
      </c>
      <c r="E181" s="143"/>
      <c r="F181" s="260" t="s">
        <v>167</v>
      </c>
      <c r="G181" s="261">
        <v>3.38559E-3</v>
      </c>
      <c r="H181" s="262">
        <v>3.38559E-3</v>
      </c>
      <c r="I181" s="263">
        <f t="shared" si="5"/>
        <v>0</v>
      </c>
      <c r="J181" s="143"/>
    </row>
    <row r="182" spans="1:10" ht="23" x14ac:dyDescent="0.25">
      <c r="A182" s="260" t="s">
        <v>172</v>
      </c>
      <c r="B182" s="261">
        <v>2.5881800400000001</v>
      </c>
      <c r="C182" s="262">
        <v>2.5881800400000001</v>
      </c>
      <c r="D182" s="263">
        <f t="shared" si="4"/>
        <v>0</v>
      </c>
      <c r="E182" s="143"/>
      <c r="F182" s="260" t="s">
        <v>168</v>
      </c>
      <c r="G182" s="261">
        <v>40.202310070000003</v>
      </c>
      <c r="H182" s="262">
        <v>40.202310070000003</v>
      </c>
      <c r="I182" s="263">
        <f t="shared" si="5"/>
        <v>0</v>
      </c>
      <c r="J182" s="143"/>
    </row>
    <row r="183" spans="1:10" x14ac:dyDescent="0.25">
      <c r="A183" s="260" t="s">
        <v>173</v>
      </c>
      <c r="B183" s="261">
        <v>6.0616120000000002E-2</v>
      </c>
      <c r="C183" s="262">
        <v>6.0616120000000002E-2</v>
      </c>
      <c r="D183" s="263">
        <f t="shared" si="4"/>
        <v>0</v>
      </c>
      <c r="E183" s="143"/>
      <c r="F183" s="260" t="s">
        <v>169</v>
      </c>
      <c r="G183" s="261">
        <v>30.743633629999998</v>
      </c>
      <c r="H183" s="262">
        <v>30.743633629999998</v>
      </c>
      <c r="I183" s="263">
        <f t="shared" si="5"/>
        <v>0</v>
      </c>
      <c r="J183" s="143"/>
    </row>
    <row r="184" spans="1:10" ht="23" x14ac:dyDescent="0.25">
      <c r="A184" s="260" t="s">
        <v>174</v>
      </c>
      <c r="B184" s="261">
        <v>0.48546365000000002</v>
      </c>
      <c r="C184" s="262">
        <v>0.48546365000000002</v>
      </c>
      <c r="D184" s="263">
        <f t="shared" si="4"/>
        <v>0</v>
      </c>
      <c r="E184" s="143"/>
      <c r="F184" s="260" t="s">
        <v>172</v>
      </c>
      <c r="G184" s="261">
        <v>61.231180350000002</v>
      </c>
      <c r="H184" s="262">
        <v>61.231180350000002</v>
      </c>
      <c r="I184" s="263">
        <f t="shared" si="5"/>
        <v>0</v>
      </c>
      <c r="J184" s="143"/>
    </row>
    <row r="185" spans="1:10" x14ac:dyDescent="0.25">
      <c r="A185" s="260" t="s">
        <v>175</v>
      </c>
      <c r="B185" s="261">
        <v>23.833406510000003</v>
      </c>
      <c r="C185" s="262">
        <v>23.833406510000003</v>
      </c>
      <c r="D185" s="263">
        <f t="shared" si="4"/>
        <v>0</v>
      </c>
      <c r="E185" s="143"/>
      <c r="F185" s="260" t="s">
        <v>173</v>
      </c>
      <c r="G185" s="261">
        <v>7.8650440599999998</v>
      </c>
      <c r="H185" s="262">
        <v>7.8650440599999998</v>
      </c>
      <c r="I185" s="263">
        <f t="shared" si="5"/>
        <v>0</v>
      </c>
      <c r="J185" s="143"/>
    </row>
    <row r="186" spans="1:10" ht="46" x14ac:dyDescent="0.25">
      <c r="A186" s="260" t="s">
        <v>176</v>
      </c>
      <c r="B186" s="261">
        <v>5.1980000000000004E-3</v>
      </c>
      <c r="C186" s="262">
        <v>5.1980000000000004E-3</v>
      </c>
      <c r="D186" s="263">
        <f t="shared" si="4"/>
        <v>0</v>
      </c>
      <c r="E186" s="143"/>
      <c r="F186" s="260" t="s">
        <v>174</v>
      </c>
      <c r="G186" s="261">
        <v>20.848912890000001</v>
      </c>
      <c r="H186" s="262">
        <v>20.848912890000001</v>
      </c>
      <c r="I186" s="263">
        <f t="shared" si="5"/>
        <v>0</v>
      </c>
      <c r="J186" s="143"/>
    </row>
    <row r="187" spans="1:10" ht="23" x14ac:dyDescent="0.25">
      <c r="A187" s="260" t="s">
        <v>177</v>
      </c>
      <c r="B187" s="261">
        <v>0</v>
      </c>
      <c r="C187" s="262">
        <v>0</v>
      </c>
      <c r="D187" s="263">
        <f t="shared" si="4"/>
        <v>0</v>
      </c>
      <c r="E187" s="143"/>
      <c r="F187" s="260" t="s">
        <v>176</v>
      </c>
      <c r="G187" s="261">
        <v>0.59184819999999994</v>
      </c>
      <c r="H187" s="262">
        <v>0.59184819999999994</v>
      </c>
      <c r="I187" s="263">
        <f t="shared" si="5"/>
        <v>0</v>
      </c>
      <c r="J187" s="143"/>
    </row>
    <row r="188" spans="1:10" ht="23" x14ac:dyDescent="0.25">
      <c r="A188" s="260" t="s">
        <v>178</v>
      </c>
      <c r="B188" s="261">
        <v>7.6976839699999999</v>
      </c>
      <c r="C188" s="262">
        <v>7.6976839699999999</v>
      </c>
      <c r="D188" s="263">
        <f t="shared" si="4"/>
        <v>0</v>
      </c>
      <c r="E188" s="143"/>
      <c r="F188" s="260" t="s">
        <v>177</v>
      </c>
      <c r="G188" s="261">
        <v>6.9691400000000001E-2</v>
      </c>
      <c r="H188" s="262">
        <v>6.9691400000000001E-2</v>
      </c>
      <c r="I188" s="263">
        <f t="shared" si="5"/>
        <v>0</v>
      </c>
      <c r="J188" s="143"/>
    </row>
    <row r="189" spans="1:10" ht="34.5" x14ac:dyDescent="0.25">
      <c r="A189" s="260" t="s">
        <v>179</v>
      </c>
      <c r="B189" s="261">
        <v>1.86156633</v>
      </c>
      <c r="C189" s="262">
        <v>1.86156633</v>
      </c>
      <c r="D189" s="263">
        <f t="shared" si="4"/>
        <v>0</v>
      </c>
      <c r="E189" s="143"/>
      <c r="F189" s="260" t="s">
        <v>178</v>
      </c>
      <c r="G189" s="261">
        <v>65.820966339999998</v>
      </c>
      <c r="H189" s="262">
        <v>65.820966339999998</v>
      </c>
      <c r="I189" s="263">
        <f t="shared" si="5"/>
        <v>0</v>
      </c>
      <c r="J189" s="143"/>
    </row>
    <row r="190" spans="1:10" ht="34.5" x14ac:dyDescent="0.25">
      <c r="A190" s="260" t="s">
        <v>180</v>
      </c>
      <c r="B190" s="261">
        <v>1.59590576</v>
      </c>
      <c r="C190" s="262">
        <v>1.59590576</v>
      </c>
      <c r="D190" s="263">
        <f t="shared" si="4"/>
        <v>0</v>
      </c>
      <c r="E190" s="143"/>
      <c r="F190" s="260" t="s">
        <v>179</v>
      </c>
      <c r="G190" s="261">
        <v>28.612693159999999</v>
      </c>
      <c r="H190" s="262">
        <v>28.612693159999999</v>
      </c>
      <c r="I190" s="263">
        <f t="shared" si="5"/>
        <v>0</v>
      </c>
      <c r="J190" s="143"/>
    </row>
    <row r="191" spans="1:10" ht="23" x14ac:dyDescent="0.25">
      <c r="A191" s="260" t="s">
        <v>181</v>
      </c>
      <c r="B191" s="261">
        <v>0.60306252999999999</v>
      </c>
      <c r="C191" s="262">
        <v>0.60306252999999999</v>
      </c>
      <c r="D191" s="263">
        <f t="shared" si="4"/>
        <v>0</v>
      </c>
      <c r="E191" s="143"/>
      <c r="F191" s="260" t="s">
        <v>182</v>
      </c>
      <c r="G191" s="261">
        <v>17.380580629999997</v>
      </c>
      <c r="H191" s="262">
        <v>17.380580629999997</v>
      </c>
      <c r="I191" s="263">
        <f t="shared" si="5"/>
        <v>0</v>
      </c>
      <c r="J191" s="143"/>
    </row>
    <row r="192" spans="1:10" ht="23" x14ac:dyDescent="0.25">
      <c r="A192" s="260" t="s">
        <v>182</v>
      </c>
      <c r="B192" s="261">
        <v>0.56527260000000001</v>
      </c>
      <c r="C192" s="262">
        <v>0.56527260000000001</v>
      </c>
      <c r="D192" s="263">
        <f t="shared" si="4"/>
        <v>0</v>
      </c>
      <c r="E192" s="143"/>
      <c r="F192" s="260" t="s">
        <v>183</v>
      </c>
      <c r="G192" s="261">
        <v>127.88774685</v>
      </c>
      <c r="H192" s="262">
        <v>127.88774685</v>
      </c>
      <c r="I192" s="263">
        <f t="shared" si="5"/>
        <v>0</v>
      </c>
      <c r="J192" s="143"/>
    </row>
    <row r="193" spans="1:10" ht="23" x14ac:dyDescent="0.25">
      <c r="A193" s="260" t="s">
        <v>183</v>
      </c>
      <c r="B193" s="261">
        <v>12.778126439999999</v>
      </c>
      <c r="C193" s="262">
        <v>12.778126439999999</v>
      </c>
      <c r="D193" s="263">
        <f t="shared" si="4"/>
        <v>0</v>
      </c>
      <c r="E193" s="143"/>
      <c r="F193" s="260" t="s">
        <v>185</v>
      </c>
      <c r="G193" s="261">
        <v>4.2009756999999999</v>
      </c>
      <c r="H193" s="262">
        <v>4.2009756999999999</v>
      </c>
      <c r="I193" s="263">
        <f t="shared" si="5"/>
        <v>0</v>
      </c>
      <c r="J193" s="143"/>
    </row>
    <row r="194" spans="1:10" ht="34.5" x14ac:dyDescent="0.25">
      <c r="A194" s="260" t="s">
        <v>184</v>
      </c>
      <c r="B194" s="261">
        <v>32.801125480000003</v>
      </c>
      <c r="C194" s="262">
        <v>32.801125480000003</v>
      </c>
      <c r="D194" s="263">
        <f t="shared" si="4"/>
        <v>0</v>
      </c>
      <c r="E194" s="143"/>
      <c r="F194" s="260" t="s">
        <v>186</v>
      </c>
      <c r="G194" s="261">
        <v>4.1060433600000001</v>
      </c>
      <c r="H194" s="262">
        <v>4.1060433600000001</v>
      </c>
      <c r="I194" s="263">
        <f t="shared" si="5"/>
        <v>0</v>
      </c>
      <c r="J194" s="143"/>
    </row>
    <row r="195" spans="1:10" ht="23" x14ac:dyDescent="0.25">
      <c r="A195" s="260" t="s">
        <v>185</v>
      </c>
      <c r="B195" s="261">
        <v>0.17042893000000001</v>
      </c>
      <c r="C195" s="262">
        <v>0.17042893000000001</v>
      </c>
      <c r="D195" s="263">
        <f t="shared" si="4"/>
        <v>0</v>
      </c>
      <c r="E195" s="143"/>
      <c r="F195" s="260" t="s">
        <v>187</v>
      </c>
      <c r="G195" s="261">
        <v>13.154950679999999</v>
      </c>
      <c r="H195" s="262">
        <v>13.154950679999999</v>
      </c>
      <c r="I195" s="263">
        <f t="shared" si="5"/>
        <v>0</v>
      </c>
      <c r="J195" s="143"/>
    </row>
    <row r="196" spans="1:10" ht="46" x14ac:dyDescent="0.25">
      <c r="A196" s="260" t="s">
        <v>186</v>
      </c>
      <c r="B196" s="261">
        <v>0</v>
      </c>
      <c r="C196" s="262">
        <v>0</v>
      </c>
      <c r="D196" s="263">
        <f t="shared" si="4"/>
        <v>0</v>
      </c>
      <c r="E196" s="143"/>
      <c r="F196" s="260" t="s">
        <v>188</v>
      </c>
      <c r="G196" s="261">
        <v>13.923700609999999</v>
      </c>
      <c r="H196" s="262">
        <v>13.923700609999999</v>
      </c>
      <c r="I196" s="263">
        <f t="shared" si="5"/>
        <v>0</v>
      </c>
      <c r="J196" s="143"/>
    </row>
    <row r="197" spans="1:10" ht="23" x14ac:dyDescent="0.25">
      <c r="A197" s="260" t="s">
        <v>187</v>
      </c>
      <c r="B197" s="261">
        <v>1.5912950100000001</v>
      </c>
      <c r="C197" s="262">
        <v>1.5912950100000001</v>
      </c>
      <c r="D197" s="263">
        <f t="shared" si="4"/>
        <v>0</v>
      </c>
      <c r="E197" s="143"/>
      <c r="F197" s="260" t="s">
        <v>190</v>
      </c>
      <c r="G197" s="261">
        <v>4.0252894399999999</v>
      </c>
      <c r="H197" s="262">
        <v>4.0252894399999999</v>
      </c>
      <c r="I197" s="263">
        <f t="shared" si="5"/>
        <v>0</v>
      </c>
      <c r="J197" s="143"/>
    </row>
    <row r="198" spans="1:10" ht="23" x14ac:dyDescent="0.25">
      <c r="A198" s="260" t="s">
        <v>188</v>
      </c>
      <c r="B198" s="261">
        <v>0.12446211</v>
      </c>
      <c r="C198" s="262">
        <v>0.12446211</v>
      </c>
      <c r="D198" s="263">
        <f t="shared" si="4"/>
        <v>0</v>
      </c>
      <c r="E198" s="143"/>
      <c r="F198" s="260" t="s">
        <v>191</v>
      </c>
      <c r="G198" s="261">
        <v>2.77846116</v>
      </c>
      <c r="H198" s="262">
        <v>2.77846116</v>
      </c>
      <c r="I198" s="263">
        <f t="shared" si="5"/>
        <v>0</v>
      </c>
      <c r="J198" s="143"/>
    </row>
    <row r="199" spans="1:10" ht="34.5" x14ac:dyDescent="0.25">
      <c r="A199" s="260" t="s">
        <v>189</v>
      </c>
      <c r="B199" s="261">
        <v>15.88604333</v>
      </c>
      <c r="C199" s="262">
        <v>15.88604333</v>
      </c>
      <c r="D199" s="263">
        <f t="shared" si="4"/>
        <v>0</v>
      </c>
      <c r="E199" s="143"/>
      <c r="F199" s="260" t="s">
        <v>192</v>
      </c>
      <c r="G199" s="261">
        <v>1.0551218200000001</v>
      </c>
      <c r="H199" s="262">
        <v>1.0551218200000001</v>
      </c>
      <c r="I199" s="263">
        <f t="shared" si="5"/>
        <v>0</v>
      </c>
      <c r="J199" s="143"/>
    </row>
    <row r="200" spans="1:10" ht="23" x14ac:dyDescent="0.25">
      <c r="A200" s="260" t="s">
        <v>190</v>
      </c>
      <c r="B200" s="261">
        <v>4.4999999999999998E-2</v>
      </c>
      <c r="C200" s="262">
        <v>4.4999999999999998E-2</v>
      </c>
      <c r="D200" s="263">
        <f t="shared" si="4"/>
        <v>0</v>
      </c>
      <c r="E200" s="143"/>
      <c r="F200" s="260" t="s">
        <v>193</v>
      </c>
      <c r="G200" s="261">
        <v>4.1408078599999998</v>
      </c>
      <c r="H200" s="262">
        <v>4.1408078599999998</v>
      </c>
      <c r="I200" s="263">
        <f t="shared" si="5"/>
        <v>0</v>
      </c>
      <c r="J200" s="143"/>
    </row>
    <row r="201" spans="1:10" ht="34.5" x14ac:dyDescent="0.25">
      <c r="A201" s="260" t="s">
        <v>191</v>
      </c>
      <c r="B201" s="261">
        <v>4.4200000000000001E-4</v>
      </c>
      <c r="C201" s="262">
        <v>4.4200000000000001E-4</v>
      </c>
      <c r="D201" s="263">
        <f t="shared" si="4"/>
        <v>0</v>
      </c>
      <c r="E201" s="143"/>
      <c r="F201" s="260" t="s">
        <v>195</v>
      </c>
      <c r="G201" s="261">
        <v>67.385380680000011</v>
      </c>
      <c r="H201" s="262">
        <v>67.385380680000011</v>
      </c>
      <c r="I201" s="263">
        <f t="shared" si="5"/>
        <v>0</v>
      </c>
      <c r="J201" s="143"/>
    </row>
    <row r="202" spans="1:10" ht="34.5" x14ac:dyDescent="0.25">
      <c r="A202" s="260" t="s">
        <v>192</v>
      </c>
      <c r="B202" s="261">
        <v>9.3310000000000008E-3</v>
      </c>
      <c r="C202" s="262">
        <v>9.3310000000000008E-3</v>
      </c>
      <c r="D202" s="263">
        <f t="shared" si="4"/>
        <v>0</v>
      </c>
      <c r="E202" s="143"/>
      <c r="F202" s="260" t="s">
        <v>198</v>
      </c>
      <c r="G202" s="261">
        <v>31.933813230000002</v>
      </c>
      <c r="H202" s="262">
        <v>31.933813230000002</v>
      </c>
      <c r="I202" s="263">
        <f t="shared" si="5"/>
        <v>0</v>
      </c>
      <c r="J202" s="143"/>
    </row>
    <row r="203" spans="1:10" ht="34.5" x14ac:dyDescent="0.25">
      <c r="A203" s="260" t="s">
        <v>193</v>
      </c>
      <c r="B203" s="261">
        <v>4.2367740000000001E-2</v>
      </c>
      <c r="C203" s="262">
        <v>4.2367740000000001E-2</v>
      </c>
      <c r="D203" s="263">
        <f t="shared" ref="D203:D266" si="6">C203-B203</f>
        <v>0</v>
      </c>
      <c r="E203" s="143"/>
      <c r="F203" s="260" t="s">
        <v>205</v>
      </c>
      <c r="G203" s="261">
        <v>14.81080455</v>
      </c>
      <c r="H203" s="262">
        <v>14.81080455</v>
      </c>
      <c r="I203" s="263">
        <f t="shared" si="5"/>
        <v>0</v>
      </c>
      <c r="J203" s="143"/>
    </row>
    <row r="204" spans="1:10" ht="23" x14ac:dyDescent="0.25">
      <c r="A204" s="260" t="s">
        <v>194</v>
      </c>
      <c r="B204" s="261">
        <v>0.52513975999999996</v>
      </c>
      <c r="C204" s="262">
        <v>0.52513975999999996</v>
      </c>
      <c r="D204" s="263">
        <f t="shared" si="6"/>
        <v>0</v>
      </c>
      <c r="E204" s="143"/>
      <c r="F204" s="260" t="s">
        <v>206</v>
      </c>
      <c r="G204" s="261">
        <v>20.725759589999999</v>
      </c>
      <c r="H204" s="262">
        <v>20.725759589999999</v>
      </c>
      <c r="I204" s="263">
        <f t="shared" ref="I204:I267" si="7">H204-G204</f>
        <v>0</v>
      </c>
      <c r="J204" s="143"/>
    </row>
    <row r="205" spans="1:10" ht="34.5" x14ac:dyDescent="0.25">
      <c r="A205" s="260" t="s">
        <v>195</v>
      </c>
      <c r="B205" s="261">
        <v>4.0135695899999995</v>
      </c>
      <c r="C205" s="262">
        <v>4.0135695899999995</v>
      </c>
      <c r="D205" s="263">
        <f t="shared" si="6"/>
        <v>0</v>
      </c>
      <c r="E205" s="143"/>
      <c r="F205" s="260" t="s">
        <v>207</v>
      </c>
      <c r="G205" s="261">
        <v>2.5044427000000002</v>
      </c>
      <c r="H205" s="262">
        <v>2.5044427000000002</v>
      </c>
      <c r="I205" s="263">
        <f t="shared" si="7"/>
        <v>0</v>
      </c>
      <c r="J205" s="143"/>
    </row>
    <row r="206" spans="1:10" ht="69" x14ac:dyDescent="0.25">
      <c r="A206" s="260" t="s">
        <v>196</v>
      </c>
      <c r="B206" s="261">
        <v>4.1176743900000004</v>
      </c>
      <c r="C206" s="262">
        <v>4.1176743900000004</v>
      </c>
      <c r="D206" s="263">
        <f t="shared" si="6"/>
        <v>0</v>
      </c>
      <c r="E206" s="143"/>
      <c r="F206" s="260" t="s">
        <v>208</v>
      </c>
      <c r="G206" s="261">
        <v>3.4278832499999998</v>
      </c>
      <c r="H206" s="262">
        <v>3.4278832499999998</v>
      </c>
      <c r="I206" s="263">
        <f t="shared" si="7"/>
        <v>0</v>
      </c>
      <c r="J206" s="143"/>
    </row>
    <row r="207" spans="1:10" ht="23" x14ac:dyDescent="0.25">
      <c r="A207" s="260" t="s">
        <v>197</v>
      </c>
      <c r="B207" s="261">
        <v>10.176771070000001</v>
      </c>
      <c r="C207" s="262">
        <v>10.176771070000001</v>
      </c>
      <c r="D207" s="263">
        <f t="shared" si="6"/>
        <v>0</v>
      </c>
      <c r="E207" s="143"/>
      <c r="F207" s="260" t="s">
        <v>210</v>
      </c>
      <c r="G207" s="261">
        <v>63.787458899999997</v>
      </c>
      <c r="H207" s="262">
        <v>63.787458899999997</v>
      </c>
      <c r="I207" s="263">
        <f t="shared" si="7"/>
        <v>0</v>
      </c>
      <c r="J207" s="143"/>
    </row>
    <row r="208" spans="1:10" ht="34.5" x14ac:dyDescent="0.25">
      <c r="A208" s="260" t="s">
        <v>198</v>
      </c>
      <c r="B208" s="261">
        <v>0.75147232999999991</v>
      </c>
      <c r="C208" s="262">
        <v>0.75147232999999991</v>
      </c>
      <c r="D208" s="263">
        <f t="shared" si="6"/>
        <v>0</v>
      </c>
      <c r="E208" s="143"/>
      <c r="F208" s="260" t="s">
        <v>213</v>
      </c>
      <c r="G208" s="261">
        <v>55.350212749999997</v>
      </c>
      <c r="H208" s="262">
        <v>55.350212749999997</v>
      </c>
      <c r="I208" s="263">
        <f t="shared" si="7"/>
        <v>0</v>
      </c>
      <c r="J208" s="143"/>
    </row>
    <row r="209" spans="1:10" ht="23" x14ac:dyDescent="0.25">
      <c r="A209" s="260" t="s">
        <v>199</v>
      </c>
      <c r="B209" s="261">
        <v>0.32815690999999997</v>
      </c>
      <c r="C209" s="262">
        <v>0.32815690999999997</v>
      </c>
      <c r="D209" s="263">
        <f t="shared" si="6"/>
        <v>0</v>
      </c>
      <c r="E209" s="143"/>
      <c r="F209" s="260" t="s">
        <v>214</v>
      </c>
      <c r="G209" s="261">
        <v>68.794190110000002</v>
      </c>
      <c r="H209" s="262">
        <v>68.794190110000002</v>
      </c>
      <c r="I209" s="263">
        <f t="shared" si="7"/>
        <v>0</v>
      </c>
      <c r="J209" s="143"/>
    </row>
    <row r="210" spans="1:10" ht="46" x14ac:dyDescent="0.25">
      <c r="A210" s="260" t="s">
        <v>200</v>
      </c>
      <c r="B210" s="261">
        <v>1.7090553799999999</v>
      </c>
      <c r="C210" s="262">
        <v>1.7090553799999999</v>
      </c>
      <c r="D210" s="263">
        <f t="shared" si="6"/>
        <v>0</v>
      </c>
      <c r="E210" s="143"/>
      <c r="F210" s="260" t="s">
        <v>215</v>
      </c>
      <c r="G210" s="261">
        <v>12.73777662</v>
      </c>
      <c r="H210" s="262">
        <v>12.73777662</v>
      </c>
      <c r="I210" s="263">
        <f t="shared" si="7"/>
        <v>0</v>
      </c>
      <c r="J210" s="143"/>
    </row>
    <row r="211" spans="1:10" ht="46" x14ac:dyDescent="0.25">
      <c r="A211" s="260" t="s">
        <v>201</v>
      </c>
      <c r="B211" s="261">
        <v>6.4098090499999998</v>
      </c>
      <c r="C211" s="262">
        <v>6.4098090499999998</v>
      </c>
      <c r="D211" s="263">
        <f t="shared" si="6"/>
        <v>0</v>
      </c>
      <c r="E211" s="143"/>
      <c r="F211" s="260" t="s">
        <v>218</v>
      </c>
      <c r="G211" s="261">
        <v>350.58442272000002</v>
      </c>
      <c r="H211" s="262">
        <v>350.58442272000002</v>
      </c>
      <c r="I211" s="263">
        <f t="shared" si="7"/>
        <v>0</v>
      </c>
      <c r="J211" s="143"/>
    </row>
    <row r="212" spans="1:10" ht="23" x14ac:dyDescent="0.25">
      <c r="A212" s="260" t="s">
        <v>202</v>
      </c>
      <c r="B212" s="261">
        <v>0.36875163</v>
      </c>
      <c r="C212" s="262">
        <v>0.36875163</v>
      </c>
      <c r="D212" s="263">
        <f t="shared" si="6"/>
        <v>0</v>
      </c>
      <c r="E212" s="143"/>
      <c r="F212" s="260" t="s">
        <v>219</v>
      </c>
      <c r="G212" s="261">
        <v>14.305210130000001</v>
      </c>
      <c r="H212" s="262">
        <v>14.305210130000001</v>
      </c>
      <c r="I212" s="263">
        <f t="shared" si="7"/>
        <v>0</v>
      </c>
      <c r="J212" s="143"/>
    </row>
    <row r="213" spans="1:10" ht="23" x14ac:dyDescent="0.25">
      <c r="A213" s="260" t="s">
        <v>203</v>
      </c>
      <c r="B213" s="261">
        <v>9.3863769999999999E-2</v>
      </c>
      <c r="C213" s="262">
        <v>9.3863769999999999E-2</v>
      </c>
      <c r="D213" s="263">
        <f t="shared" si="6"/>
        <v>0</v>
      </c>
      <c r="E213" s="143"/>
      <c r="F213" s="260" t="s">
        <v>223</v>
      </c>
      <c r="G213" s="261">
        <v>3.71860013</v>
      </c>
      <c r="H213" s="262">
        <v>3.71860013</v>
      </c>
      <c r="I213" s="263">
        <f t="shared" si="7"/>
        <v>0</v>
      </c>
      <c r="J213" s="143"/>
    </row>
    <row r="214" spans="1:10" ht="57.5" x14ac:dyDescent="0.25">
      <c r="A214" s="260" t="s">
        <v>204</v>
      </c>
      <c r="B214" s="261">
        <v>1.21061917</v>
      </c>
      <c r="C214" s="262">
        <v>1.21061917</v>
      </c>
      <c r="D214" s="263">
        <f t="shared" si="6"/>
        <v>0</v>
      </c>
      <c r="E214" s="143"/>
      <c r="F214" s="260" t="s">
        <v>224</v>
      </c>
      <c r="G214" s="261">
        <v>33.411971659999999</v>
      </c>
      <c r="H214" s="262">
        <v>33.411971659999999</v>
      </c>
      <c r="I214" s="263">
        <f t="shared" si="7"/>
        <v>0</v>
      </c>
      <c r="J214" s="143"/>
    </row>
    <row r="215" spans="1:10" ht="46" x14ac:dyDescent="0.25">
      <c r="A215" s="260" t="s">
        <v>205</v>
      </c>
      <c r="B215" s="261">
        <v>0.28460746999999997</v>
      </c>
      <c r="C215" s="262">
        <v>0.28460746999999997</v>
      </c>
      <c r="D215" s="263">
        <f t="shared" si="6"/>
        <v>0</v>
      </c>
      <c r="E215" s="143"/>
      <c r="F215" s="260" t="s">
        <v>225</v>
      </c>
      <c r="G215" s="261">
        <v>5.1669071100000004</v>
      </c>
      <c r="H215" s="262">
        <v>5.1669071100000004</v>
      </c>
      <c r="I215" s="263">
        <f t="shared" si="7"/>
        <v>0</v>
      </c>
      <c r="J215" s="143"/>
    </row>
    <row r="216" spans="1:10" ht="34.5" x14ac:dyDescent="0.25">
      <c r="A216" s="260" t="s">
        <v>206</v>
      </c>
      <c r="B216" s="261">
        <v>0.67951393000000004</v>
      </c>
      <c r="C216" s="262">
        <v>0.67951393000000004</v>
      </c>
      <c r="D216" s="263">
        <f t="shared" si="6"/>
        <v>0</v>
      </c>
      <c r="E216" s="143"/>
      <c r="F216" s="260" t="s">
        <v>226</v>
      </c>
      <c r="G216" s="261">
        <v>1.82437644</v>
      </c>
      <c r="H216" s="262">
        <v>1.82437644</v>
      </c>
      <c r="I216" s="263">
        <f t="shared" si="7"/>
        <v>0</v>
      </c>
      <c r="J216" s="143"/>
    </row>
    <row r="217" spans="1:10" ht="46" x14ac:dyDescent="0.25">
      <c r="A217" s="260" t="s">
        <v>207</v>
      </c>
      <c r="B217" s="261">
        <v>3.1034330000000002E-2</v>
      </c>
      <c r="C217" s="262">
        <v>3.1034330000000002E-2</v>
      </c>
      <c r="D217" s="263">
        <f t="shared" si="6"/>
        <v>0</v>
      </c>
      <c r="E217" s="143"/>
      <c r="F217" s="260" t="s">
        <v>228</v>
      </c>
      <c r="G217" s="261">
        <v>18.128544510000001</v>
      </c>
      <c r="H217" s="262">
        <v>18.128544510000001</v>
      </c>
      <c r="I217" s="263">
        <f t="shared" si="7"/>
        <v>0</v>
      </c>
      <c r="J217" s="143"/>
    </row>
    <row r="218" spans="1:10" ht="46" x14ac:dyDescent="0.25">
      <c r="A218" s="260" t="s">
        <v>208</v>
      </c>
      <c r="B218" s="261">
        <v>2.7342000000000002E-2</v>
      </c>
      <c r="C218" s="262">
        <v>2.7342000000000002E-2</v>
      </c>
      <c r="D218" s="263">
        <f t="shared" si="6"/>
        <v>0</v>
      </c>
      <c r="E218" s="143"/>
      <c r="F218" s="260" t="s">
        <v>229</v>
      </c>
      <c r="G218" s="261">
        <v>88.605464089999998</v>
      </c>
      <c r="H218" s="262">
        <v>88.605464089999998</v>
      </c>
      <c r="I218" s="263">
        <f t="shared" si="7"/>
        <v>0</v>
      </c>
      <c r="J218" s="143"/>
    </row>
    <row r="219" spans="1:10" ht="34.5" x14ac:dyDescent="0.25">
      <c r="A219" s="260" t="s">
        <v>209</v>
      </c>
      <c r="B219" s="261">
        <v>89.798445650000005</v>
      </c>
      <c r="C219" s="262">
        <v>89.798445650000005</v>
      </c>
      <c r="D219" s="263">
        <f t="shared" si="6"/>
        <v>0</v>
      </c>
      <c r="E219" s="143"/>
      <c r="F219" s="260" t="s">
        <v>232</v>
      </c>
      <c r="G219" s="261">
        <v>50.039246349999999</v>
      </c>
      <c r="H219" s="262">
        <v>50.039246349999999</v>
      </c>
      <c r="I219" s="263">
        <f t="shared" si="7"/>
        <v>0</v>
      </c>
      <c r="J219" s="143"/>
    </row>
    <row r="220" spans="1:10" ht="34.5" x14ac:dyDescent="0.25">
      <c r="A220" s="260" t="s">
        <v>210</v>
      </c>
      <c r="B220" s="261">
        <v>29.425700120000002</v>
      </c>
      <c r="C220" s="262">
        <v>29.425700120000002</v>
      </c>
      <c r="D220" s="263">
        <f t="shared" si="6"/>
        <v>0</v>
      </c>
      <c r="E220" s="143"/>
      <c r="F220" s="260" t="s">
        <v>233</v>
      </c>
      <c r="G220" s="261">
        <v>27.221956489999997</v>
      </c>
      <c r="H220" s="262">
        <v>27.221956489999997</v>
      </c>
      <c r="I220" s="263">
        <f t="shared" si="7"/>
        <v>0</v>
      </c>
      <c r="J220" s="143"/>
    </row>
    <row r="221" spans="1:10" ht="34.5" x14ac:dyDescent="0.25">
      <c r="A221" s="260" t="s">
        <v>211</v>
      </c>
      <c r="B221" s="261">
        <v>2.0054702</v>
      </c>
      <c r="C221" s="262">
        <v>2.0054702</v>
      </c>
      <c r="D221" s="263">
        <f t="shared" si="6"/>
        <v>0</v>
      </c>
      <c r="E221" s="143"/>
      <c r="F221" s="260" t="s">
        <v>234</v>
      </c>
      <c r="G221" s="261">
        <v>22.46444116</v>
      </c>
      <c r="H221" s="262">
        <v>22.46444116</v>
      </c>
      <c r="I221" s="263">
        <f t="shared" si="7"/>
        <v>0</v>
      </c>
      <c r="J221" s="143"/>
    </row>
    <row r="222" spans="1:10" ht="23" x14ac:dyDescent="0.25">
      <c r="A222" s="260" t="s">
        <v>212</v>
      </c>
      <c r="B222" s="261">
        <v>2.7413580899999999</v>
      </c>
      <c r="C222" s="262">
        <v>2.7413580899999999</v>
      </c>
      <c r="D222" s="263">
        <f t="shared" si="6"/>
        <v>0</v>
      </c>
      <c r="E222" s="143"/>
      <c r="F222" s="260" t="s">
        <v>236</v>
      </c>
      <c r="G222" s="261">
        <v>22.79400468</v>
      </c>
      <c r="H222" s="262">
        <v>22.79400468</v>
      </c>
      <c r="I222" s="263">
        <f t="shared" si="7"/>
        <v>0</v>
      </c>
      <c r="J222" s="143"/>
    </row>
    <row r="223" spans="1:10" ht="34.5" x14ac:dyDescent="0.25">
      <c r="A223" s="260" t="s">
        <v>213</v>
      </c>
      <c r="B223" s="261">
        <v>1.5842129999999999E-2</v>
      </c>
      <c r="C223" s="262">
        <v>1.5842129999999999E-2</v>
      </c>
      <c r="D223" s="263">
        <f t="shared" si="6"/>
        <v>0</v>
      </c>
      <c r="E223" s="143"/>
      <c r="F223" s="260" t="s">
        <v>237</v>
      </c>
      <c r="G223" s="261">
        <v>14.313936869999999</v>
      </c>
      <c r="H223" s="262">
        <v>14.313936869999999</v>
      </c>
      <c r="I223" s="263">
        <f t="shared" si="7"/>
        <v>0</v>
      </c>
      <c r="J223" s="143"/>
    </row>
    <row r="224" spans="1:10" ht="23" x14ac:dyDescent="0.25">
      <c r="A224" s="260" t="s">
        <v>214</v>
      </c>
      <c r="B224" s="261">
        <v>0.79658032999999995</v>
      </c>
      <c r="C224" s="262">
        <v>0.79658032999999995</v>
      </c>
      <c r="D224" s="263">
        <f t="shared" si="6"/>
        <v>0</v>
      </c>
      <c r="E224" s="143"/>
      <c r="F224" s="260" t="s">
        <v>239</v>
      </c>
      <c r="G224" s="261">
        <v>2.1991262900000002</v>
      </c>
      <c r="H224" s="262">
        <v>2.1991262900000002</v>
      </c>
      <c r="I224" s="263">
        <f t="shared" si="7"/>
        <v>0</v>
      </c>
      <c r="J224" s="143"/>
    </row>
    <row r="225" spans="1:10" ht="46" x14ac:dyDescent="0.25">
      <c r="A225" s="260" t="s">
        <v>215</v>
      </c>
      <c r="B225" s="261">
        <v>38.441638210000001</v>
      </c>
      <c r="C225" s="262">
        <v>38.441638210000001</v>
      </c>
      <c r="D225" s="263">
        <f t="shared" si="6"/>
        <v>0</v>
      </c>
      <c r="E225" s="143"/>
      <c r="F225" s="260" t="s">
        <v>243</v>
      </c>
      <c r="G225" s="261">
        <v>5.6838284200000002</v>
      </c>
      <c r="H225" s="262">
        <v>5.6838284200000002</v>
      </c>
      <c r="I225" s="263">
        <f t="shared" si="7"/>
        <v>0</v>
      </c>
      <c r="J225" s="143"/>
    </row>
    <row r="226" spans="1:10" ht="23" x14ac:dyDescent="0.25">
      <c r="A226" s="260" t="s">
        <v>216</v>
      </c>
      <c r="B226" s="261">
        <v>2.0762904299999998</v>
      </c>
      <c r="C226" s="262">
        <v>2.0762904299999998</v>
      </c>
      <c r="D226" s="263">
        <f t="shared" si="6"/>
        <v>0</v>
      </c>
      <c r="E226" s="143"/>
      <c r="F226" s="260" t="s">
        <v>244</v>
      </c>
      <c r="G226" s="261">
        <v>0.60238943999999994</v>
      </c>
      <c r="H226" s="262">
        <v>0.60238943999999994</v>
      </c>
      <c r="I226" s="263">
        <f t="shared" si="7"/>
        <v>0</v>
      </c>
      <c r="J226" s="143"/>
    </row>
    <row r="227" spans="1:10" ht="69" x14ac:dyDescent="0.25">
      <c r="A227" s="260" t="s">
        <v>217</v>
      </c>
      <c r="B227" s="261">
        <v>3.8218216300000001</v>
      </c>
      <c r="C227" s="262">
        <v>3.8218216300000001</v>
      </c>
      <c r="D227" s="263">
        <f t="shared" si="6"/>
        <v>0</v>
      </c>
      <c r="E227" s="143"/>
      <c r="F227" s="260" t="s">
        <v>245</v>
      </c>
      <c r="G227" s="261">
        <v>0</v>
      </c>
      <c r="H227" s="262">
        <v>0</v>
      </c>
      <c r="I227" s="263">
        <f t="shared" si="7"/>
        <v>0</v>
      </c>
      <c r="J227" s="143"/>
    </row>
    <row r="228" spans="1:10" ht="23" x14ac:dyDescent="0.25">
      <c r="A228" s="260" t="s">
        <v>218</v>
      </c>
      <c r="B228" s="261">
        <v>126.8854522</v>
      </c>
      <c r="C228" s="262">
        <v>126.8854522</v>
      </c>
      <c r="D228" s="263">
        <f t="shared" si="6"/>
        <v>0</v>
      </c>
      <c r="E228" s="143"/>
      <c r="F228" s="260" t="s">
        <v>246</v>
      </c>
      <c r="G228" s="261">
        <v>10.554459699999999</v>
      </c>
      <c r="H228" s="262">
        <v>10.554459699999999</v>
      </c>
      <c r="I228" s="263">
        <f t="shared" si="7"/>
        <v>0</v>
      </c>
      <c r="J228" s="143"/>
    </row>
    <row r="229" spans="1:10" x14ac:dyDescent="0.25">
      <c r="A229" s="260" t="s">
        <v>219</v>
      </c>
      <c r="B229" s="261">
        <v>9.7178810000000004E-2</v>
      </c>
      <c r="C229" s="262">
        <v>9.7178810000000004E-2</v>
      </c>
      <c r="D229" s="263">
        <f t="shared" si="6"/>
        <v>0</v>
      </c>
      <c r="E229" s="143"/>
      <c r="F229" s="260" t="s">
        <v>247</v>
      </c>
      <c r="G229" s="261">
        <v>2.8912493500000003</v>
      </c>
      <c r="H229" s="262">
        <v>2.8912493500000003</v>
      </c>
      <c r="I229" s="263">
        <f t="shared" si="7"/>
        <v>0</v>
      </c>
      <c r="J229" s="143"/>
    </row>
    <row r="230" spans="1:10" ht="23" x14ac:dyDescent="0.25">
      <c r="A230" s="260" t="s">
        <v>220</v>
      </c>
      <c r="B230" s="261">
        <v>7.3388608499999997</v>
      </c>
      <c r="C230" s="262">
        <v>7.3388608499999997</v>
      </c>
      <c r="D230" s="263">
        <f t="shared" si="6"/>
        <v>0</v>
      </c>
      <c r="E230" s="143"/>
      <c r="F230" s="260" t="s">
        <v>248</v>
      </c>
      <c r="G230" s="261">
        <v>3.59709273</v>
      </c>
      <c r="H230" s="262">
        <v>3.59709273</v>
      </c>
      <c r="I230" s="263">
        <f t="shared" si="7"/>
        <v>0</v>
      </c>
      <c r="J230" s="143"/>
    </row>
    <row r="231" spans="1:10" ht="34.5" x14ac:dyDescent="0.25">
      <c r="A231" s="260" t="s">
        <v>221</v>
      </c>
      <c r="B231" s="261">
        <v>0.1429532</v>
      </c>
      <c r="C231" s="262">
        <v>0.1429532</v>
      </c>
      <c r="D231" s="263">
        <f t="shared" si="6"/>
        <v>0</v>
      </c>
      <c r="E231" s="143"/>
      <c r="F231" s="260" t="s">
        <v>251</v>
      </c>
      <c r="G231" s="261">
        <v>23.42824602</v>
      </c>
      <c r="H231" s="262">
        <v>23.42824602</v>
      </c>
      <c r="I231" s="263">
        <f t="shared" si="7"/>
        <v>0</v>
      </c>
      <c r="J231" s="143"/>
    </row>
    <row r="232" spans="1:10" ht="46" x14ac:dyDescent="0.25">
      <c r="A232" s="260" t="s">
        <v>222</v>
      </c>
      <c r="B232" s="261">
        <v>1.8234996699999999</v>
      </c>
      <c r="C232" s="262">
        <v>1.8234996699999999</v>
      </c>
      <c r="D232" s="263">
        <f t="shared" si="6"/>
        <v>0</v>
      </c>
      <c r="E232" s="143"/>
      <c r="F232" s="260" t="s">
        <v>252</v>
      </c>
      <c r="G232" s="261">
        <v>14.74074712</v>
      </c>
      <c r="H232" s="262">
        <v>14.74074712</v>
      </c>
      <c r="I232" s="263">
        <f t="shared" si="7"/>
        <v>0</v>
      </c>
      <c r="J232" s="143"/>
    </row>
    <row r="233" spans="1:10" ht="23" x14ac:dyDescent="0.25">
      <c r="A233" s="260" t="s">
        <v>223</v>
      </c>
      <c r="B233" s="261">
        <v>0.27246720000000002</v>
      </c>
      <c r="C233" s="262">
        <v>0.27246720000000002</v>
      </c>
      <c r="D233" s="263">
        <f t="shared" si="6"/>
        <v>0</v>
      </c>
      <c r="E233" s="143"/>
      <c r="F233" s="260" t="s">
        <v>253</v>
      </c>
      <c r="G233" s="261">
        <v>6.4191042000000005</v>
      </c>
      <c r="H233" s="262">
        <v>6.4191042000000005</v>
      </c>
      <c r="I233" s="263">
        <f t="shared" si="7"/>
        <v>0</v>
      </c>
      <c r="J233" s="143"/>
    </row>
    <row r="234" spans="1:10" ht="34.5" x14ac:dyDescent="0.25">
      <c r="A234" s="260" t="s">
        <v>224</v>
      </c>
      <c r="B234" s="261">
        <v>51.60765</v>
      </c>
      <c r="C234" s="262">
        <v>51.60765</v>
      </c>
      <c r="D234" s="263">
        <f t="shared" si="6"/>
        <v>0</v>
      </c>
      <c r="E234" s="143"/>
      <c r="F234" s="260" t="s">
        <v>254</v>
      </c>
      <c r="G234" s="261">
        <v>8.33953612</v>
      </c>
      <c r="H234" s="262">
        <v>8.33953612</v>
      </c>
      <c r="I234" s="263">
        <f t="shared" si="7"/>
        <v>0</v>
      </c>
      <c r="J234" s="143"/>
    </row>
    <row r="235" spans="1:10" ht="34.5" x14ac:dyDescent="0.25">
      <c r="A235" s="260" t="s">
        <v>225</v>
      </c>
      <c r="B235" s="261">
        <v>1.33058E-2</v>
      </c>
      <c r="C235" s="262">
        <v>1.33058E-2</v>
      </c>
      <c r="D235" s="263">
        <f t="shared" si="6"/>
        <v>0</v>
      </c>
      <c r="E235" s="143"/>
      <c r="F235" s="260" t="s">
        <v>255</v>
      </c>
      <c r="G235" s="261">
        <v>9.8085215399999992</v>
      </c>
      <c r="H235" s="262">
        <v>9.8085215399999992</v>
      </c>
      <c r="I235" s="263">
        <f t="shared" si="7"/>
        <v>0</v>
      </c>
      <c r="J235" s="143"/>
    </row>
    <row r="236" spans="1:10" x14ac:dyDescent="0.25">
      <c r="A236" s="260" t="s">
        <v>226</v>
      </c>
      <c r="B236" s="261">
        <v>0</v>
      </c>
      <c r="C236" s="262">
        <v>0</v>
      </c>
      <c r="D236" s="263">
        <f t="shared" si="6"/>
        <v>0</v>
      </c>
      <c r="E236" s="143"/>
      <c r="F236" s="260" t="s">
        <v>256</v>
      </c>
      <c r="G236" s="261">
        <v>43.730098961000003</v>
      </c>
      <c r="H236" s="262">
        <v>43.730098961000003</v>
      </c>
      <c r="I236" s="263">
        <f t="shared" si="7"/>
        <v>0</v>
      </c>
      <c r="J236" s="143"/>
    </row>
    <row r="237" spans="1:10" ht="23" x14ac:dyDescent="0.25">
      <c r="A237" s="260" t="s">
        <v>227</v>
      </c>
      <c r="B237" s="261">
        <v>0.18259987999999999</v>
      </c>
      <c r="C237" s="262">
        <v>0.18259987999999999</v>
      </c>
      <c r="D237" s="263">
        <f t="shared" si="6"/>
        <v>0</v>
      </c>
      <c r="E237" s="143"/>
      <c r="F237" s="260" t="s">
        <v>257</v>
      </c>
      <c r="G237" s="261">
        <v>0</v>
      </c>
      <c r="H237" s="262">
        <v>0</v>
      </c>
      <c r="I237" s="263">
        <f t="shared" si="7"/>
        <v>0</v>
      </c>
      <c r="J237" s="143"/>
    </row>
    <row r="238" spans="1:10" x14ac:dyDescent="0.25">
      <c r="A238" s="260" t="s">
        <v>228</v>
      </c>
      <c r="B238" s="261">
        <v>0.77118445999999996</v>
      </c>
      <c r="C238" s="262">
        <v>0.77118445999999996</v>
      </c>
      <c r="D238" s="263">
        <f t="shared" si="6"/>
        <v>0</v>
      </c>
      <c r="E238" s="143"/>
      <c r="F238" s="260" t="s">
        <v>259</v>
      </c>
      <c r="G238" s="261">
        <v>0</v>
      </c>
      <c r="H238" s="262">
        <v>0</v>
      </c>
      <c r="I238" s="263">
        <f t="shared" si="7"/>
        <v>0</v>
      </c>
      <c r="J238" s="143"/>
    </row>
    <row r="239" spans="1:10" ht="34.5" x14ac:dyDescent="0.25">
      <c r="A239" s="260" t="s">
        <v>229</v>
      </c>
      <c r="B239" s="261">
        <v>6.5643255400000005</v>
      </c>
      <c r="C239" s="262">
        <v>6.5643255400000005</v>
      </c>
      <c r="D239" s="263">
        <f t="shared" si="6"/>
        <v>0</v>
      </c>
      <c r="E239" s="143"/>
      <c r="F239" s="260" t="s">
        <v>260</v>
      </c>
      <c r="G239" s="261">
        <v>7.23355E-3</v>
      </c>
      <c r="H239" s="262">
        <v>7.23355E-3</v>
      </c>
      <c r="I239" s="263">
        <f t="shared" si="7"/>
        <v>0</v>
      </c>
      <c r="J239" s="143"/>
    </row>
    <row r="240" spans="1:10" ht="46" x14ac:dyDescent="0.25">
      <c r="A240" s="260" t="s">
        <v>230</v>
      </c>
      <c r="B240" s="261">
        <v>0.16687295000000002</v>
      </c>
      <c r="C240" s="262">
        <v>0.16687295000000002</v>
      </c>
      <c r="D240" s="263">
        <f t="shared" si="6"/>
        <v>0</v>
      </c>
      <c r="E240" s="143"/>
      <c r="F240" s="260" t="s">
        <v>261</v>
      </c>
      <c r="G240" s="261">
        <v>0</v>
      </c>
      <c r="H240" s="262">
        <v>0</v>
      </c>
      <c r="I240" s="263">
        <f t="shared" si="7"/>
        <v>0</v>
      </c>
      <c r="J240" s="143"/>
    </row>
    <row r="241" spans="1:10" ht="46" x14ac:dyDescent="0.25">
      <c r="A241" s="260" t="s">
        <v>231</v>
      </c>
      <c r="B241" s="261">
        <v>3.7113660000000007E-2</v>
      </c>
      <c r="C241" s="262">
        <v>3.7113660000000007E-2</v>
      </c>
      <c r="D241" s="263">
        <f t="shared" si="6"/>
        <v>0</v>
      </c>
      <c r="E241" s="143"/>
      <c r="F241" s="260" t="s">
        <v>581</v>
      </c>
      <c r="G241" s="261">
        <v>0</v>
      </c>
      <c r="H241" s="262">
        <v>0</v>
      </c>
      <c r="I241" s="263">
        <f t="shared" si="7"/>
        <v>0</v>
      </c>
      <c r="J241" s="143"/>
    </row>
    <row r="242" spans="1:10" ht="46" x14ac:dyDescent="0.25">
      <c r="A242" s="260" t="s">
        <v>232</v>
      </c>
      <c r="B242" s="261">
        <v>0.43192934000000005</v>
      </c>
      <c r="C242" s="262">
        <v>0.43192934000000005</v>
      </c>
      <c r="D242" s="263">
        <f t="shared" si="6"/>
        <v>0</v>
      </c>
      <c r="E242" s="143"/>
      <c r="F242" s="260" t="s">
        <v>204</v>
      </c>
      <c r="G242" s="261">
        <v>73.669526219999995</v>
      </c>
      <c r="H242" s="262">
        <v>73.66952938</v>
      </c>
      <c r="I242" s="263">
        <f t="shared" si="7"/>
        <v>3.1600000056641875E-6</v>
      </c>
      <c r="J242" s="143"/>
    </row>
    <row r="243" spans="1:10" ht="46" x14ac:dyDescent="0.25">
      <c r="A243" s="260" t="s">
        <v>233</v>
      </c>
      <c r="B243" s="261">
        <v>5.284018E-2</v>
      </c>
      <c r="C243" s="262">
        <v>5.284018E-2</v>
      </c>
      <c r="D243" s="263">
        <f t="shared" si="6"/>
        <v>0</v>
      </c>
      <c r="E243" s="143"/>
      <c r="F243" s="260" t="s">
        <v>148</v>
      </c>
      <c r="G243" s="261">
        <v>13.33249741</v>
      </c>
      <c r="H243" s="262">
        <v>13.332506380000002</v>
      </c>
      <c r="I243" s="263">
        <f t="shared" si="7"/>
        <v>8.9700000014403258E-6</v>
      </c>
      <c r="J243" s="143"/>
    </row>
    <row r="244" spans="1:10" ht="46" x14ac:dyDescent="0.25">
      <c r="A244" s="260" t="s">
        <v>234</v>
      </c>
      <c r="B244" s="261">
        <v>1.4383999999999999E-2</v>
      </c>
      <c r="C244" s="262">
        <v>1.4383999999999999E-2</v>
      </c>
      <c r="D244" s="263">
        <f t="shared" si="6"/>
        <v>0</v>
      </c>
      <c r="E244" s="143"/>
      <c r="F244" s="260" t="s">
        <v>212</v>
      </c>
      <c r="G244" s="261">
        <v>64.425418359999995</v>
      </c>
      <c r="H244" s="262">
        <v>64.425436610000006</v>
      </c>
      <c r="I244" s="263">
        <f t="shared" si="7"/>
        <v>1.8250000010766598E-5</v>
      </c>
      <c r="J244" s="143"/>
    </row>
    <row r="245" spans="1:10" ht="23" x14ac:dyDescent="0.25">
      <c r="A245" s="260" t="s">
        <v>235</v>
      </c>
      <c r="B245" s="261">
        <v>0.16396582999999998</v>
      </c>
      <c r="C245" s="262">
        <v>0.16396582999999998</v>
      </c>
      <c r="D245" s="263">
        <f t="shared" si="6"/>
        <v>0</v>
      </c>
      <c r="E245" s="143"/>
      <c r="F245" s="260" t="s">
        <v>11</v>
      </c>
      <c r="G245" s="261">
        <v>17.909126280000002</v>
      </c>
      <c r="H245" s="262">
        <v>17.909148089999999</v>
      </c>
      <c r="I245" s="263">
        <f t="shared" si="7"/>
        <v>2.1809999996236229E-5</v>
      </c>
      <c r="J245" s="143"/>
    </row>
    <row r="246" spans="1:10" ht="34.5" x14ac:dyDescent="0.25">
      <c r="A246" s="260" t="s">
        <v>236</v>
      </c>
      <c r="B246" s="261">
        <v>6.73845E-2</v>
      </c>
      <c r="C246" s="262">
        <v>6.73845E-2</v>
      </c>
      <c r="D246" s="263">
        <f t="shared" si="6"/>
        <v>0</v>
      </c>
      <c r="E246" s="143"/>
      <c r="F246" s="260" t="s">
        <v>143</v>
      </c>
      <c r="G246" s="261">
        <v>51.603206740000005</v>
      </c>
      <c r="H246" s="262">
        <v>51.603238270000006</v>
      </c>
      <c r="I246" s="263">
        <f t="shared" si="7"/>
        <v>3.1530000001112057E-5</v>
      </c>
      <c r="J246" s="143"/>
    </row>
    <row r="247" spans="1:10" ht="34.5" x14ac:dyDescent="0.25">
      <c r="A247" s="260" t="s">
        <v>237</v>
      </c>
      <c r="B247" s="261">
        <v>1.7664229499999999</v>
      </c>
      <c r="C247" s="262">
        <v>1.7664229499999999</v>
      </c>
      <c r="D247" s="263">
        <f t="shared" si="6"/>
        <v>0</v>
      </c>
      <c r="E247" s="143"/>
      <c r="F247" s="260" t="s">
        <v>181</v>
      </c>
      <c r="G247" s="261">
        <v>32.31222202</v>
      </c>
      <c r="H247" s="262">
        <v>32.312254369999998</v>
      </c>
      <c r="I247" s="263">
        <f t="shared" si="7"/>
        <v>3.2349999997904888E-5</v>
      </c>
      <c r="J247" s="143"/>
    </row>
    <row r="248" spans="1:10" ht="23" x14ac:dyDescent="0.25">
      <c r="A248" s="260" t="s">
        <v>238</v>
      </c>
      <c r="B248" s="261">
        <v>0.29642279999999999</v>
      </c>
      <c r="C248" s="262">
        <v>0.29642279999999999</v>
      </c>
      <c r="D248" s="263">
        <f t="shared" si="6"/>
        <v>0</v>
      </c>
      <c r="E248" s="143"/>
      <c r="F248" s="260" t="s">
        <v>170</v>
      </c>
      <c r="G248" s="261">
        <v>45.830548969999995</v>
      </c>
      <c r="H248" s="262">
        <v>45.83058252</v>
      </c>
      <c r="I248" s="263">
        <f t="shared" si="7"/>
        <v>3.3550000004822778E-5</v>
      </c>
      <c r="J248" s="143"/>
    </row>
    <row r="249" spans="1:10" ht="34.5" x14ac:dyDescent="0.25">
      <c r="A249" s="260" t="s">
        <v>239</v>
      </c>
      <c r="B249" s="261">
        <v>0.20194253000000001</v>
      </c>
      <c r="C249" s="262">
        <v>0.20194253000000001</v>
      </c>
      <c r="D249" s="263">
        <f t="shared" si="6"/>
        <v>0</v>
      </c>
      <c r="E249" s="143"/>
      <c r="F249" s="260" t="s">
        <v>200</v>
      </c>
      <c r="G249" s="261">
        <v>64.455973209999996</v>
      </c>
      <c r="H249" s="262">
        <v>64.456009640000005</v>
      </c>
      <c r="I249" s="263">
        <f t="shared" si="7"/>
        <v>3.6430000008635943E-5</v>
      </c>
      <c r="J249" s="143"/>
    </row>
    <row r="250" spans="1:10" ht="34.5" x14ac:dyDescent="0.25">
      <c r="A250" s="260" t="s">
        <v>240</v>
      </c>
      <c r="B250" s="261">
        <v>2.99461588</v>
      </c>
      <c r="C250" s="262">
        <v>2.99461588</v>
      </c>
      <c r="D250" s="263">
        <f t="shared" si="6"/>
        <v>0</v>
      </c>
      <c r="E250" s="143"/>
      <c r="F250" s="260" t="s">
        <v>202</v>
      </c>
      <c r="G250" s="261">
        <v>9.9026780799999994</v>
      </c>
      <c r="H250" s="262">
        <v>9.9027272599999989</v>
      </c>
      <c r="I250" s="263">
        <f t="shared" si="7"/>
        <v>4.9179999999537927E-5</v>
      </c>
      <c r="J250" s="143"/>
    </row>
    <row r="251" spans="1:10" x14ac:dyDescent="0.25">
      <c r="A251" s="260" t="s">
        <v>241</v>
      </c>
      <c r="B251" s="261">
        <v>0.21174097</v>
      </c>
      <c r="C251" s="262">
        <v>0.21174097</v>
      </c>
      <c r="D251" s="263">
        <f t="shared" si="6"/>
        <v>0</v>
      </c>
      <c r="E251" s="143"/>
      <c r="F251" s="260" t="s">
        <v>216</v>
      </c>
      <c r="G251" s="261">
        <v>94.569434170000008</v>
      </c>
      <c r="H251" s="262">
        <v>94.569507579999993</v>
      </c>
      <c r="I251" s="263">
        <f t="shared" si="7"/>
        <v>7.340999998461939E-5</v>
      </c>
      <c r="J251" s="143"/>
    </row>
    <row r="252" spans="1:10" ht="23" x14ac:dyDescent="0.25">
      <c r="A252" s="260" t="s">
        <v>242</v>
      </c>
      <c r="B252" s="261">
        <v>1.3668755299999999</v>
      </c>
      <c r="C252" s="262">
        <v>1.3668755299999999</v>
      </c>
      <c r="D252" s="263">
        <f t="shared" si="6"/>
        <v>0</v>
      </c>
      <c r="E252" s="143"/>
      <c r="F252" s="260" t="s">
        <v>249</v>
      </c>
      <c r="G252" s="261">
        <v>55.353567520000006</v>
      </c>
      <c r="H252" s="262">
        <v>55.353688349999999</v>
      </c>
      <c r="I252" s="263">
        <f t="shared" si="7"/>
        <v>1.2082999999307731E-4</v>
      </c>
      <c r="J252" s="143"/>
    </row>
    <row r="253" spans="1:10" ht="23" x14ac:dyDescent="0.25">
      <c r="A253" s="260" t="s">
        <v>243</v>
      </c>
      <c r="B253" s="261">
        <v>5.4439000000000001E-2</v>
      </c>
      <c r="C253" s="262">
        <v>5.4439000000000001E-2</v>
      </c>
      <c r="D253" s="263">
        <f t="shared" si="6"/>
        <v>0</v>
      </c>
      <c r="E253" s="143"/>
      <c r="F253" s="260" t="s">
        <v>199</v>
      </c>
      <c r="G253" s="261">
        <v>9.1245910500000011</v>
      </c>
      <c r="H253" s="262">
        <v>9.1247263699999994</v>
      </c>
      <c r="I253" s="263">
        <f t="shared" si="7"/>
        <v>1.3531999999827349E-4</v>
      </c>
      <c r="J253" s="143"/>
    </row>
    <row r="254" spans="1:10" ht="23" x14ac:dyDescent="0.25">
      <c r="A254" s="260" t="s">
        <v>244</v>
      </c>
      <c r="B254" s="261">
        <v>0</v>
      </c>
      <c r="C254" s="262">
        <v>0</v>
      </c>
      <c r="D254" s="263">
        <f t="shared" si="6"/>
        <v>0</v>
      </c>
      <c r="E254" s="143"/>
      <c r="F254" s="260" t="s">
        <v>227</v>
      </c>
      <c r="G254" s="261">
        <v>6.1354656399999996</v>
      </c>
      <c r="H254" s="262">
        <v>6.1356179000000006</v>
      </c>
      <c r="I254" s="263">
        <f t="shared" si="7"/>
        <v>1.5226000000101436E-4</v>
      </c>
      <c r="J254" s="143"/>
    </row>
    <row r="255" spans="1:10" ht="34.5" x14ac:dyDescent="0.25">
      <c r="A255" s="260" t="s">
        <v>245</v>
      </c>
      <c r="B255" s="261">
        <v>0</v>
      </c>
      <c r="C255" s="262">
        <v>0</v>
      </c>
      <c r="D255" s="263">
        <f t="shared" si="6"/>
        <v>0</v>
      </c>
      <c r="E255" s="143"/>
      <c r="F255" s="260" t="s">
        <v>231</v>
      </c>
      <c r="G255" s="261">
        <v>47.072977259999995</v>
      </c>
      <c r="H255" s="262">
        <v>47.073152979999996</v>
      </c>
      <c r="I255" s="263">
        <f t="shared" si="7"/>
        <v>1.7572000000143362E-4</v>
      </c>
      <c r="J255" s="143"/>
    </row>
    <row r="256" spans="1:10" ht="23" x14ac:dyDescent="0.25">
      <c r="A256" s="260" t="s">
        <v>246</v>
      </c>
      <c r="B256" s="261">
        <v>0.15795682</v>
      </c>
      <c r="C256" s="262">
        <v>0.15795682</v>
      </c>
      <c r="D256" s="263">
        <f t="shared" si="6"/>
        <v>0</v>
      </c>
      <c r="E256" s="143"/>
      <c r="F256" s="260" t="s">
        <v>235</v>
      </c>
      <c r="G256" s="261">
        <v>99.804913909999996</v>
      </c>
      <c r="H256" s="262">
        <v>99.805124939999999</v>
      </c>
      <c r="I256" s="263">
        <f t="shared" si="7"/>
        <v>2.1103000000266547E-4</v>
      </c>
      <c r="J256" s="143"/>
    </row>
    <row r="257" spans="1:10" x14ac:dyDescent="0.25">
      <c r="A257" s="260" t="s">
        <v>247</v>
      </c>
      <c r="B257" s="261">
        <v>0.18783900000000001</v>
      </c>
      <c r="C257" s="262">
        <v>0.18783900000000001</v>
      </c>
      <c r="D257" s="263">
        <f t="shared" si="6"/>
        <v>0</v>
      </c>
      <c r="E257" s="143"/>
      <c r="F257" s="260" t="s">
        <v>241</v>
      </c>
      <c r="G257" s="261">
        <v>4.4453693099999994</v>
      </c>
      <c r="H257" s="262">
        <v>4.44561735</v>
      </c>
      <c r="I257" s="263">
        <f t="shared" si="7"/>
        <v>2.4804000000067106E-4</v>
      </c>
      <c r="J257" s="143"/>
    </row>
    <row r="258" spans="1:10" ht="23" x14ac:dyDescent="0.25">
      <c r="A258" s="260" t="s">
        <v>248</v>
      </c>
      <c r="B258" s="261">
        <v>0.143009</v>
      </c>
      <c r="C258" s="262">
        <v>0.143009</v>
      </c>
      <c r="D258" s="263">
        <f t="shared" si="6"/>
        <v>0</v>
      </c>
      <c r="E258" s="143"/>
      <c r="F258" s="260" t="s">
        <v>189</v>
      </c>
      <c r="G258" s="261">
        <v>115.59937317000001</v>
      </c>
      <c r="H258" s="262">
        <v>115.59962684</v>
      </c>
      <c r="I258" s="263">
        <f t="shared" si="7"/>
        <v>2.5366999999221207E-4</v>
      </c>
      <c r="J258" s="143"/>
    </row>
    <row r="259" spans="1:10" x14ac:dyDescent="0.25">
      <c r="A259" s="260" t="s">
        <v>249</v>
      </c>
      <c r="B259" s="261">
        <v>140.65231344999998</v>
      </c>
      <c r="C259" s="262">
        <v>140.65231344999998</v>
      </c>
      <c r="D259" s="263">
        <f t="shared" si="6"/>
        <v>0</v>
      </c>
      <c r="E259" s="143"/>
      <c r="F259" s="260" t="s">
        <v>197</v>
      </c>
      <c r="G259" s="261">
        <v>113.90544651</v>
      </c>
      <c r="H259" s="262">
        <v>113.90572687000001</v>
      </c>
      <c r="I259" s="263">
        <f t="shared" si="7"/>
        <v>2.8036000000497552E-4</v>
      </c>
      <c r="J259" s="143"/>
    </row>
    <row r="260" spans="1:10" ht="34.5" x14ac:dyDescent="0.25">
      <c r="A260" s="260" t="s">
        <v>250</v>
      </c>
      <c r="B260" s="261">
        <v>8.8764086999999989</v>
      </c>
      <c r="C260" s="262">
        <v>8.8764086999999989</v>
      </c>
      <c r="D260" s="263">
        <f t="shared" si="6"/>
        <v>0</v>
      </c>
      <c r="E260" s="143"/>
      <c r="F260" s="260" t="s">
        <v>122</v>
      </c>
      <c r="G260" s="261">
        <v>14.666735210000001</v>
      </c>
      <c r="H260" s="262">
        <v>14.66712689</v>
      </c>
      <c r="I260" s="263">
        <f t="shared" si="7"/>
        <v>3.9167999999989433E-4</v>
      </c>
      <c r="J260" s="143"/>
    </row>
    <row r="261" spans="1:10" ht="23" x14ac:dyDescent="0.25">
      <c r="A261" s="260" t="s">
        <v>251</v>
      </c>
      <c r="B261" s="261">
        <v>0.26454221999999999</v>
      </c>
      <c r="C261" s="262">
        <v>0.26454221999999999</v>
      </c>
      <c r="D261" s="263">
        <f t="shared" si="6"/>
        <v>0</v>
      </c>
      <c r="E261" s="143"/>
      <c r="F261" s="260" t="s">
        <v>240</v>
      </c>
      <c r="G261" s="261">
        <v>56.904716780000001</v>
      </c>
      <c r="H261" s="262">
        <v>56.90531678</v>
      </c>
      <c r="I261" s="263">
        <f t="shared" si="7"/>
        <v>5.9999999999860165E-4</v>
      </c>
      <c r="J261" s="143"/>
    </row>
    <row r="262" spans="1:10" x14ac:dyDescent="0.25">
      <c r="A262" s="260" t="s">
        <v>252</v>
      </c>
      <c r="B262" s="261">
        <v>4.8508010000000004E-2</v>
      </c>
      <c r="C262" s="262">
        <v>4.8508010000000004E-2</v>
      </c>
      <c r="D262" s="263">
        <f t="shared" si="6"/>
        <v>0</v>
      </c>
      <c r="E262" s="143"/>
      <c r="F262" s="260" t="s">
        <v>180</v>
      </c>
      <c r="G262" s="261">
        <v>31.36128845</v>
      </c>
      <c r="H262" s="262">
        <v>31.36194965</v>
      </c>
      <c r="I262" s="263">
        <f t="shared" si="7"/>
        <v>6.6119999999969536E-4</v>
      </c>
      <c r="J262" s="143"/>
    </row>
    <row r="263" spans="1:10" ht="23" x14ac:dyDescent="0.25">
      <c r="A263" s="260" t="s">
        <v>253</v>
      </c>
      <c r="B263" s="261">
        <v>6.1292327699999998</v>
      </c>
      <c r="C263" s="262">
        <v>6.1292327699999998</v>
      </c>
      <c r="D263" s="263">
        <f t="shared" si="6"/>
        <v>0</v>
      </c>
      <c r="E263" s="143"/>
      <c r="F263" s="260" t="s">
        <v>80</v>
      </c>
      <c r="G263" s="261">
        <v>2628.0581282199996</v>
      </c>
      <c r="H263" s="262">
        <v>2628.0593222299999</v>
      </c>
      <c r="I263" s="263">
        <f t="shared" si="7"/>
        <v>1.1940100002902909E-3</v>
      </c>
      <c r="J263" s="143"/>
    </row>
    <row r="264" spans="1:10" ht="34.5" x14ac:dyDescent="0.25">
      <c r="A264" s="260" t="s">
        <v>254</v>
      </c>
      <c r="B264" s="261">
        <v>2.3755999999999999E-2</v>
      </c>
      <c r="C264" s="262">
        <v>2.3755999999999999E-2</v>
      </c>
      <c r="D264" s="263">
        <f t="shared" si="6"/>
        <v>0</v>
      </c>
      <c r="E264" s="143"/>
      <c r="F264" s="260" t="s">
        <v>230</v>
      </c>
      <c r="G264" s="261">
        <v>20.721298109999999</v>
      </c>
      <c r="H264" s="262">
        <v>20.722540410000001</v>
      </c>
      <c r="I264" s="263">
        <f t="shared" si="7"/>
        <v>1.2423000000012507E-3</v>
      </c>
      <c r="J264" s="143"/>
    </row>
    <row r="265" spans="1:10" ht="46" x14ac:dyDescent="0.25">
      <c r="A265" s="260" t="s">
        <v>255</v>
      </c>
      <c r="B265" s="261">
        <v>9.6264139999999998E-2</v>
      </c>
      <c r="C265" s="262">
        <v>9.6264139999999998E-2</v>
      </c>
      <c r="D265" s="263">
        <f t="shared" si="6"/>
        <v>0</v>
      </c>
      <c r="E265" s="143"/>
      <c r="F265" s="260" t="s">
        <v>157</v>
      </c>
      <c r="G265" s="261">
        <v>68.612711739999995</v>
      </c>
      <c r="H265" s="262">
        <v>68.614401260000008</v>
      </c>
      <c r="I265" s="263">
        <f t="shared" si="7"/>
        <v>1.6895200000135446E-3</v>
      </c>
      <c r="J265" s="143"/>
    </row>
    <row r="266" spans="1:10" ht="23" x14ac:dyDescent="0.25">
      <c r="A266" s="260" t="s">
        <v>256</v>
      </c>
      <c r="B266" s="261">
        <v>4.2418337499999996</v>
      </c>
      <c r="C266" s="262">
        <v>4.2418337499999996</v>
      </c>
      <c r="D266" s="263">
        <f t="shared" si="6"/>
        <v>0</v>
      </c>
      <c r="E266" s="143"/>
      <c r="F266" s="260" t="s">
        <v>242</v>
      </c>
      <c r="G266" s="261">
        <v>72.715331450000008</v>
      </c>
      <c r="H266" s="262">
        <v>72.717091449999998</v>
      </c>
      <c r="I266" s="263">
        <f t="shared" si="7"/>
        <v>1.7599999999902138E-3</v>
      </c>
      <c r="J266" s="143"/>
    </row>
    <row r="267" spans="1:10" ht="23" x14ac:dyDescent="0.25">
      <c r="A267" s="260" t="s">
        <v>257</v>
      </c>
      <c r="B267" s="261">
        <v>0</v>
      </c>
      <c r="C267" s="262">
        <v>0</v>
      </c>
      <c r="D267" s="263">
        <f t="shared" ref="D267:D274" si="8">C267-B267</f>
        <v>0</v>
      </c>
      <c r="E267" s="143"/>
      <c r="F267" s="260" t="s">
        <v>194</v>
      </c>
      <c r="G267" s="261">
        <v>40.808115149999999</v>
      </c>
      <c r="H267" s="262">
        <v>40.810642219999998</v>
      </c>
      <c r="I267" s="263">
        <f t="shared" si="7"/>
        <v>2.5270699999992985E-3</v>
      </c>
      <c r="J267" s="143"/>
    </row>
    <row r="268" spans="1:10" ht="23" x14ac:dyDescent="0.25">
      <c r="A268" s="260" t="s">
        <v>258</v>
      </c>
      <c r="B268" s="261">
        <v>7.5423168899999995</v>
      </c>
      <c r="C268" s="262">
        <v>7.5423168899999995</v>
      </c>
      <c r="D268" s="263">
        <f t="shared" si="8"/>
        <v>0</v>
      </c>
      <c r="E268" s="143"/>
      <c r="F268" s="260" t="s">
        <v>130</v>
      </c>
      <c r="G268" s="261">
        <v>29.099119870000003</v>
      </c>
      <c r="H268" s="262">
        <v>29.101911649999998</v>
      </c>
      <c r="I268" s="263">
        <f t="shared" ref="I268:I274" si="9">H268-G268</f>
        <v>2.7917799999954696E-3</v>
      </c>
      <c r="J268" s="143"/>
    </row>
    <row r="269" spans="1:10" ht="23" x14ac:dyDescent="0.25">
      <c r="A269" s="260" t="s">
        <v>259</v>
      </c>
      <c r="B269" s="261">
        <v>0</v>
      </c>
      <c r="C269" s="262">
        <v>0</v>
      </c>
      <c r="D269" s="263">
        <f t="shared" si="8"/>
        <v>0</v>
      </c>
      <c r="E269" s="143"/>
      <c r="F269" s="260" t="s">
        <v>238</v>
      </c>
      <c r="G269" s="261">
        <v>80.162284549999995</v>
      </c>
      <c r="H269" s="262">
        <v>80.167002230000008</v>
      </c>
      <c r="I269" s="263">
        <f t="shared" si="9"/>
        <v>4.717680000013047E-3</v>
      </c>
      <c r="J269" s="143"/>
    </row>
    <row r="270" spans="1:10" ht="23" x14ac:dyDescent="0.25">
      <c r="A270" s="260" t="s">
        <v>260</v>
      </c>
      <c r="B270" s="261">
        <v>824.84318699999994</v>
      </c>
      <c r="C270" s="262">
        <v>824.84318699999994</v>
      </c>
      <c r="D270" s="263">
        <f t="shared" si="8"/>
        <v>0</v>
      </c>
      <c r="E270" s="143"/>
      <c r="F270" s="260" t="s">
        <v>128</v>
      </c>
      <c r="G270" s="261">
        <v>16.544532830000001</v>
      </c>
      <c r="H270" s="262">
        <v>16.551328250000001</v>
      </c>
      <c r="I270" s="263">
        <f t="shared" si="9"/>
        <v>6.7954199999995524E-3</v>
      </c>
      <c r="J270" s="143"/>
    </row>
    <row r="271" spans="1:10" ht="46" x14ac:dyDescent="0.25">
      <c r="A271" s="260" t="s">
        <v>261</v>
      </c>
      <c r="B271" s="261">
        <v>0</v>
      </c>
      <c r="C271" s="262">
        <v>0</v>
      </c>
      <c r="D271" s="263">
        <f t="shared" si="8"/>
        <v>0</v>
      </c>
      <c r="E271" s="143"/>
      <c r="F271" s="260" t="s">
        <v>196</v>
      </c>
      <c r="G271" s="261">
        <v>97.703536670000005</v>
      </c>
      <c r="H271" s="262">
        <v>97.711484220000003</v>
      </c>
      <c r="I271" s="263">
        <f t="shared" si="9"/>
        <v>7.9475499999972499E-3</v>
      </c>
      <c r="J271" s="143"/>
    </row>
    <row r="272" spans="1:10" ht="23" x14ac:dyDescent="0.25">
      <c r="A272" s="260" t="s">
        <v>581</v>
      </c>
      <c r="B272" s="261">
        <v>0</v>
      </c>
      <c r="C272" s="262">
        <v>0</v>
      </c>
      <c r="D272" s="263">
        <f t="shared" si="8"/>
        <v>0</v>
      </c>
      <c r="E272" s="143"/>
      <c r="F272" s="260" t="s">
        <v>107</v>
      </c>
      <c r="G272" s="261">
        <v>120.32588439</v>
      </c>
      <c r="H272" s="262">
        <v>120.33858095000001</v>
      </c>
      <c r="I272" s="263">
        <f t="shared" si="9"/>
        <v>1.2696560000009072E-2</v>
      </c>
      <c r="J272" s="143"/>
    </row>
    <row r="273" spans="1:10" ht="23" x14ac:dyDescent="0.25">
      <c r="A273" s="260" t="s">
        <v>9</v>
      </c>
      <c r="B273" s="261">
        <v>936.52726150000001</v>
      </c>
      <c r="C273" s="262">
        <v>936.52646957000002</v>
      </c>
      <c r="D273" s="263">
        <f t="shared" si="8"/>
        <v>-7.9192999999122549E-4</v>
      </c>
      <c r="E273" s="143"/>
      <c r="F273" s="260" t="s">
        <v>37</v>
      </c>
      <c r="G273" s="261">
        <v>148.11225118999999</v>
      </c>
      <c r="H273" s="262">
        <v>148.13627319</v>
      </c>
      <c r="I273" s="263">
        <f t="shared" si="9"/>
        <v>2.4022000000002208E-2</v>
      </c>
      <c r="J273" s="143"/>
    </row>
    <row r="274" spans="1:10" s="147" customFormat="1" ht="46" x14ac:dyDescent="0.3">
      <c r="A274" s="264" t="s">
        <v>10</v>
      </c>
      <c r="B274" s="265">
        <v>3.5233811200000003</v>
      </c>
      <c r="C274" s="266">
        <v>3.51264339</v>
      </c>
      <c r="D274" s="267">
        <f t="shared" si="8"/>
        <v>-1.0737730000000223E-2</v>
      </c>
      <c r="E274" s="155"/>
      <c r="F274" s="264" t="s">
        <v>105</v>
      </c>
      <c r="G274" s="265">
        <v>178.71380468999999</v>
      </c>
      <c r="H274" s="266">
        <v>178.80958068999999</v>
      </c>
      <c r="I274" s="267">
        <f t="shared" si="9"/>
        <v>9.5776000000000749E-2</v>
      </c>
      <c r="J274" s="155"/>
    </row>
    <row r="275" spans="1:10" s="147" customFormat="1" ht="13.5" thickBot="1" x14ac:dyDescent="0.35">
      <c r="A275" s="268" t="s">
        <v>262</v>
      </c>
      <c r="B275" s="269">
        <f>SUM(B11:B274)</f>
        <v>7765.1198950300031</v>
      </c>
      <c r="C275" s="270">
        <f>SUM(C11:C274)</f>
        <v>7765.1083653700034</v>
      </c>
      <c r="D275" s="271">
        <f>SUM(D11:D274)</f>
        <v>-1.1529659999991448E-2</v>
      </c>
      <c r="E275" s="158"/>
      <c r="F275" s="272" t="s">
        <v>262</v>
      </c>
      <c r="G275" s="273">
        <f>SUM(G11:G274)</f>
        <v>11110.344527071002</v>
      </c>
      <c r="H275" s="273">
        <f>SUM(H11:H274)</f>
        <v>11108.505920731004</v>
      </c>
      <c r="I275" s="274">
        <f>SUM(I11:I274)</f>
        <v>-1.838606339999731</v>
      </c>
    </row>
    <row r="276" spans="1:10" x14ac:dyDescent="0.25">
      <c r="B276" s="156"/>
      <c r="C276" s="156"/>
      <c r="G276" s="157"/>
      <c r="H276" s="157"/>
    </row>
  </sheetData>
  <sortState xmlns:xlrd2="http://schemas.microsoft.com/office/spreadsheetml/2017/richdata2" ref="F11:I274">
    <sortCondition descending="1" ref="I11:I274"/>
  </sortState>
  <mergeCells count="3">
    <mergeCell ref="A2:E2"/>
    <mergeCell ref="A9:D9"/>
    <mergeCell ref="F9:I9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29"/>
  <sheetViews>
    <sheetView zoomScale="90" zoomScaleNormal="90" workbookViewId="0">
      <selection activeCell="M13" sqref="M13"/>
    </sheetView>
  </sheetViews>
  <sheetFormatPr defaultColWidth="9.1796875" defaultRowHeight="11.5" x14ac:dyDescent="0.25"/>
  <cols>
    <col min="1" max="1" width="46.81640625" style="6" customWidth="1"/>
    <col min="2" max="2" width="7" style="6" bestFit="1" customWidth="1"/>
    <col min="3" max="3" width="8.08984375" style="6" customWidth="1"/>
    <col min="4" max="4" width="17.26953125" style="6" customWidth="1"/>
    <col min="5" max="5" width="8.08984375" style="6" customWidth="1"/>
    <col min="6" max="6" width="6" style="6" bestFit="1" customWidth="1"/>
    <col min="7" max="7" width="10.54296875" style="6" customWidth="1"/>
    <col min="8" max="8" width="8.90625" style="6" customWidth="1"/>
    <col min="9" max="9" width="7" style="6" bestFit="1" customWidth="1"/>
    <col min="10" max="10" width="15.08984375" style="6" bestFit="1" customWidth="1"/>
    <col min="11" max="16384" width="9.1796875" style="6"/>
  </cols>
  <sheetData>
    <row r="1" spans="1:13" x14ac:dyDescent="0.25">
      <c r="A1" s="69" t="s">
        <v>512</v>
      </c>
      <c r="L1" s="364" t="s">
        <v>313</v>
      </c>
      <c r="M1" s="364"/>
    </row>
    <row r="2" spans="1:13" x14ac:dyDescent="0.25">
      <c r="A2" s="227" t="s">
        <v>320</v>
      </c>
      <c r="B2" s="227" t="s">
        <v>318</v>
      </c>
      <c r="C2" s="227" t="s">
        <v>316</v>
      </c>
      <c r="D2" s="227" t="s">
        <v>625</v>
      </c>
      <c r="E2" s="227" t="s">
        <v>315</v>
      </c>
      <c r="F2" s="227" t="s">
        <v>317</v>
      </c>
      <c r="G2" s="227" t="s">
        <v>588</v>
      </c>
      <c r="H2" s="227" t="s">
        <v>605</v>
      </c>
      <c r="I2" s="227" t="s">
        <v>319</v>
      </c>
      <c r="J2" s="227" t="s">
        <v>624</v>
      </c>
    </row>
    <row r="3" spans="1:13" x14ac:dyDescent="0.25">
      <c r="A3" s="161" t="s">
        <v>9</v>
      </c>
      <c r="B3" s="220">
        <v>0</v>
      </c>
      <c r="C3" s="220">
        <v>301.71832043000001</v>
      </c>
      <c r="D3" s="220">
        <v>5.1438726799999994</v>
      </c>
      <c r="E3" s="220">
        <v>0</v>
      </c>
      <c r="F3" s="220">
        <v>591.54498013</v>
      </c>
      <c r="G3" s="220">
        <v>0</v>
      </c>
      <c r="H3" s="220">
        <v>620.18473560999996</v>
      </c>
      <c r="I3" s="220">
        <v>93.000051549999995</v>
      </c>
      <c r="J3" s="220">
        <v>366.34389269999997</v>
      </c>
    </row>
    <row r="4" spans="1:13" x14ac:dyDescent="0.25">
      <c r="A4" s="161" t="s">
        <v>129</v>
      </c>
      <c r="B4" s="220">
        <v>0</v>
      </c>
      <c r="C4" s="220">
        <v>77.81433229000001</v>
      </c>
      <c r="D4" s="220">
        <v>0</v>
      </c>
      <c r="E4" s="220">
        <v>0</v>
      </c>
      <c r="F4" s="220">
        <v>0</v>
      </c>
      <c r="G4" s="220">
        <v>0</v>
      </c>
      <c r="H4" s="220">
        <v>2.5041869999999997E-2</v>
      </c>
      <c r="I4" s="220">
        <v>1.8621198799999998</v>
      </c>
      <c r="J4" s="220">
        <v>78.191839250000001</v>
      </c>
    </row>
    <row r="5" spans="1:13" x14ac:dyDescent="0.25">
      <c r="A5" s="161" t="s">
        <v>123</v>
      </c>
      <c r="B5" s="220">
        <v>3.8900000000000002E-4</v>
      </c>
      <c r="C5" s="220">
        <v>67.003565399999999</v>
      </c>
      <c r="D5" s="220">
        <v>0</v>
      </c>
      <c r="E5" s="220">
        <v>4.2894550000000004E-2</v>
      </c>
      <c r="F5" s="220">
        <v>0.20459195999999999</v>
      </c>
      <c r="G5" s="220">
        <v>0</v>
      </c>
      <c r="H5" s="220">
        <v>0.2464229</v>
      </c>
      <c r="I5" s="220">
        <v>1.4556063799999999</v>
      </c>
      <c r="J5" s="220">
        <v>67.027565229999993</v>
      </c>
    </row>
    <row r="6" spans="1:13" x14ac:dyDescent="0.25">
      <c r="A6" s="161" t="s">
        <v>62</v>
      </c>
      <c r="B6" s="220">
        <v>0</v>
      </c>
      <c r="C6" s="220">
        <v>64.25190216</v>
      </c>
      <c r="D6" s="220">
        <v>0</v>
      </c>
      <c r="E6" s="220">
        <v>0</v>
      </c>
      <c r="F6" s="220">
        <v>0</v>
      </c>
      <c r="G6" s="220">
        <v>0</v>
      </c>
      <c r="H6" s="220">
        <v>0</v>
      </c>
      <c r="I6" s="220">
        <v>0</v>
      </c>
      <c r="J6" s="220">
        <v>64.25190216</v>
      </c>
    </row>
    <row r="7" spans="1:13" x14ac:dyDescent="0.25">
      <c r="A7" s="161" t="s">
        <v>109</v>
      </c>
      <c r="B7" s="220">
        <v>0</v>
      </c>
      <c r="C7" s="220">
        <v>51.094116069999998</v>
      </c>
      <c r="D7" s="220">
        <v>0</v>
      </c>
      <c r="E7" s="220">
        <v>0</v>
      </c>
      <c r="F7" s="220">
        <v>0</v>
      </c>
      <c r="G7" s="220">
        <v>0</v>
      </c>
      <c r="H7" s="220">
        <v>0</v>
      </c>
      <c r="I7" s="220">
        <v>0.13361999999999999</v>
      </c>
      <c r="J7" s="220">
        <v>51.401010069999998</v>
      </c>
    </row>
    <row r="8" spans="1:13" x14ac:dyDescent="0.25">
      <c r="A8" s="161" t="s">
        <v>108</v>
      </c>
      <c r="B8" s="220">
        <v>0</v>
      </c>
      <c r="C8" s="220">
        <v>45.737058740000002</v>
      </c>
      <c r="D8" s="220">
        <v>1.1E-4</v>
      </c>
      <c r="E8" s="220">
        <v>0.25144233999999999</v>
      </c>
      <c r="F8" s="220">
        <v>3.7834039999999999E-2</v>
      </c>
      <c r="G8" s="220">
        <v>0</v>
      </c>
      <c r="H8" s="220">
        <v>0.29954597999999999</v>
      </c>
      <c r="I8" s="220">
        <v>0.56943820000000001</v>
      </c>
      <c r="J8" s="220">
        <v>45.809317409999998</v>
      </c>
    </row>
    <row r="9" spans="1:13" x14ac:dyDescent="0.25">
      <c r="A9" s="161" t="s">
        <v>184</v>
      </c>
      <c r="B9" s="220">
        <v>0</v>
      </c>
      <c r="C9" s="220">
        <v>36.753870499999998</v>
      </c>
      <c r="D9" s="220">
        <v>0</v>
      </c>
      <c r="E9" s="220">
        <v>19.085351420000002</v>
      </c>
      <c r="F9" s="220">
        <v>0</v>
      </c>
      <c r="G9" s="220">
        <v>0</v>
      </c>
      <c r="H9" s="220">
        <v>19.483401420000003</v>
      </c>
      <c r="I9" s="220">
        <v>5.9298905499999996</v>
      </c>
      <c r="J9" s="220">
        <v>36.775949179999998</v>
      </c>
    </row>
    <row r="10" spans="1:13" x14ac:dyDescent="0.25">
      <c r="A10" s="161" t="s">
        <v>218</v>
      </c>
      <c r="B10" s="220">
        <v>0</v>
      </c>
      <c r="C10" s="220">
        <v>34.515235560000001</v>
      </c>
      <c r="D10" s="220">
        <v>0</v>
      </c>
      <c r="E10" s="220">
        <v>0</v>
      </c>
      <c r="F10" s="220">
        <v>0</v>
      </c>
      <c r="G10" s="220">
        <v>0</v>
      </c>
      <c r="H10" s="220">
        <v>0.15574239000000001</v>
      </c>
      <c r="I10" s="220">
        <v>3.8435897699999999</v>
      </c>
      <c r="J10" s="220">
        <v>34.515235560000001</v>
      </c>
    </row>
    <row r="11" spans="1:13" x14ac:dyDescent="0.25">
      <c r="A11" s="161" t="s">
        <v>64</v>
      </c>
      <c r="B11" s="220">
        <v>4.5945956900000002</v>
      </c>
      <c r="C11" s="220">
        <v>28.823546850000003</v>
      </c>
      <c r="D11" s="220">
        <v>0</v>
      </c>
      <c r="E11" s="220">
        <v>2.7986E-2</v>
      </c>
      <c r="F11" s="220">
        <v>0.14464958</v>
      </c>
      <c r="G11" s="220">
        <v>0</v>
      </c>
      <c r="H11" s="220">
        <v>3.3133714799999998</v>
      </c>
      <c r="I11" s="220">
        <v>23.357234269999999</v>
      </c>
      <c r="J11" s="220">
        <v>28.869432620000001</v>
      </c>
    </row>
    <row r="12" spans="1:13" x14ac:dyDescent="0.25">
      <c r="A12" s="161" t="s">
        <v>37</v>
      </c>
      <c r="B12" s="220">
        <v>0</v>
      </c>
      <c r="C12" s="220">
        <v>21.475733239999997</v>
      </c>
      <c r="D12" s="220">
        <v>1.3906000000000001</v>
      </c>
      <c r="E12" s="220">
        <v>0</v>
      </c>
      <c r="F12" s="220">
        <v>3.2730910000000002E-2</v>
      </c>
      <c r="G12" s="220">
        <v>0</v>
      </c>
      <c r="H12" s="220">
        <v>3.5597730000000001E-2</v>
      </c>
      <c r="I12" s="220">
        <v>60.261614369999997</v>
      </c>
      <c r="J12" s="220">
        <v>25.727076520000001</v>
      </c>
    </row>
    <row r="13" spans="1:13" x14ac:dyDescent="0.25">
      <c r="A13" s="161" t="s">
        <v>157</v>
      </c>
      <c r="B13" s="220">
        <v>3.0000000000000001E-5</v>
      </c>
      <c r="C13" s="220">
        <v>22.034526</v>
      </c>
      <c r="D13" s="220">
        <v>0</v>
      </c>
      <c r="E13" s="220">
        <v>0</v>
      </c>
      <c r="F13" s="220">
        <v>0</v>
      </c>
      <c r="G13" s="220">
        <v>0</v>
      </c>
      <c r="H13" s="220">
        <v>0</v>
      </c>
      <c r="I13" s="220">
        <v>9.1238E-2</v>
      </c>
      <c r="J13" s="220">
        <v>22.19843328</v>
      </c>
    </row>
    <row r="14" spans="1:13" x14ac:dyDescent="0.25">
      <c r="A14" s="161" t="s">
        <v>80</v>
      </c>
      <c r="B14" s="220">
        <v>2.2609932799999997</v>
      </c>
      <c r="C14" s="220">
        <v>21.241051809999998</v>
      </c>
      <c r="D14" s="220">
        <v>0</v>
      </c>
      <c r="E14" s="220">
        <v>0.32474669</v>
      </c>
      <c r="F14" s="220">
        <v>7.7592803200000002</v>
      </c>
      <c r="G14" s="220">
        <v>0</v>
      </c>
      <c r="H14" s="220">
        <v>7.6050507999999999</v>
      </c>
      <c r="I14" s="220">
        <v>533.01838900999996</v>
      </c>
      <c r="J14" s="220">
        <v>21.359303149999999</v>
      </c>
    </row>
    <row r="15" spans="1:13" x14ac:dyDescent="0.25">
      <c r="A15" s="161" t="s">
        <v>175</v>
      </c>
      <c r="B15" s="220">
        <v>0.24501363000000001</v>
      </c>
      <c r="C15" s="220">
        <v>17.186740829999998</v>
      </c>
      <c r="D15" s="220">
        <v>1.16E-3</v>
      </c>
      <c r="E15" s="220">
        <v>0.20793412999999999</v>
      </c>
      <c r="F15" s="220">
        <v>0.20886480999999998</v>
      </c>
      <c r="G15" s="220">
        <v>0</v>
      </c>
      <c r="H15" s="220">
        <v>1.8733820800000001</v>
      </c>
      <c r="I15" s="220">
        <v>1.1967316000000001</v>
      </c>
      <c r="J15" s="220">
        <v>17.786004420000001</v>
      </c>
    </row>
    <row r="16" spans="1:13" x14ac:dyDescent="0.25">
      <c r="A16" s="161" t="s">
        <v>215</v>
      </c>
      <c r="B16" s="220">
        <v>0</v>
      </c>
      <c r="C16" s="220">
        <v>45.181622220000001</v>
      </c>
      <c r="D16" s="220">
        <v>29.19611596</v>
      </c>
      <c r="E16" s="220">
        <v>0</v>
      </c>
      <c r="F16" s="220">
        <v>5.5714730000000004E-2</v>
      </c>
      <c r="G16" s="220">
        <v>0</v>
      </c>
      <c r="H16" s="220">
        <v>6.5259669999999992E-2</v>
      </c>
      <c r="I16" s="220">
        <v>20.785666469999999</v>
      </c>
      <c r="J16" s="220">
        <v>16.069127939999998</v>
      </c>
    </row>
    <row r="17" spans="1:10" x14ac:dyDescent="0.25">
      <c r="A17" s="161" t="s">
        <v>181</v>
      </c>
      <c r="B17" s="220">
        <v>0</v>
      </c>
      <c r="C17" s="220">
        <v>14.44615668</v>
      </c>
      <c r="D17" s="220">
        <v>0</v>
      </c>
      <c r="E17" s="220">
        <v>0</v>
      </c>
      <c r="F17" s="220">
        <v>0</v>
      </c>
      <c r="G17" s="220">
        <v>0</v>
      </c>
      <c r="H17" s="220">
        <v>0</v>
      </c>
      <c r="I17" s="220">
        <v>6.2811514000000006</v>
      </c>
      <c r="J17" s="220">
        <v>15.671644669999999</v>
      </c>
    </row>
    <row r="18" spans="1:10" x14ac:dyDescent="0.25">
      <c r="A18" s="161" t="s">
        <v>2</v>
      </c>
      <c r="B18" s="220">
        <v>0</v>
      </c>
      <c r="C18" s="220">
        <v>15.474789060000001</v>
      </c>
      <c r="D18" s="220">
        <v>0</v>
      </c>
      <c r="E18" s="220">
        <v>0</v>
      </c>
      <c r="F18" s="220">
        <v>0</v>
      </c>
      <c r="G18" s="220">
        <v>0</v>
      </c>
      <c r="H18" s="220">
        <v>0</v>
      </c>
      <c r="I18" s="220">
        <v>8.1480845599999991</v>
      </c>
      <c r="J18" s="220">
        <v>15.474789060000001</v>
      </c>
    </row>
    <row r="19" spans="1:10" x14ac:dyDescent="0.25">
      <c r="A19" s="161" t="s">
        <v>96</v>
      </c>
      <c r="B19" s="220">
        <v>0</v>
      </c>
      <c r="C19" s="220">
        <v>0</v>
      </c>
      <c r="D19" s="220">
        <v>0</v>
      </c>
      <c r="E19" s="220">
        <v>3.8210000000000002E-4</v>
      </c>
      <c r="F19" s="220">
        <v>0</v>
      </c>
      <c r="G19" s="220">
        <v>0</v>
      </c>
      <c r="H19" s="220">
        <v>3.8210000000000002E-4</v>
      </c>
      <c r="I19" s="220">
        <v>1.1734E-2</v>
      </c>
      <c r="J19" s="220">
        <v>14.56492512</v>
      </c>
    </row>
    <row r="20" spans="1:10" x14ac:dyDescent="0.25">
      <c r="A20" s="161" t="s">
        <v>217</v>
      </c>
      <c r="B20" s="220">
        <v>0</v>
      </c>
      <c r="C20" s="220">
        <v>11.545527230000001</v>
      </c>
      <c r="D20" s="220">
        <v>0</v>
      </c>
      <c r="E20" s="220">
        <v>0</v>
      </c>
      <c r="F20" s="220">
        <v>0</v>
      </c>
      <c r="G20" s="220">
        <v>0</v>
      </c>
      <c r="H20" s="220">
        <v>3.9140000000000001E-2</v>
      </c>
      <c r="I20" s="220">
        <v>0.37417296</v>
      </c>
      <c r="J20" s="220">
        <v>13.045527230000001</v>
      </c>
    </row>
    <row r="21" spans="1:10" x14ac:dyDescent="0.25">
      <c r="A21" s="161" t="s">
        <v>26</v>
      </c>
      <c r="B21" s="220">
        <v>0</v>
      </c>
      <c r="C21" s="220">
        <v>10.51725225</v>
      </c>
      <c r="D21" s="220">
        <v>0</v>
      </c>
      <c r="E21" s="220">
        <v>0</v>
      </c>
      <c r="F21" s="220">
        <v>0</v>
      </c>
      <c r="G21" s="220">
        <v>0</v>
      </c>
      <c r="H21" s="220">
        <v>1.0000000000000001E-5</v>
      </c>
      <c r="I21" s="220">
        <v>2.1103049999999999</v>
      </c>
      <c r="J21" s="220">
        <v>12.08688008</v>
      </c>
    </row>
    <row r="22" spans="1:10" x14ac:dyDescent="0.25">
      <c r="A22" s="161" t="s">
        <v>220</v>
      </c>
      <c r="B22" s="220">
        <v>0</v>
      </c>
      <c r="C22" s="220">
        <v>11.80669792</v>
      </c>
      <c r="D22" s="220">
        <v>2.5000000000000001E-4</v>
      </c>
      <c r="E22" s="220">
        <v>0</v>
      </c>
      <c r="F22" s="220">
        <v>9.5042139999999997E-2</v>
      </c>
      <c r="G22" s="220">
        <v>0</v>
      </c>
      <c r="H22" s="220">
        <v>9.5042139999999997E-2</v>
      </c>
      <c r="I22" s="220">
        <v>2.8183563500000002</v>
      </c>
      <c r="J22" s="220">
        <v>11.95367761</v>
      </c>
    </row>
    <row r="23" spans="1:10" x14ac:dyDescent="0.25">
      <c r="A23" s="161" t="s">
        <v>114</v>
      </c>
      <c r="B23" s="220">
        <v>0</v>
      </c>
      <c r="C23" s="220">
        <v>10.77497915</v>
      </c>
      <c r="D23" s="220">
        <v>0</v>
      </c>
      <c r="E23" s="220">
        <v>1.085E-3</v>
      </c>
      <c r="F23" s="220">
        <v>6.0074999999999998E-3</v>
      </c>
      <c r="G23" s="220">
        <v>0</v>
      </c>
      <c r="H23" s="220">
        <v>7.1550500000000005E-3</v>
      </c>
      <c r="I23" s="220">
        <v>5.4850000000000003E-3</v>
      </c>
      <c r="J23" s="220">
        <v>10.86704816</v>
      </c>
    </row>
    <row r="24" spans="1:10" x14ac:dyDescent="0.25">
      <c r="A24" s="161" t="s">
        <v>183</v>
      </c>
      <c r="B24" s="220">
        <v>0</v>
      </c>
      <c r="C24" s="220">
        <v>9.8478531399999998</v>
      </c>
      <c r="D24" s="220">
        <v>0</v>
      </c>
      <c r="E24" s="220">
        <v>0</v>
      </c>
      <c r="F24" s="220">
        <v>0</v>
      </c>
      <c r="G24" s="220">
        <v>0</v>
      </c>
      <c r="H24" s="220">
        <v>6.7667169999999999E-2</v>
      </c>
      <c r="I24" s="220">
        <v>7.0803291100000001</v>
      </c>
      <c r="J24" s="220">
        <v>10.66785314</v>
      </c>
    </row>
    <row r="25" spans="1:10" x14ac:dyDescent="0.25">
      <c r="A25" s="161" t="s">
        <v>20</v>
      </c>
      <c r="B25" s="220">
        <v>1.3999999999999999E-4</v>
      </c>
      <c r="C25" s="220">
        <v>10.13583141</v>
      </c>
      <c r="D25" s="220">
        <v>3.8499999999999998E-4</v>
      </c>
      <c r="E25" s="220">
        <v>0</v>
      </c>
      <c r="F25" s="220">
        <v>0</v>
      </c>
      <c r="G25" s="220">
        <v>0</v>
      </c>
      <c r="H25" s="220">
        <v>1.8E-5</v>
      </c>
      <c r="I25" s="220">
        <v>10.862285</v>
      </c>
      <c r="J25" s="220">
        <v>10.150772539999998</v>
      </c>
    </row>
    <row r="26" spans="1:10" x14ac:dyDescent="0.25">
      <c r="A26" s="161" t="s">
        <v>33</v>
      </c>
      <c r="B26" s="220">
        <v>8.0851916900000003</v>
      </c>
      <c r="C26" s="220">
        <v>1.87044313</v>
      </c>
      <c r="D26" s="220">
        <v>0</v>
      </c>
      <c r="E26" s="220">
        <v>0</v>
      </c>
      <c r="F26" s="220">
        <v>3.0000000000000001E-6</v>
      </c>
      <c r="G26" s="220">
        <v>0</v>
      </c>
      <c r="H26" s="220">
        <v>7.8349740300000006</v>
      </c>
      <c r="I26" s="220">
        <v>5.94077403</v>
      </c>
      <c r="J26" s="220">
        <v>7.7350842200000001</v>
      </c>
    </row>
    <row r="27" spans="1:10" x14ac:dyDescent="0.25">
      <c r="A27" s="161" t="s">
        <v>171</v>
      </c>
      <c r="B27" s="220">
        <v>2.1457899999999999E-3</v>
      </c>
      <c r="C27" s="220">
        <v>3.7514918599999998</v>
      </c>
      <c r="D27" s="220">
        <v>0</v>
      </c>
      <c r="E27" s="220">
        <v>3.3744499999999998E-3</v>
      </c>
      <c r="F27" s="220">
        <v>5.5983400000000003E-3</v>
      </c>
      <c r="G27" s="220">
        <v>0</v>
      </c>
      <c r="H27" s="220">
        <v>8.1427900000000004E-3</v>
      </c>
      <c r="I27" s="220">
        <v>1.4751533899999998</v>
      </c>
      <c r="J27" s="220">
        <v>3.8764205299999999</v>
      </c>
    </row>
    <row r="28" spans="1:10" x14ac:dyDescent="0.25">
      <c r="A28" s="161" t="s">
        <v>258</v>
      </c>
      <c r="B28" s="220">
        <v>0.10048572</v>
      </c>
      <c r="C28" s="220">
        <v>2.09177422</v>
      </c>
      <c r="D28" s="220">
        <v>0.39829172999999995</v>
      </c>
      <c r="E28" s="220">
        <v>0.13072027</v>
      </c>
      <c r="F28" s="220">
        <v>2.5409155299999999</v>
      </c>
      <c r="G28" s="220">
        <v>0.10048572</v>
      </c>
      <c r="H28" s="220">
        <v>4.1777162700000003</v>
      </c>
      <c r="I28" s="220">
        <v>1.0650054899999999</v>
      </c>
      <c r="J28" s="220">
        <v>3.7902131899999998</v>
      </c>
    </row>
    <row r="29" spans="1:10" x14ac:dyDescent="0.25">
      <c r="A29" s="161" t="s">
        <v>81</v>
      </c>
      <c r="B29" s="220">
        <v>0</v>
      </c>
      <c r="C29" s="220">
        <v>3.7740451699999999</v>
      </c>
      <c r="D29" s="220">
        <v>6.6000000000000005E-5</v>
      </c>
      <c r="E29" s="220">
        <v>0</v>
      </c>
      <c r="F29" s="220">
        <v>1.1666670000000001E-2</v>
      </c>
      <c r="G29" s="220">
        <v>0</v>
      </c>
      <c r="H29" s="220">
        <v>1.1666670000000001E-2</v>
      </c>
      <c r="I29" s="220">
        <v>4.3639999999999998E-3</v>
      </c>
      <c r="J29" s="220">
        <v>3.7838704300000003</v>
      </c>
    </row>
    <row r="30" spans="1:10" x14ac:dyDescent="0.25">
      <c r="A30" s="161" t="s">
        <v>168</v>
      </c>
      <c r="B30" s="220">
        <v>0</v>
      </c>
      <c r="C30" s="220">
        <v>3.4947180099999997</v>
      </c>
      <c r="D30" s="220">
        <v>5.2680000000000001E-3</v>
      </c>
      <c r="E30" s="220">
        <v>0</v>
      </c>
      <c r="F30" s="220">
        <v>0</v>
      </c>
      <c r="G30" s="220">
        <v>0</v>
      </c>
      <c r="H30" s="220">
        <v>0</v>
      </c>
      <c r="I30" s="220">
        <v>3.24762643</v>
      </c>
      <c r="J30" s="220">
        <v>3.6804447599999999</v>
      </c>
    </row>
    <row r="31" spans="1:10" x14ac:dyDescent="0.25">
      <c r="A31" s="161" t="s">
        <v>1</v>
      </c>
      <c r="B31" s="220">
        <v>0</v>
      </c>
      <c r="C31" s="220">
        <v>0</v>
      </c>
      <c r="D31" s="220">
        <v>0</v>
      </c>
      <c r="E31" s="220">
        <v>0</v>
      </c>
      <c r="F31" s="220">
        <v>57.61111314</v>
      </c>
      <c r="G31" s="220">
        <v>0</v>
      </c>
      <c r="H31" s="220">
        <v>53.077243340000003</v>
      </c>
      <c r="I31" s="220">
        <v>9.4433720000000001</v>
      </c>
      <c r="J31" s="220">
        <v>3.5924304900000004</v>
      </c>
    </row>
    <row r="32" spans="1:10" x14ac:dyDescent="0.25">
      <c r="A32" s="161" t="s">
        <v>0</v>
      </c>
      <c r="B32" s="220">
        <v>0</v>
      </c>
      <c r="C32" s="220">
        <v>0</v>
      </c>
      <c r="D32" s="220">
        <v>0</v>
      </c>
      <c r="E32" s="220">
        <v>0</v>
      </c>
      <c r="F32" s="220">
        <v>0</v>
      </c>
      <c r="G32" s="220">
        <v>0</v>
      </c>
      <c r="H32" s="220">
        <v>1.21E-2</v>
      </c>
      <c r="I32" s="220">
        <v>116.95969009999999</v>
      </c>
      <c r="J32" s="220">
        <v>2.7279949999999999</v>
      </c>
    </row>
    <row r="33" spans="1:10" x14ac:dyDescent="0.25">
      <c r="A33" s="161" t="s">
        <v>143</v>
      </c>
      <c r="B33" s="220">
        <v>0</v>
      </c>
      <c r="C33" s="220">
        <v>2.6035653399999998</v>
      </c>
      <c r="D33" s="220">
        <v>0</v>
      </c>
      <c r="E33" s="220">
        <v>7.7065339999999996E-2</v>
      </c>
      <c r="F33" s="220">
        <v>3.9387970000000001E-2</v>
      </c>
      <c r="G33" s="220">
        <v>0</v>
      </c>
      <c r="H33" s="220">
        <v>0.15176682</v>
      </c>
      <c r="I33" s="220">
        <v>1.0697757400000001</v>
      </c>
      <c r="J33" s="220">
        <v>2.6580805699999996</v>
      </c>
    </row>
    <row r="34" spans="1:10" x14ac:dyDescent="0.25">
      <c r="A34" s="161" t="s">
        <v>117</v>
      </c>
      <c r="B34" s="220">
        <v>0</v>
      </c>
      <c r="C34" s="220">
        <v>2.0957796000000002</v>
      </c>
      <c r="D34" s="220">
        <v>0</v>
      </c>
      <c r="E34" s="220">
        <v>5.2208999999999997E-3</v>
      </c>
      <c r="F34" s="220">
        <v>8.1878999999999997E-3</v>
      </c>
      <c r="G34" s="220">
        <v>0</v>
      </c>
      <c r="H34" s="220">
        <v>1.3408799999999998E-2</v>
      </c>
      <c r="I34" s="220">
        <v>1.395066E-2</v>
      </c>
      <c r="J34" s="220">
        <v>2.1081166800000002</v>
      </c>
    </row>
    <row r="35" spans="1:10" x14ac:dyDescent="0.25">
      <c r="A35" s="161" t="s">
        <v>222</v>
      </c>
      <c r="B35" s="220">
        <v>0</v>
      </c>
      <c r="C35" s="220">
        <v>2.0993748999999999</v>
      </c>
      <c r="D35" s="220">
        <v>0</v>
      </c>
      <c r="E35" s="220">
        <v>0</v>
      </c>
      <c r="F35" s="220">
        <v>0</v>
      </c>
      <c r="G35" s="220">
        <v>0</v>
      </c>
      <c r="H35" s="220">
        <v>0</v>
      </c>
      <c r="I35" s="220">
        <v>2.0142239200000001</v>
      </c>
      <c r="J35" s="220">
        <v>2.0993748999999999</v>
      </c>
    </row>
    <row r="36" spans="1:10" x14ac:dyDescent="0.25">
      <c r="A36" s="161" t="s">
        <v>155</v>
      </c>
      <c r="B36" s="220">
        <v>0</v>
      </c>
      <c r="C36" s="220">
        <v>1.99150757</v>
      </c>
      <c r="D36" s="220">
        <v>0</v>
      </c>
      <c r="E36" s="220">
        <v>0</v>
      </c>
      <c r="F36" s="220">
        <v>0</v>
      </c>
      <c r="G36" s="220">
        <v>0</v>
      </c>
      <c r="H36" s="220">
        <v>0</v>
      </c>
      <c r="I36" s="220">
        <v>0</v>
      </c>
      <c r="J36" s="220">
        <v>1.99150757</v>
      </c>
    </row>
    <row r="37" spans="1:10" x14ac:dyDescent="0.25">
      <c r="A37" s="161" t="s">
        <v>229</v>
      </c>
      <c r="B37" s="220">
        <v>0</v>
      </c>
      <c r="C37" s="220">
        <v>5.7276430000000003E-2</v>
      </c>
      <c r="D37" s="220">
        <v>1.6199999999999999E-3</v>
      </c>
      <c r="E37" s="220">
        <v>0</v>
      </c>
      <c r="F37" s="220">
        <v>0.34951896999999998</v>
      </c>
      <c r="G37" s="220">
        <v>0</v>
      </c>
      <c r="H37" s="220">
        <v>0.36164889</v>
      </c>
      <c r="I37" s="220">
        <v>0.74051962999999998</v>
      </c>
      <c r="J37" s="220">
        <v>1.9768614899999999</v>
      </c>
    </row>
    <row r="38" spans="1:10" x14ac:dyDescent="0.25">
      <c r="A38" s="161" t="s">
        <v>178</v>
      </c>
      <c r="B38" s="220">
        <v>0</v>
      </c>
      <c r="C38" s="220">
        <v>1.6812378899999998</v>
      </c>
      <c r="D38" s="220">
        <v>0</v>
      </c>
      <c r="E38" s="220">
        <v>0</v>
      </c>
      <c r="F38" s="220">
        <v>0.81702198999999998</v>
      </c>
      <c r="G38" s="220">
        <v>0</v>
      </c>
      <c r="H38" s="220">
        <v>0.82742198999999994</v>
      </c>
      <c r="I38" s="220">
        <v>8.3376108000000002</v>
      </c>
      <c r="J38" s="220">
        <v>1.9161378899999999</v>
      </c>
    </row>
    <row r="39" spans="1:10" x14ac:dyDescent="0.25">
      <c r="A39" s="161" t="s">
        <v>75</v>
      </c>
      <c r="B39" s="220">
        <v>0</v>
      </c>
      <c r="C39" s="220">
        <v>6.1702000000000003E-4</v>
      </c>
      <c r="D39" s="220">
        <v>0</v>
      </c>
      <c r="E39" s="220">
        <v>5.3200000000000003E-4</v>
      </c>
      <c r="F39" s="220">
        <v>2.9925472900000001</v>
      </c>
      <c r="G39" s="220">
        <v>0</v>
      </c>
      <c r="H39" s="220">
        <v>2.9875422500000002</v>
      </c>
      <c r="I39" s="220">
        <v>1.4250499999999999</v>
      </c>
      <c r="J39" s="220">
        <v>1.8286528899999999</v>
      </c>
    </row>
    <row r="40" spans="1:10" x14ac:dyDescent="0.25">
      <c r="A40" s="161" t="s">
        <v>200</v>
      </c>
      <c r="B40" s="220">
        <v>0</v>
      </c>
      <c r="C40" s="220">
        <v>1.70394139</v>
      </c>
      <c r="D40" s="220">
        <v>0</v>
      </c>
      <c r="E40" s="220">
        <v>6.0593000000000001E-2</v>
      </c>
      <c r="F40" s="220">
        <v>5.3459039999999999E-2</v>
      </c>
      <c r="G40" s="220">
        <v>0</v>
      </c>
      <c r="H40" s="220">
        <v>0.16383608999999999</v>
      </c>
      <c r="I40" s="220">
        <v>0.29750680000000002</v>
      </c>
      <c r="J40" s="220">
        <v>1.7580536299999998</v>
      </c>
    </row>
    <row r="41" spans="1:10" x14ac:dyDescent="0.25">
      <c r="A41" s="161" t="s">
        <v>201</v>
      </c>
      <c r="B41" s="220">
        <v>0</v>
      </c>
      <c r="C41" s="220">
        <v>1.6618239399999999</v>
      </c>
      <c r="D41" s="220">
        <v>0</v>
      </c>
      <c r="E41" s="220">
        <v>0</v>
      </c>
      <c r="F41" s="220">
        <v>3.3810100000000003E-3</v>
      </c>
      <c r="G41" s="220">
        <v>0</v>
      </c>
      <c r="H41" s="220">
        <v>3.3810100000000003E-3</v>
      </c>
      <c r="I41" s="220">
        <v>3.0191463599999997</v>
      </c>
      <c r="J41" s="220">
        <v>1.67338582</v>
      </c>
    </row>
    <row r="42" spans="1:10" x14ac:dyDescent="0.25">
      <c r="A42" s="161" t="s">
        <v>88</v>
      </c>
      <c r="B42" s="220">
        <v>0</v>
      </c>
      <c r="C42" s="220">
        <v>6.4999999999999994E-5</v>
      </c>
      <c r="D42" s="220">
        <v>6.4999999999999994E-5</v>
      </c>
      <c r="E42" s="220">
        <v>0</v>
      </c>
      <c r="F42" s="220">
        <v>0</v>
      </c>
      <c r="G42" s="220">
        <v>0</v>
      </c>
      <c r="H42" s="220">
        <v>0</v>
      </c>
      <c r="I42" s="220">
        <v>0</v>
      </c>
      <c r="J42" s="220">
        <v>1.3617565199999999</v>
      </c>
    </row>
    <row r="43" spans="1:10" x14ac:dyDescent="0.25">
      <c r="A43" s="161" t="s">
        <v>196</v>
      </c>
      <c r="B43" s="220">
        <v>0</v>
      </c>
      <c r="C43" s="220">
        <v>1.02472612</v>
      </c>
      <c r="D43" s="220">
        <v>0</v>
      </c>
      <c r="E43" s="220">
        <v>0</v>
      </c>
      <c r="F43" s="220">
        <v>1.8048657699999999</v>
      </c>
      <c r="G43" s="220">
        <v>0</v>
      </c>
      <c r="H43" s="220">
        <v>1.8048657699999999</v>
      </c>
      <c r="I43" s="220">
        <v>0.75111342000000003</v>
      </c>
      <c r="J43" s="220">
        <v>1.21824767</v>
      </c>
    </row>
    <row r="44" spans="1:10" x14ac:dyDescent="0.25">
      <c r="A44" s="161" t="s">
        <v>202</v>
      </c>
      <c r="B44" s="220">
        <v>0</v>
      </c>
      <c r="C44" s="220">
        <v>1.13333544</v>
      </c>
      <c r="D44" s="220">
        <v>0</v>
      </c>
      <c r="E44" s="220">
        <v>0.46870400000000001</v>
      </c>
      <c r="F44" s="220">
        <v>7.18201E-3</v>
      </c>
      <c r="G44" s="220">
        <v>0</v>
      </c>
      <c r="H44" s="220">
        <v>0.47588601000000003</v>
      </c>
      <c r="I44" s="220">
        <v>7.1347999999999995E-2</v>
      </c>
      <c r="J44" s="220">
        <v>1.1364773400000001</v>
      </c>
    </row>
    <row r="45" spans="1:10" x14ac:dyDescent="0.25">
      <c r="A45" s="161" t="s">
        <v>221</v>
      </c>
      <c r="B45" s="220">
        <v>0</v>
      </c>
      <c r="C45" s="220">
        <v>0.98136919999999994</v>
      </c>
      <c r="D45" s="220">
        <v>0</v>
      </c>
      <c r="E45" s="220">
        <v>0</v>
      </c>
      <c r="F45" s="220">
        <v>0</v>
      </c>
      <c r="G45" s="220">
        <v>0</v>
      </c>
      <c r="H45" s="220">
        <v>0.01</v>
      </c>
      <c r="I45" s="220">
        <v>4.3509999999999998E-3</v>
      </c>
      <c r="J45" s="220">
        <v>1.0303330900000001</v>
      </c>
    </row>
    <row r="46" spans="1:10" x14ac:dyDescent="0.25">
      <c r="A46" s="161" t="s">
        <v>89</v>
      </c>
      <c r="B46" s="220">
        <v>0</v>
      </c>
      <c r="C46" s="220">
        <v>0</v>
      </c>
      <c r="D46" s="220">
        <v>0</v>
      </c>
      <c r="E46" s="220">
        <v>0</v>
      </c>
      <c r="F46" s="220">
        <v>0</v>
      </c>
      <c r="G46" s="220">
        <v>0</v>
      </c>
      <c r="H46" s="220">
        <v>7.6476970000000005E-2</v>
      </c>
      <c r="I46" s="220">
        <v>1.5639E-2</v>
      </c>
      <c r="J46" s="220">
        <v>1.0117867199999999</v>
      </c>
    </row>
    <row r="47" spans="1:10" x14ac:dyDescent="0.25">
      <c r="A47" s="161" t="s">
        <v>83</v>
      </c>
      <c r="B47" s="220">
        <v>0</v>
      </c>
      <c r="C47" s="220">
        <v>0</v>
      </c>
      <c r="D47" s="220">
        <v>0</v>
      </c>
      <c r="E47" s="220">
        <v>0</v>
      </c>
      <c r="F47" s="220">
        <v>0</v>
      </c>
      <c r="G47" s="220">
        <v>0</v>
      </c>
      <c r="H47" s="220">
        <v>0</v>
      </c>
      <c r="I47" s="220">
        <v>0</v>
      </c>
      <c r="J47" s="220">
        <v>0.92</v>
      </c>
    </row>
    <row r="48" spans="1:10" x14ac:dyDescent="0.25">
      <c r="A48" s="161" t="s">
        <v>145</v>
      </c>
      <c r="B48" s="220">
        <v>11.844399060000001</v>
      </c>
      <c r="C48" s="220">
        <v>0.64125721999999996</v>
      </c>
      <c r="D48" s="220">
        <v>0</v>
      </c>
      <c r="E48" s="220">
        <v>0</v>
      </c>
      <c r="F48" s="220">
        <v>0</v>
      </c>
      <c r="G48" s="220">
        <v>0</v>
      </c>
      <c r="H48" s="220">
        <v>17.825964550000002</v>
      </c>
      <c r="I48" s="220">
        <v>22.530262440000001</v>
      </c>
      <c r="J48" s="220">
        <v>0.81228884000000001</v>
      </c>
    </row>
    <row r="49" spans="1:10" x14ac:dyDescent="0.25">
      <c r="A49" s="161" t="s">
        <v>172</v>
      </c>
      <c r="B49" s="220">
        <v>0</v>
      </c>
      <c r="C49" s="220">
        <v>0.18433085000000002</v>
      </c>
      <c r="D49" s="220">
        <v>0</v>
      </c>
      <c r="E49" s="220">
        <v>0.16074947000000001</v>
      </c>
      <c r="F49" s="220">
        <v>4.6429360000000003E-2</v>
      </c>
      <c r="G49" s="220">
        <v>0</v>
      </c>
      <c r="H49" s="220">
        <v>0.20827313</v>
      </c>
      <c r="I49" s="220">
        <v>2.8508207999999997</v>
      </c>
      <c r="J49" s="220">
        <v>0.74798582999999996</v>
      </c>
    </row>
    <row r="50" spans="1:10" x14ac:dyDescent="0.25">
      <c r="A50" s="161" t="s">
        <v>110</v>
      </c>
      <c r="B50" s="220">
        <v>0</v>
      </c>
      <c r="C50" s="220">
        <v>0</v>
      </c>
      <c r="D50" s="220">
        <v>0</v>
      </c>
      <c r="E50" s="220">
        <v>0</v>
      </c>
      <c r="F50" s="220">
        <v>0</v>
      </c>
      <c r="G50" s="220">
        <v>0</v>
      </c>
      <c r="H50" s="220">
        <v>0</v>
      </c>
      <c r="I50" s="220">
        <v>1.2552899999999999E-2</v>
      </c>
      <c r="J50" s="220">
        <v>0.73384380000000005</v>
      </c>
    </row>
    <row r="51" spans="1:10" x14ac:dyDescent="0.25">
      <c r="A51" s="161" t="s">
        <v>189</v>
      </c>
      <c r="B51" s="220">
        <v>0</v>
      </c>
      <c r="C51" s="220">
        <v>0.68642552000000001</v>
      </c>
      <c r="D51" s="220">
        <v>0</v>
      </c>
      <c r="E51" s="220">
        <v>0</v>
      </c>
      <c r="F51" s="220">
        <v>0</v>
      </c>
      <c r="G51" s="220">
        <v>0</v>
      </c>
      <c r="H51" s="220">
        <v>4.2369499999999997E-3</v>
      </c>
      <c r="I51" s="220">
        <v>3.5992499100000002</v>
      </c>
      <c r="J51" s="220">
        <v>0.69665367</v>
      </c>
    </row>
    <row r="52" spans="1:10" x14ac:dyDescent="0.25">
      <c r="A52" s="161" t="s">
        <v>130</v>
      </c>
      <c r="B52" s="220">
        <v>0</v>
      </c>
      <c r="C52" s="220">
        <v>0.38128268999999998</v>
      </c>
      <c r="D52" s="220">
        <v>0</v>
      </c>
      <c r="E52" s="220">
        <v>2.9399999999999999E-4</v>
      </c>
      <c r="F52" s="220">
        <v>3.3801449999999997E-2</v>
      </c>
      <c r="G52" s="220">
        <v>0</v>
      </c>
      <c r="H52" s="220">
        <v>3.5449830000000002E-2</v>
      </c>
      <c r="I52" s="220">
        <v>0.39924300000000001</v>
      </c>
      <c r="J52" s="220">
        <v>0.68538283999999994</v>
      </c>
    </row>
    <row r="53" spans="1:10" x14ac:dyDescent="0.25">
      <c r="A53" s="161" t="s">
        <v>209</v>
      </c>
      <c r="B53" s="220">
        <v>1.8500000000000001E-3</v>
      </c>
      <c r="C53" s="220">
        <v>0.57723674999999997</v>
      </c>
      <c r="D53" s="220">
        <v>2.64E-2</v>
      </c>
      <c r="E53" s="220">
        <v>7.7513369999999998E-2</v>
      </c>
      <c r="F53" s="220">
        <v>0.25316889000000004</v>
      </c>
      <c r="G53" s="220">
        <v>0</v>
      </c>
      <c r="H53" s="220">
        <v>0.42758158000000002</v>
      </c>
      <c r="I53" s="220">
        <v>0.93254599999999999</v>
      </c>
      <c r="J53" s="220">
        <v>0.67539956000000001</v>
      </c>
    </row>
    <row r="54" spans="1:10" x14ac:dyDescent="0.25">
      <c r="A54" s="161" t="s">
        <v>23</v>
      </c>
      <c r="B54" s="220">
        <v>0.26903571000000004</v>
      </c>
      <c r="C54" s="220">
        <v>1.236308E-2</v>
      </c>
      <c r="D54" s="220">
        <v>0</v>
      </c>
      <c r="E54" s="220">
        <v>0</v>
      </c>
      <c r="F54" s="220">
        <v>4.4082545999999994</v>
      </c>
      <c r="G54" s="220">
        <v>0</v>
      </c>
      <c r="H54" s="220">
        <v>3.1507886000000003</v>
      </c>
      <c r="I54" s="220">
        <v>3.414399</v>
      </c>
      <c r="J54" s="220">
        <v>0.66149438999999999</v>
      </c>
    </row>
    <row r="55" spans="1:10" x14ac:dyDescent="0.25">
      <c r="A55" s="161" t="s">
        <v>206</v>
      </c>
      <c r="B55" s="220">
        <v>0</v>
      </c>
      <c r="C55" s="220">
        <v>0.53281511999999998</v>
      </c>
      <c r="D55" s="220">
        <v>0</v>
      </c>
      <c r="E55" s="220">
        <v>0</v>
      </c>
      <c r="F55" s="220">
        <v>1.7199539999999999E-2</v>
      </c>
      <c r="G55" s="220">
        <v>0</v>
      </c>
      <c r="H55" s="220">
        <v>9.8513539999999997E-2</v>
      </c>
      <c r="I55" s="220">
        <v>8.1995999999999999E-2</v>
      </c>
      <c r="J55" s="220">
        <v>0.60326261000000003</v>
      </c>
    </row>
    <row r="56" spans="1:10" x14ac:dyDescent="0.25">
      <c r="A56" s="161" t="s">
        <v>160</v>
      </c>
      <c r="B56" s="220">
        <v>0</v>
      </c>
      <c r="C56" s="220">
        <v>7.0176849999999999E-2</v>
      </c>
      <c r="D56" s="220">
        <v>0</v>
      </c>
      <c r="E56" s="220">
        <v>0.13583200000000001</v>
      </c>
      <c r="F56" s="220">
        <v>7.60409E-3</v>
      </c>
      <c r="G56" s="220">
        <v>0</v>
      </c>
      <c r="H56" s="220">
        <v>0.14357661999999999</v>
      </c>
      <c r="I56" s="220">
        <v>0.23132327999999999</v>
      </c>
      <c r="J56" s="220">
        <v>0.59309838999999998</v>
      </c>
    </row>
    <row r="57" spans="1:10" x14ac:dyDescent="0.25">
      <c r="A57" s="161" t="s">
        <v>105</v>
      </c>
      <c r="B57" s="220">
        <v>2.431E-3</v>
      </c>
      <c r="C57" s="220">
        <v>0.19781499999999999</v>
      </c>
      <c r="D57" s="220">
        <v>5.5199999999999997E-4</v>
      </c>
      <c r="E57" s="220">
        <v>0</v>
      </c>
      <c r="F57" s="220">
        <v>3.0520500000000002E-3</v>
      </c>
      <c r="G57" s="220">
        <v>0</v>
      </c>
      <c r="H57" s="220">
        <v>1.5453969999999999E-2</v>
      </c>
      <c r="I57" s="220">
        <v>2.7983000000000001E-2</v>
      </c>
      <c r="J57" s="220">
        <v>0.52613021999999998</v>
      </c>
    </row>
    <row r="58" spans="1:10" x14ac:dyDescent="0.25">
      <c r="A58" s="161" t="s">
        <v>216</v>
      </c>
      <c r="B58" s="220">
        <v>0</v>
      </c>
      <c r="C58" s="220">
        <v>0.47849940000000002</v>
      </c>
      <c r="D58" s="220">
        <v>0</v>
      </c>
      <c r="E58" s="220">
        <v>0</v>
      </c>
      <c r="F58" s="220">
        <v>0</v>
      </c>
      <c r="G58" s="220">
        <v>0</v>
      </c>
      <c r="H58" s="220">
        <v>0</v>
      </c>
      <c r="I58" s="220">
        <v>0.63050855000000006</v>
      </c>
      <c r="J58" s="220">
        <v>0.50936707000000003</v>
      </c>
    </row>
    <row r="59" spans="1:10" x14ac:dyDescent="0.25">
      <c r="A59" s="161" t="s">
        <v>21</v>
      </c>
      <c r="B59" s="220">
        <v>5.0000000000000002E-5</v>
      </c>
      <c r="C59" s="220">
        <v>0.13359523000000001</v>
      </c>
      <c r="D59" s="220">
        <v>0</v>
      </c>
      <c r="E59" s="220">
        <v>0</v>
      </c>
      <c r="F59" s="220">
        <v>0</v>
      </c>
      <c r="G59" s="220">
        <v>0</v>
      </c>
      <c r="H59" s="220">
        <v>0</v>
      </c>
      <c r="I59" s="220">
        <v>39.110662529999999</v>
      </c>
      <c r="J59" s="220">
        <v>0.49245957000000001</v>
      </c>
    </row>
    <row r="60" spans="1:10" x14ac:dyDescent="0.25">
      <c r="A60" s="161" t="s">
        <v>112</v>
      </c>
      <c r="B60" s="220">
        <v>0</v>
      </c>
      <c r="C60" s="220">
        <v>0.49118684999999995</v>
      </c>
      <c r="D60" s="220">
        <v>0</v>
      </c>
      <c r="E60" s="220">
        <v>0</v>
      </c>
      <c r="F60" s="220">
        <v>0</v>
      </c>
      <c r="G60" s="220">
        <v>0</v>
      </c>
      <c r="H60" s="220">
        <v>0</v>
      </c>
      <c r="I60" s="220">
        <v>2.2260000000000001E-3</v>
      </c>
      <c r="J60" s="220">
        <v>0.49118684999999995</v>
      </c>
    </row>
    <row r="61" spans="1:10" x14ac:dyDescent="0.25">
      <c r="A61" s="161" t="s">
        <v>194</v>
      </c>
      <c r="B61" s="220">
        <v>0</v>
      </c>
      <c r="C61" s="220">
        <v>0.27704727000000001</v>
      </c>
      <c r="D61" s="220">
        <v>0</v>
      </c>
      <c r="E61" s="220">
        <v>0</v>
      </c>
      <c r="F61" s="220">
        <v>0</v>
      </c>
      <c r="G61" s="220">
        <v>0</v>
      </c>
      <c r="H61" s="220">
        <v>0</v>
      </c>
      <c r="I61" s="220">
        <v>0.39210935999999996</v>
      </c>
      <c r="J61" s="220">
        <v>0.48518069000000003</v>
      </c>
    </row>
    <row r="62" spans="1:10" x14ac:dyDescent="0.25">
      <c r="A62" s="161" t="s">
        <v>170</v>
      </c>
      <c r="B62" s="220">
        <v>0</v>
      </c>
      <c r="C62" s="220">
        <v>4.2337910000000006E-2</v>
      </c>
      <c r="D62" s="220">
        <v>0</v>
      </c>
      <c r="E62" s="220">
        <v>1.3503329999999999E-2</v>
      </c>
      <c r="F62" s="220">
        <v>4.2289720000000003E-2</v>
      </c>
      <c r="G62" s="220">
        <v>0</v>
      </c>
      <c r="H62" s="220">
        <v>3.808305E-2</v>
      </c>
      <c r="I62" s="220">
        <v>3.643E-3</v>
      </c>
      <c r="J62" s="220">
        <v>0.4645822</v>
      </c>
    </row>
    <row r="63" spans="1:10" x14ac:dyDescent="0.25">
      <c r="A63" s="161" t="s">
        <v>16</v>
      </c>
      <c r="B63" s="220">
        <v>0</v>
      </c>
      <c r="C63" s="220">
        <v>0</v>
      </c>
      <c r="D63" s="220">
        <v>0</v>
      </c>
      <c r="E63" s="220">
        <v>0</v>
      </c>
      <c r="F63" s="220">
        <v>0</v>
      </c>
      <c r="G63" s="220">
        <v>0</v>
      </c>
      <c r="H63" s="220">
        <v>0</v>
      </c>
      <c r="I63" s="220">
        <v>0</v>
      </c>
      <c r="J63" s="220">
        <v>0.45286749999999998</v>
      </c>
    </row>
    <row r="64" spans="1:10" x14ac:dyDescent="0.25">
      <c r="A64" s="161" t="s">
        <v>35</v>
      </c>
      <c r="B64" s="220">
        <v>4.6299999999999998E-4</v>
      </c>
      <c r="C64" s="220">
        <v>0.40983900000000001</v>
      </c>
      <c r="D64" s="220">
        <v>1.949E-3</v>
      </c>
      <c r="E64" s="220">
        <v>0</v>
      </c>
      <c r="F64" s="220">
        <v>0.1023796</v>
      </c>
      <c r="G64" s="220">
        <v>0</v>
      </c>
      <c r="H64" s="220">
        <v>0.10507352</v>
      </c>
      <c r="I64" s="220">
        <v>43.466382179999997</v>
      </c>
      <c r="J64" s="220">
        <v>0.43810653000000005</v>
      </c>
    </row>
    <row r="65" spans="1:10" x14ac:dyDescent="0.25">
      <c r="A65" s="161" t="s">
        <v>19</v>
      </c>
      <c r="B65" s="220">
        <v>0</v>
      </c>
      <c r="C65" s="220">
        <v>0.35749872999999999</v>
      </c>
      <c r="D65" s="220">
        <v>3.4999999999999997E-5</v>
      </c>
      <c r="E65" s="220">
        <v>0</v>
      </c>
      <c r="F65" s="220">
        <v>0</v>
      </c>
      <c r="G65" s="220">
        <v>0</v>
      </c>
      <c r="H65" s="220">
        <v>0.5488499</v>
      </c>
      <c r="I65" s="220">
        <v>0</v>
      </c>
      <c r="J65" s="220">
        <v>0.43226256000000002</v>
      </c>
    </row>
    <row r="66" spans="1:10" x14ac:dyDescent="0.25">
      <c r="A66" s="161" t="s">
        <v>104</v>
      </c>
      <c r="B66" s="220">
        <v>0</v>
      </c>
      <c r="C66" s="220">
        <v>2.1353880000000002E-2</v>
      </c>
      <c r="D66" s="220">
        <v>6.8999999999999997E-4</v>
      </c>
      <c r="E66" s="220">
        <v>0</v>
      </c>
      <c r="F66" s="220">
        <v>1.4E-3</v>
      </c>
      <c r="G66" s="220">
        <v>0</v>
      </c>
      <c r="H66" s="220">
        <v>2.091E-3</v>
      </c>
      <c r="I66" s="220">
        <v>8.3671190899999992</v>
      </c>
      <c r="J66" s="220">
        <v>0.41143785999999999</v>
      </c>
    </row>
    <row r="67" spans="1:10" x14ac:dyDescent="0.25">
      <c r="A67" s="161" t="s">
        <v>214</v>
      </c>
      <c r="B67" s="220">
        <v>0</v>
      </c>
      <c r="C67" s="220">
        <v>3.6749810000000001E-2</v>
      </c>
      <c r="D67" s="220">
        <v>0</v>
      </c>
      <c r="E67" s="220">
        <v>0</v>
      </c>
      <c r="F67" s="220">
        <v>0</v>
      </c>
      <c r="G67" s="220">
        <v>0</v>
      </c>
      <c r="H67" s="220">
        <v>3.3140000000000001E-3</v>
      </c>
      <c r="I67" s="220">
        <v>0.10559251</v>
      </c>
      <c r="J67" s="220">
        <v>0.36297095000000001</v>
      </c>
    </row>
    <row r="68" spans="1:10" x14ac:dyDescent="0.25">
      <c r="A68" s="161" t="s">
        <v>135</v>
      </c>
      <c r="B68" s="220">
        <v>0</v>
      </c>
      <c r="C68" s="220">
        <v>0.22727335999999998</v>
      </c>
      <c r="D68" s="220">
        <v>0</v>
      </c>
      <c r="E68" s="220">
        <v>2.1593999999999999E-2</v>
      </c>
      <c r="F68" s="220">
        <v>1.09E-3</v>
      </c>
      <c r="G68" s="220">
        <v>0</v>
      </c>
      <c r="H68" s="220">
        <v>2.2744E-2</v>
      </c>
      <c r="I68" s="220">
        <v>1.8300913000000001</v>
      </c>
      <c r="J68" s="220">
        <v>0.35667965000000001</v>
      </c>
    </row>
    <row r="69" spans="1:10" x14ac:dyDescent="0.25">
      <c r="A69" s="161" t="s">
        <v>61</v>
      </c>
      <c r="B69" s="220">
        <v>37.976293290000001</v>
      </c>
      <c r="C69" s="220">
        <v>0.34204055</v>
      </c>
      <c r="D69" s="220">
        <v>0</v>
      </c>
      <c r="E69" s="220">
        <v>0</v>
      </c>
      <c r="F69" s="220">
        <v>5.7392853099999996</v>
      </c>
      <c r="G69" s="220">
        <v>0</v>
      </c>
      <c r="H69" s="220">
        <v>5.7507157099999997</v>
      </c>
      <c r="I69" s="220">
        <v>5.7403400099999997</v>
      </c>
      <c r="J69" s="220">
        <v>0.35650049</v>
      </c>
    </row>
    <row r="70" spans="1:10" x14ac:dyDescent="0.25">
      <c r="A70" s="161" t="s">
        <v>103</v>
      </c>
      <c r="B70" s="220">
        <v>0</v>
      </c>
      <c r="C70" s="220">
        <v>8.8806369999999996E-2</v>
      </c>
      <c r="D70" s="220">
        <v>0</v>
      </c>
      <c r="E70" s="220">
        <v>0.10114371000000001</v>
      </c>
      <c r="F70" s="220">
        <v>5.2366300000000005E-2</v>
      </c>
      <c r="G70" s="220">
        <v>0</v>
      </c>
      <c r="H70" s="220">
        <v>0.15854120000000002</v>
      </c>
      <c r="I70" s="220">
        <v>8.4268999999999997E-2</v>
      </c>
      <c r="J70" s="220">
        <v>0.35305555999999999</v>
      </c>
    </row>
    <row r="71" spans="1:10" x14ac:dyDescent="0.25">
      <c r="A71" s="161" t="s">
        <v>99</v>
      </c>
      <c r="B71" s="220">
        <v>0</v>
      </c>
      <c r="C71" s="220">
        <v>2.2151799999999998E-3</v>
      </c>
      <c r="D71" s="220">
        <v>0</v>
      </c>
      <c r="E71" s="220">
        <v>2.2489020000000002E-2</v>
      </c>
      <c r="F71" s="220">
        <v>0</v>
      </c>
      <c r="G71" s="220">
        <v>0</v>
      </c>
      <c r="H71" s="220">
        <v>2.2489020000000002E-2</v>
      </c>
      <c r="I71" s="220">
        <v>4.8349999999999999E-3</v>
      </c>
      <c r="J71" s="220">
        <v>0.33661879</v>
      </c>
    </row>
    <row r="72" spans="1:10" x14ac:dyDescent="0.25">
      <c r="A72" s="161" t="s">
        <v>10</v>
      </c>
      <c r="B72" s="220">
        <v>0</v>
      </c>
      <c r="C72" s="220">
        <v>0.28654596999999998</v>
      </c>
      <c r="D72" s="220">
        <v>0</v>
      </c>
      <c r="E72" s="220">
        <v>0</v>
      </c>
      <c r="F72" s="220">
        <v>0.40718340999999997</v>
      </c>
      <c r="G72" s="220">
        <v>0</v>
      </c>
      <c r="H72" s="220">
        <v>0.40718340999999997</v>
      </c>
      <c r="I72" s="220">
        <v>0</v>
      </c>
      <c r="J72" s="220">
        <v>0.28654596999999998</v>
      </c>
    </row>
    <row r="73" spans="1:10" x14ac:dyDescent="0.25">
      <c r="A73" s="161" t="s">
        <v>107</v>
      </c>
      <c r="B73" s="220">
        <v>0</v>
      </c>
      <c r="C73" s="220">
        <v>4.1800000000000002E-4</v>
      </c>
      <c r="D73" s="220">
        <v>4.1800000000000002E-4</v>
      </c>
      <c r="E73" s="220">
        <v>1.2949E-2</v>
      </c>
      <c r="F73" s="220">
        <v>2.2490000000000001E-3</v>
      </c>
      <c r="G73" s="220">
        <v>0</v>
      </c>
      <c r="H73" s="220">
        <v>2.1454999999999998E-2</v>
      </c>
      <c r="I73" s="220">
        <v>6.6408910000000002E-2</v>
      </c>
      <c r="J73" s="220">
        <v>0.26375305999999998</v>
      </c>
    </row>
    <row r="74" spans="1:10" x14ac:dyDescent="0.25">
      <c r="A74" s="161" t="s">
        <v>36</v>
      </c>
      <c r="B74" s="220">
        <v>1E-4</v>
      </c>
      <c r="C74" s="220">
        <v>0.22938149999999999</v>
      </c>
      <c r="D74" s="220">
        <v>0</v>
      </c>
      <c r="E74" s="220">
        <v>0</v>
      </c>
      <c r="F74" s="220">
        <v>1.5899999999999999E-4</v>
      </c>
      <c r="G74" s="220">
        <v>0</v>
      </c>
      <c r="H74" s="220">
        <v>4.91589E-3</v>
      </c>
      <c r="I74" s="220">
        <v>1.4808338799999998</v>
      </c>
      <c r="J74" s="220">
        <v>0.25659995000000002</v>
      </c>
    </row>
    <row r="75" spans="1:10" x14ac:dyDescent="0.25">
      <c r="A75" s="161" t="s">
        <v>250</v>
      </c>
      <c r="B75" s="220">
        <v>0.29424511999999997</v>
      </c>
      <c r="C75" s="220">
        <v>6.8501199999999998E-2</v>
      </c>
      <c r="D75" s="220">
        <v>4.4279999999999996E-3</v>
      </c>
      <c r="E75" s="220">
        <v>2.8869139999999998E-2</v>
      </c>
      <c r="F75" s="220">
        <v>5.0062469999999998E-2</v>
      </c>
      <c r="G75" s="220">
        <v>0</v>
      </c>
      <c r="H75" s="220">
        <v>9.0222919999999998E-2</v>
      </c>
      <c r="I75" s="220">
        <v>8.2979178400000002</v>
      </c>
      <c r="J75" s="220">
        <v>0.24770033</v>
      </c>
    </row>
    <row r="76" spans="1:10" x14ac:dyDescent="0.25">
      <c r="A76" s="161" t="s">
        <v>211</v>
      </c>
      <c r="B76" s="220">
        <v>0</v>
      </c>
      <c r="C76" s="220">
        <v>0.19185354000000002</v>
      </c>
      <c r="D76" s="220">
        <v>0</v>
      </c>
      <c r="E76" s="220">
        <v>0</v>
      </c>
      <c r="F76" s="220">
        <v>1.7600000000000001E-3</v>
      </c>
      <c r="G76" s="220">
        <v>0</v>
      </c>
      <c r="H76" s="220">
        <v>1.232392E-2</v>
      </c>
      <c r="I76" s="220">
        <v>0.24952711</v>
      </c>
      <c r="J76" s="220">
        <v>0.22577179</v>
      </c>
    </row>
    <row r="77" spans="1:10" x14ac:dyDescent="0.25">
      <c r="A77" s="161" t="s">
        <v>128</v>
      </c>
      <c r="B77" s="220">
        <v>0</v>
      </c>
      <c r="C77" s="220">
        <v>0.21079938000000001</v>
      </c>
      <c r="D77" s="220">
        <v>0</v>
      </c>
      <c r="E77" s="220">
        <v>3.0796E-2</v>
      </c>
      <c r="F77" s="220">
        <v>0</v>
      </c>
      <c r="G77" s="220">
        <v>0</v>
      </c>
      <c r="H77" s="220">
        <v>3.0796E-2</v>
      </c>
      <c r="I77" s="220">
        <v>0.18633704000000001</v>
      </c>
      <c r="J77" s="220">
        <v>0.22233638</v>
      </c>
    </row>
    <row r="78" spans="1:10" x14ac:dyDescent="0.25">
      <c r="A78" s="161" t="s">
        <v>132</v>
      </c>
      <c r="B78" s="220">
        <v>0</v>
      </c>
      <c r="C78" s="220">
        <v>1.0000000000000001E-5</v>
      </c>
      <c r="D78" s="220">
        <v>0</v>
      </c>
      <c r="E78" s="220">
        <v>0</v>
      </c>
      <c r="F78" s="220">
        <v>1.1884759999999999E-2</v>
      </c>
      <c r="G78" s="220">
        <v>0</v>
      </c>
      <c r="H78" s="220">
        <v>0.19672819</v>
      </c>
      <c r="I78" s="220">
        <v>1.1208910000000001</v>
      </c>
      <c r="J78" s="220">
        <v>0.21920704999999999</v>
      </c>
    </row>
    <row r="79" spans="1:10" x14ac:dyDescent="0.25">
      <c r="A79" s="161" t="s">
        <v>174</v>
      </c>
      <c r="B79" s="220">
        <v>0</v>
      </c>
      <c r="C79" s="220">
        <v>1.6200900000000001E-2</v>
      </c>
      <c r="D79" s="220">
        <v>0</v>
      </c>
      <c r="E79" s="220">
        <v>0</v>
      </c>
      <c r="F79" s="220">
        <v>3.5000000000000001E-3</v>
      </c>
      <c r="G79" s="220">
        <v>0</v>
      </c>
      <c r="H79" s="220">
        <v>5.1910000000000003E-3</v>
      </c>
      <c r="I79" s="220">
        <v>0.22881059000000001</v>
      </c>
      <c r="J79" s="220">
        <v>0.21895398999999999</v>
      </c>
    </row>
    <row r="80" spans="1:10" x14ac:dyDescent="0.25">
      <c r="A80" s="161" t="s">
        <v>256</v>
      </c>
      <c r="B80" s="220">
        <v>0</v>
      </c>
      <c r="C80" s="220">
        <v>0.20163443</v>
      </c>
      <c r="D80" s="220">
        <v>0</v>
      </c>
      <c r="E80" s="220">
        <v>7.5129999999999997E-3</v>
      </c>
      <c r="F80" s="220">
        <v>6.5481890000000001E-2</v>
      </c>
      <c r="G80" s="220">
        <v>0</v>
      </c>
      <c r="H80" s="220">
        <v>0.13190629999999998</v>
      </c>
      <c r="I80" s="220">
        <v>1.54016727</v>
      </c>
      <c r="J80" s="220">
        <v>0.21723360999999999</v>
      </c>
    </row>
    <row r="81" spans="1:10" x14ac:dyDescent="0.25">
      <c r="A81" s="161" t="s">
        <v>165</v>
      </c>
      <c r="B81" s="220">
        <v>0</v>
      </c>
      <c r="C81" s="220">
        <v>0</v>
      </c>
      <c r="D81" s="220">
        <v>0</v>
      </c>
      <c r="E81" s="220">
        <v>4.3616999999999996E-3</v>
      </c>
      <c r="F81" s="220">
        <v>0</v>
      </c>
      <c r="G81" s="220">
        <v>0</v>
      </c>
      <c r="H81" s="220">
        <v>4.3616999999999996E-3</v>
      </c>
      <c r="I81" s="220">
        <v>0</v>
      </c>
      <c r="J81" s="220">
        <v>0.21298788000000002</v>
      </c>
    </row>
    <row r="82" spans="1:10" x14ac:dyDescent="0.25">
      <c r="A82" s="161" t="s">
        <v>235</v>
      </c>
      <c r="B82" s="220">
        <v>3.9750000000000002E-3</v>
      </c>
      <c r="C82" s="220">
        <v>0.19737085999999998</v>
      </c>
      <c r="D82" s="220">
        <v>0</v>
      </c>
      <c r="E82" s="220">
        <v>0.34884219</v>
      </c>
      <c r="F82" s="220">
        <v>1.523708E-2</v>
      </c>
      <c r="G82" s="220">
        <v>0</v>
      </c>
      <c r="H82" s="220">
        <v>0.37625126000000003</v>
      </c>
      <c r="I82" s="220">
        <v>6.2258000000000001E-2</v>
      </c>
      <c r="J82" s="220">
        <v>0.19743585999999999</v>
      </c>
    </row>
    <row r="83" spans="1:10" x14ac:dyDescent="0.25">
      <c r="A83" s="161" t="s">
        <v>66</v>
      </c>
      <c r="B83" s="220">
        <v>5.8037073299999999</v>
      </c>
      <c r="C83" s="220">
        <v>9.1499999999999998E-2</v>
      </c>
      <c r="D83" s="220">
        <v>0</v>
      </c>
      <c r="E83" s="220">
        <v>0</v>
      </c>
      <c r="F83" s="220">
        <v>0</v>
      </c>
      <c r="G83" s="220">
        <v>0</v>
      </c>
      <c r="H83" s="220">
        <v>0</v>
      </c>
      <c r="I83" s="220">
        <v>1.6627721200000001</v>
      </c>
      <c r="J83" s="220">
        <v>0.19347900000000001</v>
      </c>
    </row>
    <row r="84" spans="1:10" x14ac:dyDescent="0.25">
      <c r="A84" s="161" t="s">
        <v>219</v>
      </c>
      <c r="B84" s="220">
        <v>0</v>
      </c>
      <c r="C84" s="220">
        <v>0.18910813000000001</v>
      </c>
      <c r="D84" s="220">
        <v>0</v>
      </c>
      <c r="E84" s="220">
        <v>0</v>
      </c>
      <c r="F84" s="220">
        <v>0</v>
      </c>
      <c r="G84" s="220">
        <v>0</v>
      </c>
      <c r="H84" s="220">
        <v>0</v>
      </c>
      <c r="I84" s="220">
        <v>0.95231600000000005</v>
      </c>
      <c r="J84" s="220">
        <v>0.18910813000000001</v>
      </c>
    </row>
    <row r="85" spans="1:10" x14ac:dyDescent="0.25">
      <c r="A85" s="161" t="s">
        <v>225</v>
      </c>
      <c r="B85" s="220">
        <v>0</v>
      </c>
      <c r="C85" s="220">
        <v>0</v>
      </c>
      <c r="D85" s="220">
        <v>0</v>
      </c>
      <c r="E85" s="220">
        <v>0</v>
      </c>
      <c r="F85" s="220">
        <v>0.05</v>
      </c>
      <c r="G85" s="220">
        <v>0</v>
      </c>
      <c r="H85" s="220">
        <v>0.05</v>
      </c>
      <c r="I85" s="220">
        <v>1.2500000000000001E-2</v>
      </c>
      <c r="J85" s="220">
        <v>0.1842</v>
      </c>
    </row>
    <row r="86" spans="1:10" x14ac:dyDescent="0.25">
      <c r="A86" s="161" t="s">
        <v>142</v>
      </c>
      <c r="B86" s="220">
        <v>0</v>
      </c>
      <c r="C86" s="220">
        <v>3.77E-4</v>
      </c>
      <c r="D86" s="220">
        <v>2.8E-5</v>
      </c>
      <c r="E86" s="220">
        <v>1.340994E-2</v>
      </c>
      <c r="F86" s="220">
        <v>8.7179999999999994E-4</v>
      </c>
      <c r="G86" s="220">
        <v>0</v>
      </c>
      <c r="H86" s="220">
        <v>3.2966480000000006E-2</v>
      </c>
      <c r="I86" s="220">
        <v>3.5249550000000004E-2</v>
      </c>
      <c r="J86" s="220">
        <v>0.17709201999999999</v>
      </c>
    </row>
    <row r="87" spans="1:10" x14ac:dyDescent="0.25">
      <c r="A87" s="161" t="s">
        <v>147</v>
      </c>
      <c r="B87" s="220">
        <v>0</v>
      </c>
      <c r="C87" s="220">
        <v>5.786086E-2</v>
      </c>
      <c r="D87" s="220">
        <v>2.222E-2</v>
      </c>
      <c r="E87" s="220">
        <v>9.0480000000000005E-3</v>
      </c>
      <c r="F87" s="220">
        <v>8.6672700000000012E-3</v>
      </c>
      <c r="G87" s="220">
        <v>0</v>
      </c>
      <c r="H87" s="220">
        <v>4.9718720000000001E-2</v>
      </c>
      <c r="I87" s="220">
        <v>0.14798470000000002</v>
      </c>
      <c r="J87" s="220">
        <v>0.15926207000000001</v>
      </c>
    </row>
    <row r="88" spans="1:10" x14ac:dyDescent="0.25">
      <c r="A88" s="161" t="s">
        <v>113</v>
      </c>
      <c r="B88" s="220">
        <v>0</v>
      </c>
      <c r="C88" s="220">
        <v>1.0673E-4</v>
      </c>
      <c r="D88" s="220">
        <v>0</v>
      </c>
      <c r="E88" s="220">
        <v>0</v>
      </c>
      <c r="F88" s="220">
        <v>0</v>
      </c>
      <c r="G88" s="220">
        <v>0</v>
      </c>
      <c r="H88" s="220">
        <v>0</v>
      </c>
      <c r="I88" s="220">
        <v>0</v>
      </c>
      <c r="J88" s="220">
        <v>0.15172748999999999</v>
      </c>
    </row>
    <row r="89" spans="1:10" x14ac:dyDescent="0.25">
      <c r="A89" s="161" t="s">
        <v>204</v>
      </c>
      <c r="B89" s="220">
        <v>0</v>
      </c>
      <c r="C89" s="220">
        <v>0.12738202000000001</v>
      </c>
      <c r="D89" s="220">
        <v>0</v>
      </c>
      <c r="E89" s="220">
        <v>0</v>
      </c>
      <c r="F89" s="220">
        <v>0.1136712</v>
      </c>
      <c r="G89" s="220">
        <v>0</v>
      </c>
      <c r="H89" s="220">
        <v>0.39006765999999998</v>
      </c>
      <c r="I89" s="220">
        <v>0.77500055000000001</v>
      </c>
      <c r="J89" s="220">
        <v>0.14721506000000001</v>
      </c>
    </row>
    <row r="90" spans="1:10" x14ac:dyDescent="0.25">
      <c r="A90" s="161" t="s">
        <v>251</v>
      </c>
      <c r="B90" s="220">
        <v>0</v>
      </c>
      <c r="C90" s="220">
        <v>7.4052160000000006E-2</v>
      </c>
      <c r="D90" s="220">
        <v>0</v>
      </c>
      <c r="E90" s="220">
        <v>2.0000000000000001E-4</v>
      </c>
      <c r="F90" s="220">
        <v>1.8556830000000003E-2</v>
      </c>
      <c r="G90" s="220">
        <v>0</v>
      </c>
      <c r="H90" s="220">
        <v>1.9801830000000003E-2</v>
      </c>
      <c r="I90" s="220">
        <v>1.15E-2</v>
      </c>
      <c r="J90" s="220">
        <v>0.13258926000000001</v>
      </c>
    </row>
    <row r="91" spans="1:10" x14ac:dyDescent="0.25">
      <c r="A91" s="161" t="s">
        <v>198</v>
      </c>
      <c r="B91" s="220">
        <v>0</v>
      </c>
      <c r="C91" s="220">
        <v>6.6535280000000002E-2</v>
      </c>
      <c r="D91" s="220">
        <v>0</v>
      </c>
      <c r="E91" s="220">
        <v>0</v>
      </c>
      <c r="F91" s="220">
        <v>0</v>
      </c>
      <c r="G91" s="220">
        <v>0</v>
      </c>
      <c r="H91" s="220">
        <v>2.4499999999999999E-4</v>
      </c>
      <c r="I91" s="220">
        <v>0.52600468</v>
      </c>
      <c r="J91" s="220">
        <v>0.10356151</v>
      </c>
    </row>
    <row r="92" spans="1:10" x14ac:dyDescent="0.25">
      <c r="A92" s="161" t="s">
        <v>116</v>
      </c>
      <c r="B92" s="220">
        <v>0</v>
      </c>
      <c r="C92" s="220">
        <v>8.7031730000000002E-2</v>
      </c>
      <c r="D92" s="220">
        <v>0</v>
      </c>
      <c r="E92" s="220">
        <v>1.589747</v>
      </c>
      <c r="F92" s="220">
        <v>0</v>
      </c>
      <c r="G92" s="220">
        <v>0</v>
      </c>
      <c r="H92" s="220">
        <v>1.5919221100000001</v>
      </c>
      <c r="I92" s="220">
        <v>0.33510800000000002</v>
      </c>
      <c r="J92" s="220">
        <v>0.10344589</v>
      </c>
    </row>
    <row r="93" spans="1:10" x14ac:dyDescent="0.25">
      <c r="A93" s="161" t="s">
        <v>120</v>
      </c>
      <c r="B93" s="220">
        <v>0</v>
      </c>
      <c r="C93" s="220">
        <v>4.1508989999999996E-2</v>
      </c>
      <c r="D93" s="220">
        <v>0</v>
      </c>
      <c r="E93" s="220">
        <v>8.2147000000000001E-3</v>
      </c>
      <c r="F93" s="220">
        <v>2.1873480000000001E-2</v>
      </c>
      <c r="G93" s="220">
        <v>0</v>
      </c>
      <c r="H93" s="220">
        <v>1.5628180000000002E-2</v>
      </c>
      <c r="I93" s="220">
        <v>9.2779999999999998E-3</v>
      </c>
      <c r="J93" s="220">
        <v>9.904048E-2</v>
      </c>
    </row>
    <row r="94" spans="1:10" x14ac:dyDescent="0.25">
      <c r="A94" s="161" t="s">
        <v>252</v>
      </c>
      <c r="B94" s="220">
        <v>0</v>
      </c>
      <c r="C94" s="220">
        <v>0</v>
      </c>
      <c r="D94" s="220">
        <v>0</v>
      </c>
      <c r="E94" s="220">
        <v>0.16491359999999999</v>
      </c>
      <c r="F94" s="220">
        <v>3.2914640000000002E-2</v>
      </c>
      <c r="G94" s="220">
        <v>0</v>
      </c>
      <c r="H94" s="220">
        <v>0.19782823999999999</v>
      </c>
      <c r="I94" s="220">
        <v>3.9293000000000002E-2</v>
      </c>
      <c r="J94" s="220">
        <v>8.6461479999999993E-2</v>
      </c>
    </row>
    <row r="95" spans="1:10" x14ac:dyDescent="0.25">
      <c r="A95" s="161" t="s">
        <v>136</v>
      </c>
      <c r="B95" s="220">
        <v>0</v>
      </c>
      <c r="C95" s="220">
        <v>0</v>
      </c>
      <c r="D95" s="220">
        <v>0</v>
      </c>
      <c r="E95" s="220">
        <v>2.1359999999999999E-3</v>
      </c>
      <c r="F95" s="220">
        <v>0</v>
      </c>
      <c r="G95" s="220">
        <v>0</v>
      </c>
      <c r="H95" s="220">
        <v>3.326E-3</v>
      </c>
      <c r="I95" s="220">
        <v>9.0908000000000003E-2</v>
      </c>
      <c r="J95" s="220">
        <v>8.6409940000000005E-2</v>
      </c>
    </row>
    <row r="96" spans="1:10" x14ac:dyDescent="0.25">
      <c r="A96" s="161" t="s">
        <v>12</v>
      </c>
      <c r="B96" s="220">
        <v>0</v>
      </c>
      <c r="C96" s="220">
        <v>8.1343600000000002E-2</v>
      </c>
      <c r="D96" s="220">
        <v>0</v>
      </c>
      <c r="E96" s="220">
        <v>0</v>
      </c>
      <c r="F96" s="220">
        <v>0</v>
      </c>
      <c r="G96" s="220">
        <v>0</v>
      </c>
      <c r="H96" s="220">
        <v>1.9799999999999999E-4</v>
      </c>
      <c r="I96" s="220">
        <v>17.773750289999999</v>
      </c>
      <c r="J96" s="220">
        <v>8.2470559999999998E-2</v>
      </c>
    </row>
    <row r="97" spans="1:10" x14ac:dyDescent="0.25">
      <c r="A97" s="161" t="s">
        <v>195</v>
      </c>
      <c r="B97" s="220">
        <v>0</v>
      </c>
      <c r="C97" s="220">
        <v>0</v>
      </c>
      <c r="D97" s="220">
        <v>0</v>
      </c>
      <c r="E97" s="220">
        <v>0.49637100000000001</v>
      </c>
      <c r="F97" s="220">
        <v>0</v>
      </c>
      <c r="G97" s="220">
        <v>0</v>
      </c>
      <c r="H97" s="220">
        <v>0.49637100000000001</v>
      </c>
      <c r="I97" s="220">
        <v>1.0644562099999999</v>
      </c>
      <c r="J97" s="220">
        <v>7.9316499999999998E-2</v>
      </c>
    </row>
    <row r="98" spans="1:10" x14ac:dyDescent="0.25">
      <c r="A98" s="161" t="s">
        <v>188</v>
      </c>
      <c r="B98" s="220">
        <v>0</v>
      </c>
      <c r="C98" s="220">
        <v>0</v>
      </c>
      <c r="D98" s="220">
        <v>0</v>
      </c>
      <c r="E98" s="220">
        <v>0</v>
      </c>
      <c r="F98" s="220">
        <v>0</v>
      </c>
      <c r="G98" s="220">
        <v>0</v>
      </c>
      <c r="H98" s="220">
        <v>0</v>
      </c>
      <c r="I98" s="220">
        <v>1.6449999999999999E-2</v>
      </c>
      <c r="J98" s="220">
        <v>7.3584649999999988E-2</v>
      </c>
    </row>
    <row r="99" spans="1:10" x14ac:dyDescent="0.25">
      <c r="A99" s="161" t="s">
        <v>30</v>
      </c>
      <c r="B99" s="220">
        <v>1E-4</v>
      </c>
      <c r="C99" s="220">
        <v>7.1000000000000005E-5</v>
      </c>
      <c r="D99" s="220">
        <v>7.1000000000000005E-5</v>
      </c>
      <c r="E99" s="220">
        <v>0</v>
      </c>
      <c r="F99" s="220">
        <v>9.0000000000000006E-5</v>
      </c>
      <c r="G99" s="220">
        <v>0</v>
      </c>
      <c r="H99" s="220">
        <v>2.0799999999999999E-4</v>
      </c>
      <c r="I99" s="220">
        <v>1.6135E-2</v>
      </c>
      <c r="J99" s="220">
        <v>7.1363170000000004E-2</v>
      </c>
    </row>
    <row r="100" spans="1:10" x14ac:dyDescent="0.25">
      <c r="A100" s="161" t="s">
        <v>187</v>
      </c>
      <c r="B100" s="220">
        <v>0</v>
      </c>
      <c r="C100" s="220">
        <v>3.4180309999999998E-2</v>
      </c>
      <c r="D100" s="220">
        <v>0</v>
      </c>
      <c r="E100" s="220">
        <v>0</v>
      </c>
      <c r="F100" s="220">
        <v>0</v>
      </c>
      <c r="G100" s="220">
        <v>0</v>
      </c>
      <c r="H100" s="220">
        <v>0</v>
      </c>
      <c r="I100" s="220">
        <v>0</v>
      </c>
      <c r="J100" s="220">
        <v>6.5499849999999998E-2</v>
      </c>
    </row>
    <row r="101" spans="1:10" x14ac:dyDescent="0.25">
      <c r="A101" s="161" t="s">
        <v>203</v>
      </c>
      <c r="B101" s="220">
        <v>0</v>
      </c>
      <c r="C101" s="220">
        <v>2.3630000000000002E-4</v>
      </c>
      <c r="D101" s="220">
        <v>0</v>
      </c>
      <c r="E101" s="220">
        <v>0</v>
      </c>
      <c r="F101" s="220">
        <v>0</v>
      </c>
      <c r="G101" s="220">
        <v>0</v>
      </c>
      <c r="H101" s="220">
        <v>0</v>
      </c>
      <c r="I101" s="220">
        <v>1.9876000000000001E-2</v>
      </c>
      <c r="J101" s="220">
        <v>6.5443260000000003E-2</v>
      </c>
    </row>
    <row r="102" spans="1:10" x14ac:dyDescent="0.25">
      <c r="A102" s="161" t="s">
        <v>39</v>
      </c>
      <c r="B102" s="220">
        <v>0</v>
      </c>
      <c r="C102" s="220">
        <v>0</v>
      </c>
      <c r="D102" s="220">
        <v>0</v>
      </c>
      <c r="E102" s="220">
        <v>7.9323299999999996E-3</v>
      </c>
      <c r="F102" s="220">
        <v>0</v>
      </c>
      <c r="G102" s="220">
        <v>0</v>
      </c>
      <c r="H102" s="220">
        <v>7.9323299999999996E-3</v>
      </c>
      <c r="I102" s="220">
        <v>0</v>
      </c>
      <c r="J102" s="220">
        <v>6.2525529999999996E-2</v>
      </c>
    </row>
    <row r="103" spans="1:10" x14ac:dyDescent="0.25">
      <c r="A103" s="161" t="s">
        <v>144</v>
      </c>
      <c r="B103" s="220">
        <v>2.5000000000000001E-2</v>
      </c>
      <c r="C103" s="220">
        <v>5.7073809999999996E-2</v>
      </c>
      <c r="D103" s="220">
        <v>0</v>
      </c>
      <c r="E103" s="220">
        <v>2.0173E-2</v>
      </c>
      <c r="F103" s="220">
        <v>0</v>
      </c>
      <c r="G103" s="220">
        <v>0</v>
      </c>
      <c r="H103" s="220">
        <v>0.17937600000000001</v>
      </c>
      <c r="I103" s="220">
        <v>1.8598E-2</v>
      </c>
      <c r="J103" s="220">
        <v>6.0927889999999998E-2</v>
      </c>
    </row>
    <row r="104" spans="1:10" x14ac:dyDescent="0.25">
      <c r="A104" s="161" t="s">
        <v>242</v>
      </c>
      <c r="B104" s="220">
        <v>1.0004000000000001E-2</v>
      </c>
      <c r="C104" s="220">
        <v>2.3335439999999999E-2</v>
      </c>
      <c r="D104" s="220">
        <v>0</v>
      </c>
      <c r="E104" s="220">
        <v>0.112001</v>
      </c>
      <c r="F104" s="220">
        <v>9.4415999999999996E-3</v>
      </c>
      <c r="G104" s="220">
        <v>0</v>
      </c>
      <c r="H104" s="220">
        <v>1.72413755</v>
      </c>
      <c r="I104" s="220">
        <v>14.64100736</v>
      </c>
      <c r="J104" s="220">
        <v>5.9853040000000003E-2</v>
      </c>
    </row>
    <row r="105" spans="1:10" x14ac:dyDescent="0.25">
      <c r="A105" s="161" t="s">
        <v>180</v>
      </c>
      <c r="B105" s="220">
        <v>0</v>
      </c>
      <c r="C105" s="220">
        <v>5.408168E-2</v>
      </c>
      <c r="D105" s="220">
        <v>0</v>
      </c>
      <c r="E105" s="220">
        <v>0</v>
      </c>
      <c r="F105" s="220">
        <v>2.5530000000000003E-4</v>
      </c>
      <c r="G105" s="220">
        <v>0</v>
      </c>
      <c r="H105" s="220">
        <v>1.8255299999999999E-2</v>
      </c>
      <c r="I105" s="220">
        <v>5.1014899699999994</v>
      </c>
      <c r="J105" s="220">
        <v>5.8302519999999997E-2</v>
      </c>
    </row>
    <row r="106" spans="1:10" x14ac:dyDescent="0.25">
      <c r="A106" s="161" t="s">
        <v>223</v>
      </c>
      <c r="B106" s="220">
        <v>0</v>
      </c>
      <c r="C106" s="220">
        <v>0</v>
      </c>
      <c r="D106" s="220">
        <v>0</v>
      </c>
      <c r="E106" s="220">
        <v>0</v>
      </c>
      <c r="F106" s="220">
        <v>0</v>
      </c>
      <c r="G106" s="220">
        <v>0</v>
      </c>
      <c r="H106" s="220">
        <v>0</v>
      </c>
      <c r="I106" s="220">
        <v>2.5798540000000001</v>
      </c>
      <c r="J106" s="220">
        <v>5.5E-2</v>
      </c>
    </row>
    <row r="107" spans="1:10" x14ac:dyDescent="0.25">
      <c r="A107" s="161" t="s">
        <v>6</v>
      </c>
      <c r="B107" s="220">
        <v>0</v>
      </c>
      <c r="C107" s="220">
        <v>1.270233E-2</v>
      </c>
      <c r="D107" s="220">
        <v>0</v>
      </c>
      <c r="E107" s="220">
        <v>0</v>
      </c>
      <c r="F107" s="220">
        <v>0</v>
      </c>
      <c r="G107" s="220">
        <v>0</v>
      </c>
      <c r="H107" s="220">
        <v>0</v>
      </c>
      <c r="I107" s="220">
        <v>12.26284057</v>
      </c>
      <c r="J107" s="220">
        <v>5.2309330000000001E-2</v>
      </c>
    </row>
    <row r="108" spans="1:10" x14ac:dyDescent="0.25">
      <c r="A108" s="161" t="s">
        <v>134</v>
      </c>
      <c r="B108" s="220">
        <v>0</v>
      </c>
      <c r="C108" s="220">
        <v>4.0912739999999996E-2</v>
      </c>
      <c r="D108" s="220">
        <v>0</v>
      </c>
      <c r="E108" s="220">
        <v>7.9519000000000006E-2</v>
      </c>
      <c r="F108" s="220">
        <v>8.3350999999999998E-3</v>
      </c>
      <c r="G108" s="220">
        <v>0</v>
      </c>
      <c r="H108" s="220">
        <v>8.9207339999999996E-2</v>
      </c>
      <c r="I108" s="220">
        <v>1.4999999999999999E-4</v>
      </c>
      <c r="J108" s="220">
        <v>5.1480350000000001E-2</v>
      </c>
    </row>
    <row r="109" spans="1:10" x14ac:dyDescent="0.25">
      <c r="A109" s="161" t="s">
        <v>5</v>
      </c>
      <c r="B109" s="220">
        <v>0</v>
      </c>
      <c r="C109" s="220">
        <v>2.8949320000000001E-2</v>
      </c>
      <c r="D109" s="220">
        <v>0</v>
      </c>
      <c r="E109" s="220">
        <v>0</v>
      </c>
      <c r="F109" s="220">
        <v>0</v>
      </c>
      <c r="G109" s="220">
        <v>0</v>
      </c>
      <c r="H109" s="220">
        <v>0</v>
      </c>
      <c r="I109" s="220">
        <v>4.0146204499999998</v>
      </c>
      <c r="J109" s="220">
        <v>4.9546400000000004E-2</v>
      </c>
    </row>
    <row r="110" spans="1:10" x14ac:dyDescent="0.25">
      <c r="A110" s="161" t="s">
        <v>197</v>
      </c>
      <c r="B110" s="220">
        <v>0</v>
      </c>
      <c r="C110" s="220">
        <v>2.888311E-2</v>
      </c>
      <c r="D110" s="220">
        <v>0</v>
      </c>
      <c r="E110" s="220">
        <v>0</v>
      </c>
      <c r="F110" s="220">
        <v>0</v>
      </c>
      <c r="G110" s="220">
        <v>0</v>
      </c>
      <c r="H110" s="220">
        <v>2.5899999999999999E-2</v>
      </c>
      <c r="I110" s="220">
        <v>4.0611181299999997</v>
      </c>
      <c r="J110" s="220">
        <v>4.8372860000000004E-2</v>
      </c>
    </row>
    <row r="111" spans="1:10" x14ac:dyDescent="0.25">
      <c r="A111" s="161" t="s">
        <v>79</v>
      </c>
      <c r="B111" s="220">
        <v>0</v>
      </c>
      <c r="C111" s="220">
        <v>0</v>
      </c>
      <c r="D111" s="220">
        <v>0</v>
      </c>
      <c r="E111" s="220">
        <v>0</v>
      </c>
      <c r="F111" s="220">
        <v>0.38339506000000001</v>
      </c>
      <c r="G111" s="220">
        <v>0</v>
      </c>
      <c r="H111" s="220">
        <v>0.38339506000000001</v>
      </c>
      <c r="I111" s="220">
        <v>0</v>
      </c>
      <c r="J111" s="220">
        <v>4.4296000000000002E-2</v>
      </c>
    </row>
    <row r="112" spans="1:10" x14ac:dyDescent="0.25">
      <c r="A112" s="161" t="s">
        <v>255</v>
      </c>
      <c r="B112" s="220">
        <v>0</v>
      </c>
      <c r="C112" s="220">
        <v>0</v>
      </c>
      <c r="D112" s="220">
        <v>0</v>
      </c>
      <c r="E112" s="220">
        <v>8.2749999999999994E-3</v>
      </c>
      <c r="F112" s="220">
        <v>0.15612585000000001</v>
      </c>
      <c r="G112" s="220">
        <v>0</v>
      </c>
      <c r="H112" s="220">
        <v>0.16441085</v>
      </c>
      <c r="I112" s="220">
        <v>1.5150000000000001E-3</v>
      </c>
      <c r="J112" s="220">
        <v>4.3077419999999998E-2</v>
      </c>
    </row>
    <row r="113" spans="1:10" x14ac:dyDescent="0.25">
      <c r="A113" s="161" t="s">
        <v>249</v>
      </c>
      <c r="B113" s="220">
        <v>0</v>
      </c>
      <c r="C113" s="220">
        <v>4.2473150000000001E-2</v>
      </c>
      <c r="D113" s="220">
        <v>1.6019999999999999E-3</v>
      </c>
      <c r="E113" s="220">
        <v>2.7998930000000002E-2</v>
      </c>
      <c r="F113" s="220">
        <v>1.8103749999999998E-2</v>
      </c>
      <c r="G113" s="220">
        <v>0</v>
      </c>
      <c r="H113" s="220">
        <v>48.19552247</v>
      </c>
      <c r="I113" s="220">
        <v>0.38230225000000001</v>
      </c>
      <c r="J113" s="220">
        <v>4.0871150000000002E-2</v>
      </c>
    </row>
    <row r="114" spans="1:10" x14ac:dyDescent="0.25">
      <c r="A114" s="161" t="s">
        <v>241</v>
      </c>
      <c r="B114" s="220">
        <v>0</v>
      </c>
      <c r="C114" s="220">
        <v>3.0355759999999999E-2</v>
      </c>
      <c r="D114" s="220">
        <v>0</v>
      </c>
      <c r="E114" s="220">
        <v>0</v>
      </c>
      <c r="F114" s="220">
        <v>0</v>
      </c>
      <c r="G114" s="220">
        <v>0</v>
      </c>
      <c r="H114" s="220">
        <v>0</v>
      </c>
      <c r="I114" s="220">
        <v>0</v>
      </c>
      <c r="J114" s="220">
        <v>4.0179329999999999E-2</v>
      </c>
    </row>
    <row r="115" spans="1:10" x14ac:dyDescent="0.25">
      <c r="A115" s="161" t="s">
        <v>240</v>
      </c>
      <c r="B115" s="220">
        <v>0</v>
      </c>
      <c r="C115" s="220">
        <v>1.728675E-2</v>
      </c>
      <c r="D115" s="220">
        <v>0</v>
      </c>
      <c r="E115" s="220">
        <v>0</v>
      </c>
      <c r="F115" s="220">
        <v>0.14021975</v>
      </c>
      <c r="G115" s="220">
        <v>0</v>
      </c>
      <c r="H115" s="220">
        <v>0.14021975</v>
      </c>
      <c r="I115" s="220">
        <v>1.10809862</v>
      </c>
      <c r="J115" s="220">
        <v>3.9546749999999999E-2</v>
      </c>
    </row>
    <row r="116" spans="1:10" x14ac:dyDescent="0.25">
      <c r="A116" s="161" t="s">
        <v>248</v>
      </c>
      <c r="B116" s="220">
        <v>0</v>
      </c>
      <c r="C116" s="220">
        <v>0</v>
      </c>
      <c r="D116" s="220">
        <v>0</v>
      </c>
      <c r="E116" s="220">
        <v>0</v>
      </c>
      <c r="F116" s="220">
        <v>8.94E-3</v>
      </c>
      <c r="G116" s="220">
        <v>0</v>
      </c>
      <c r="H116" s="220">
        <v>8.94E-3</v>
      </c>
      <c r="I116" s="220">
        <v>4.0000000000000002E-4</v>
      </c>
      <c r="J116" s="220">
        <v>3.8399999999999997E-2</v>
      </c>
    </row>
    <row r="117" spans="1:10" x14ac:dyDescent="0.25">
      <c r="A117" s="161" t="s">
        <v>146</v>
      </c>
      <c r="B117" s="220">
        <v>0</v>
      </c>
      <c r="C117" s="220">
        <v>5.7597100000000004E-3</v>
      </c>
      <c r="D117" s="220">
        <v>0</v>
      </c>
      <c r="E117" s="220">
        <v>0</v>
      </c>
      <c r="F117" s="220">
        <v>0</v>
      </c>
      <c r="G117" s="220">
        <v>0</v>
      </c>
      <c r="H117" s="220">
        <v>0</v>
      </c>
      <c r="I117" s="220">
        <v>1.5214999999999999E-2</v>
      </c>
      <c r="J117" s="220">
        <v>3.728045E-2</v>
      </c>
    </row>
    <row r="118" spans="1:10" x14ac:dyDescent="0.25">
      <c r="A118" s="161" t="s">
        <v>118</v>
      </c>
      <c r="B118" s="220">
        <v>0</v>
      </c>
      <c r="C118" s="220">
        <v>3.6378109999999998E-2</v>
      </c>
      <c r="D118" s="220">
        <v>0</v>
      </c>
      <c r="E118" s="220">
        <v>0</v>
      </c>
      <c r="F118" s="220">
        <v>5.3287500000000002E-3</v>
      </c>
      <c r="G118" s="220">
        <v>0</v>
      </c>
      <c r="H118" s="220">
        <v>5.3287500000000002E-3</v>
      </c>
      <c r="I118" s="220">
        <v>0</v>
      </c>
      <c r="J118" s="220">
        <v>3.6378109999999998E-2</v>
      </c>
    </row>
    <row r="119" spans="1:10" x14ac:dyDescent="0.25">
      <c r="A119" s="161" t="s">
        <v>150</v>
      </c>
      <c r="B119" s="220">
        <v>0</v>
      </c>
      <c r="C119" s="220">
        <v>0</v>
      </c>
      <c r="D119" s="220">
        <v>0</v>
      </c>
      <c r="E119" s="220">
        <v>1.4491E-2</v>
      </c>
      <c r="F119" s="220">
        <v>7.2000000000000005E-4</v>
      </c>
      <c r="G119" s="220">
        <v>0</v>
      </c>
      <c r="H119" s="220">
        <v>1.6320999999999999E-2</v>
      </c>
      <c r="I119" s="220">
        <v>5.7568559999999998E-2</v>
      </c>
      <c r="J119" s="220">
        <v>3.5527030000000001E-2</v>
      </c>
    </row>
    <row r="120" spans="1:10" x14ac:dyDescent="0.25">
      <c r="A120" s="161" t="s">
        <v>149</v>
      </c>
      <c r="B120" s="220">
        <v>0</v>
      </c>
      <c r="C120" s="220">
        <v>1.0483129999999998E-2</v>
      </c>
      <c r="D120" s="220">
        <v>0</v>
      </c>
      <c r="E120" s="220">
        <v>4.5198000000000002E-2</v>
      </c>
      <c r="F120" s="220">
        <v>4.3600000000000003E-4</v>
      </c>
      <c r="G120" s="220">
        <v>0</v>
      </c>
      <c r="H120" s="220">
        <v>4.5834E-2</v>
      </c>
      <c r="I120" s="220">
        <v>3.2528570000000001</v>
      </c>
      <c r="J120" s="220">
        <v>3.2987839999999997E-2</v>
      </c>
    </row>
    <row r="121" spans="1:10" x14ac:dyDescent="0.25">
      <c r="A121" s="161" t="s">
        <v>163</v>
      </c>
      <c r="B121" s="220">
        <v>0</v>
      </c>
      <c r="C121" s="220">
        <v>3.0418500000000001E-2</v>
      </c>
      <c r="D121" s="220">
        <v>0</v>
      </c>
      <c r="E121" s="220">
        <v>0</v>
      </c>
      <c r="F121" s="220">
        <v>0</v>
      </c>
      <c r="G121" s="220">
        <v>0</v>
      </c>
      <c r="H121" s="220">
        <v>0</v>
      </c>
      <c r="I121" s="220">
        <v>0.13164773999999999</v>
      </c>
      <c r="J121" s="220">
        <v>3.0418500000000001E-2</v>
      </c>
    </row>
    <row r="122" spans="1:10" x14ac:dyDescent="0.25">
      <c r="A122" s="161" t="s">
        <v>232</v>
      </c>
      <c r="B122" s="220">
        <v>0</v>
      </c>
      <c r="C122" s="220">
        <v>0</v>
      </c>
      <c r="D122" s="220">
        <v>0</v>
      </c>
      <c r="E122" s="220">
        <v>0</v>
      </c>
      <c r="F122" s="220">
        <v>1.03032E-2</v>
      </c>
      <c r="G122" s="220">
        <v>0</v>
      </c>
      <c r="H122" s="220">
        <v>2.0312199999999999E-2</v>
      </c>
      <c r="I122" s="220">
        <v>0.12886332</v>
      </c>
      <c r="J122" s="220">
        <v>2.8975360000000002E-2</v>
      </c>
    </row>
    <row r="123" spans="1:10" x14ac:dyDescent="0.25">
      <c r="A123" s="161" t="s">
        <v>230</v>
      </c>
      <c r="B123" s="220">
        <v>5.9999999999999995E-4</v>
      </c>
      <c r="C123" s="220">
        <v>1.26E-2</v>
      </c>
      <c r="D123" s="220">
        <v>0</v>
      </c>
      <c r="E123" s="220">
        <v>1.311E-2</v>
      </c>
      <c r="F123" s="220">
        <v>2.7734979999999999E-2</v>
      </c>
      <c r="G123" s="220">
        <v>0</v>
      </c>
      <c r="H123" s="220">
        <v>4.1333980000000006E-2</v>
      </c>
      <c r="I123" s="220">
        <v>1.5344999999999999E-2</v>
      </c>
      <c r="J123" s="220">
        <v>2.8390659999999998E-2</v>
      </c>
    </row>
    <row r="124" spans="1:10" x14ac:dyDescent="0.25">
      <c r="A124" s="161" t="s">
        <v>182</v>
      </c>
      <c r="B124" s="220">
        <v>0</v>
      </c>
      <c r="C124" s="220">
        <v>1.4652879999999998E-2</v>
      </c>
      <c r="D124" s="220">
        <v>0</v>
      </c>
      <c r="E124" s="220">
        <v>0</v>
      </c>
      <c r="F124" s="220">
        <v>0</v>
      </c>
      <c r="G124" s="220">
        <v>0</v>
      </c>
      <c r="H124" s="220">
        <v>0</v>
      </c>
      <c r="I124" s="220">
        <v>5.0000000000000001E-3</v>
      </c>
      <c r="J124" s="220">
        <v>2.704438E-2</v>
      </c>
    </row>
    <row r="125" spans="1:10" x14ac:dyDescent="0.25">
      <c r="A125" s="161" t="s">
        <v>133</v>
      </c>
      <c r="B125" s="220">
        <v>0</v>
      </c>
      <c r="C125" s="220">
        <v>2.5284569999999999E-2</v>
      </c>
      <c r="D125" s="220">
        <v>0</v>
      </c>
      <c r="E125" s="220">
        <v>0</v>
      </c>
      <c r="F125" s="220">
        <v>3.9195500000000001E-2</v>
      </c>
      <c r="G125" s="220">
        <v>0</v>
      </c>
      <c r="H125" s="220">
        <v>3.431E-3</v>
      </c>
      <c r="I125" s="220">
        <v>5.4950989800000007</v>
      </c>
      <c r="J125" s="220">
        <v>2.6885419999999997E-2</v>
      </c>
    </row>
    <row r="126" spans="1:10" x14ac:dyDescent="0.25">
      <c r="A126" s="161" t="s">
        <v>148</v>
      </c>
      <c r="B126" s="220">
        <v>0</v>
      </c>
      <c r="C126" s="220">
        <v>9.4149599999999983E-3</v>
      </c>
      <c r="D126" s="220">
        <v>0</v>
      </c>
      <c r="E126" s="220">
        <v>1.1934999999999999E-2</v>
      </c>
      <c r="F126" s="220">
        <v>0</v>
      </c>
      <c r="G126" s="220">
        <v>0</v>
      </c>
      <c r="H126" s="220">
        <v>1.1934999999999999E-2</v>
      </c>
      <c r="I126" s="220">
        <v>0.40196900000000002</v>
      </c>
      <c r="J126" s="220">
        <v>2.6823909999999999E-2</v>
      </c>
    </row>
    <row r="127" spans="1:10" x14ac:dyDescent="0.25">
      <c r="A127" s="161" t="s">
        <v>122</v>
      </c>
      <c r="B127" s="220">
        <v>0</v>
      </c>
      <c r="C127" s="220">
        <v>7.9573500000000002E-3</v>
      </c>
      <c r="D127" s="220">
        <v>0</v>
      </c>
      <c r="E127" s="220">
        <v>0.27348772999999998</v>
      </c>
      <c r="F127" s="220">
        <v>7.3579539999999999E-2</v>
      </c>
      <c r="G127" s="220">
        <v>0</v>
      </c>
      <c r="H127" s="220">
        <v>0.34741577000000001</v>
      </c>
      <c r="I127" s="220">
        <v>8.1150000000000007E-3</v>
      </c>
      <c r="J127" s="220">
        <v>2.4842889999999999E-2</v>
      </c>
    </row>
    <row r="128" spans="1:10" x14ac:dyDescent="0.25">
      <c r="A128" s="161" t="s">
        <v>667</v>
      </c>
      <c r="B128" s="220">
        <v>0</v>
      </c>
      <c r="C128" s="220">
        <v>2.0603490000000002E-2</v>
      </c>
      <c r="D128" s="220">
        <v>0</v>
      </c>
      <c r="E128" s="220">
        <v>1.8446000000000001E-4</v>
      </c>
      <c r="F128" s="220">
        <v>248.61202896</v>
      </c>
      <c r="G128" s="220">
        <v>0</v>
      </c>
      <c r="H128" s="220">
        <v>248.61221341999999</v>
      </c>
      <c r="I128" s="220">
        <v>0</v>
      </c>
      <c r="J128" s="220">
        <v>2.41853E-2</v>
      </c>
    </row>
    <row r="129" spans="1:10" x14ac:dyDescent="0.25">
      <c r="A129" s="161" t="s">
        <v>227</v>
      </c>
      <c r="B129" s="220">
        <v>0</v>
      </c>
      <c r="C129" s="220">
        <v>0</v>
      </c>
      <c r="D129" s="220">
        <v>0</v>
      </c>
      <c r="E129" s="220">
        <v>0</v>
      </c>
      <c r="F129" s="220">
        <v>0</v>
      </c>
      <c r="G129" s="220">
        <v>0</v>
      </c>
      <c r="H129" s="220">
        <v>0</v>
      </c>
      <c r="I129" s="220">
        <v>5.0000000000000001E-4</v>
      </c>
      <c r="J129" s="220">
        <v>2.3555050000000001E-2</v>
      </c>
    </row>
    <row r="130" spans="1:10" x14ac:dyDescent="0.25">
      <c r="A130" s="161" t="s">
        <v>22</v>
      </c>
      <c r="B130" s="220">
        <v>0</v>
      </c>
      <c r="C130" s="220">
        <v>6.8366999999999994E-4</v>
      </c>
      <c r="D130" s="220">
        <v>0</v>
      </c>
      <c r="E130" s="220">
        <v>0</v>
      </c>
      <c r="F130" s="220">
        <v>24.339704770000001</v>
      </c>
      <c r="G130" s="220">
        <v>0</v>
      </c>
      <c r="H130" s="220">
        <v>24.339704770000001</v>
      </c>
      <c r="I130" s="220">
        <v>0.56238500000000002</v>
      </c>
      <c r="J130" s="220">
        <v>2.0480740000000001E-2</v>
      </c>
    </row>
    <row r="131" spans="1:10" x14ac:dyDescent="0.25">
      <c r="A131" s="161" t="s">
        <v>231</v>
      </c>
      <c r="B131" s="220">
        <v>5.5999999999999995E-4</v>
      </c>
      <c r="C131" s="220">
        <v>1.065928E-2</v>
      </c>
      <c r="D131" s="220">
        <v>0</v>
      </c>
      <c r="E131" s="220">
        <v>0</v>
      </c>
      <c r="F131" s="220">
        <v>0</v>
      </c>
      <c r="G131" s="220">
        <v>0</v>
      </c>
      <c r="H131" s="220">
        <v>8.9999999999999998E-4</v>
      </c>
      <c r="I131" s="220">
        <v>2.4620000000000002E-3</v>
      </c>
      <c r="J131" s="220">
        <v>2.0252180000000002E-2</v>
      </c>
    </row>
    <row r="132" spans="1:10" x14ac:dyDescent="0.25">
      <c r="A132" s="161" t="s">
        <v>236</v>
      </c>
      <c r="B132" s="220">
        <v>0</v>
      </c>
      <c r="C132" s="220">
        <v>0</v>
      </c>
      <c r="D132" s="220">
        <v>0</v>
      </c>
      <c r="E132" s="220">
        <v>0</v>
      </c>
      <c r="F132" s="220">
        <v>4.4703999999999994E-3</v>
      </c>
      <c r="G132" s="220">
        <v>0</v>
      </c>
      <c r="H132" s="220">
        <v>6.4348999999999995E-3</v>
      </c>
      <c r="I132" s="220">
        <v>4.0304E-2</v>
      </c>
      <c r="J132" s="220">
        <v>1.8275E-2</v>
      </c>
    </row>
    <row r="133" spans="1:10" x14ac:dyDescent="0.25">
      <c r="A133" s="161" t="s">
        <v>25</v>
      </c>
      <c r="B133" s="220">
        <v>0</v>
      </c>
      <c r="C133" s="220">
        <v>1.0002790000000001E-2</v>
      </c>
      <c r="D133" s="220">
        <v>2.0999999999999999E-5</v>
      </c>
      <c r="E133" s="220">
        <v>0</v>
      </c>
      <c r="F133" s="220">
        <v>0</v>
      </c>
      <c r="G133" s="220">
        <v>0</v>
      </c>
      <c r="H133" s="220">
        <v>6.2394000000000002E-4</v>
      </c>
      <c r="I133" s="220">
        <v>0.87586914999999999</v>
      </c>
      <c r="J133" s="220">
        <v>1.806315E-2</v>
      </c>
    </row>
    <row r="134" spans="1:10" x14ac:dyDescent="0.25">
      <c r="A134" s="161" t="s">
        <v>185</v>
      </c>
      <c r="B134" s="220">
        <v>0</v>
      </c>
      <c r="C134" s="220">
        <v>0</v>
      </c>
      <c r="D134" s="220">
        <v>0</v>
      </c>
      <c r="E134" s="220">
        <v>0</v>
      </c>
      <c r="F134" s="220">
        <v>3.5000000000000003E-2</v>
      </c>
      <c r="G134" s="220">
        <v>0</v>
      </c>
      <c r="H134" s="220">
        <v>3.5029999999999999E-2</v>
      </c>
      <c r="I134" s="220">
        <v>0.19992525</v>
      </c>
      <c r="J134" s="220">
        <v>1.6046060000000001E-2</v>
      </c>
    </row>
    <row r="135" spans="1:10" x14ac:dyDescent="0.25">
      <c r="A135" s="161" t="s">
        <v>228</v>
      </c>
      <c r="B135" s="220">
        <v>0</v>
      </c>
      <c r="C135" s="220">
        <v>1.3447379999999998E-2</v>
      </c>
      <c r="D135" s="220">
        <v>0</v>
      </c>
      <c r="E135" s="220">
        <v>0</v>
      </c>
      <c r="F135" s="220">
        <v>0</v>
      </c>
      <c r="G135" s="220">
        <v>0</v>
      </c>
      <c r="H135" s="220">
        <v>0</v>
      </c>
      <c r="I135" s="220">
        <v>3.6114E-2</v>
      </c>
      <c r="J135" s="220">
        <v>1.5169040000000002E-2</v>
      </c>
    </row>
    <row r="136" spans="1:10" x14ac:dyDescent="0.25">
      <c r="A136" s="161" t="s">
        <v>11</v>
      </c>
      <c r="B136" s="220">
        <v>2.8925139999999998</v>
      </c>
      <c r="C136" s="220">
        <v>2.6428439999999997E-2</v>
      </c>
      <c r="D136" s="220">
        <v>1.1335659999999999E-2</v>
      </c>
      <c r="E136" s="220">
        <v>0</v>
      </c>
      <c r="F136" s="220">
        <v>40.210521499999999</v>
      </c>
      <c r="G136" s="220">
        <v>0</v>
      </c>
      <c r="H136" s="220">
        <v>42.008319380000003</v>
      </c>
      <c r="I136" s="220">
        <v>18.0578611</v>
      </c>
      <c r="J136" s="220">
        <v>1.509278E-2</v>
      </c>
    </row>
    <row r="137" spans="1:10" x14ac:dyDescent="0.25">
      <c r="A137" s="161" t="s">
        <v>94</v>
      </c>
      <c r="B137" s="220">
        <v>0</v>
      </c>
      <c r="C137" s="220">
        <v>0</v>
      </c>
      <c r="D137" s="220">
        <v>0</v>
      </c>
      <c r="E137" s="220">
        <v>0</v>
      </c>
      <c r="F137" s="220">
        <v>0</v>
      </c>
      <c r="G137" s="220">
        <v>0</v>
      </c>
      <c r="H137" s="220">
        <v>0</v>
      </c>
      <c r="I137" s="220">
        <v>3.8600000000000001E-3</v>
      </c>
      <c r="J137" s="220">
        <v>1.367928E-2</v>
      </c>
    </row>
    <row r="138" spans="1:10" x14ac:dyDescent="0.25">
      <c r="A138" s="161" t="s">
        <v>98</v>
      </c>
      <c r="B138" s="220">
        <v>0</v>
      </c>
      <c r="C138" s="220">
        <v>0</v>
      </c>
      <c r="D138" s="220">
        <v>0</v>
      </c>
      <c r="E138" s="220">
        <v>0</v>
      </c>
      <c r="F138" s="220">
        <v>0.53903304000000007</v>
      </c>
      <c r="G138" s="220">
        <v>0</v>
      </c>
      <c r="H138" s="220">
        <v>0.53990804000000003</v>
      </c>
      <c r="I138" s="220">
        <v>0</v>
      </c>
      <c r="J138" s="220">
        <v>1.3673709999999999E-2</v>
      </c>
    </row>
    <row r="139" spans="1:10" x14ac:dyDescent="0.25">
      <c r="A139" s="161" t="s">
        <v>199</v>
      </c>
      <c r="B139" s="220">
        <v>0</v>
      </c>
      <c r="C139" s="220">
        <v>0</v>
      </c>
      <c r="D139" s="220">
        <v>0</v>
      </c>
      <c r="E139" s="220">
        <v>0</v>
      </c>
      <c r="F139" s="220">
        <v>0</v>
      </c>
      <c r="G139" s="220">
        <v>0</v>
      </c>
      <c r="H139" s="220">
        <v>0</v>
      </c>
      <c r="I139" s="220">
        <v>0.29310609000000004</v>
      </c>
      <c r="J139" s="220">
        <v>1.2583879999999999E-2</v>
      </c>
    </row>
    <row r="140" spans="1:10" x14ac:dyDescent="0.25">
      <c r="A140" s="161" t="s">
        <v>97</v>
      </c>
      <c r="B140" s="220">
        <v>0</v>
      </c>
      <c r="C140" s="220">
        <v>0</v>
      </c>
      <c r="D140" s="220">
        <v>0</v>
      </c>
      <c r="E140" s="220">
        <v>1.5E-3</v>
      </c>
      <c r="F140" s="220">
        <v>0.34718083</v>
      </c>
      <c r="G140" s="220">
        <v>0</v>
      </c>
      <c r="H140" s="220">
        <v>0.35068113000000001</v>
      </c>
      <c r="I140" s="220">
        <v>1.5499999999999999E-3</v>
      </c>
      <c r="J140" s="220">
        <v>1.250016E-2</v>
      </c>
    </row>
    <row r="141" spans="1:10" x14ac:dyDescent="0.25">
      <c r="A141" s="161" t="s">
        <v>91</v>
      </c>
      <c r="B141" s="220">
        <v>0</v>
      </c>
      <c r="C141" s="220">
        <v>0</v>
      </c>
      <c r="D141" s="220">
        <v>0</v>
      </c>
      <c r="E141" s="220">
        <v>0</v>
      </c>
      <c r="F141" s="220">
        <v>1.6306350000000001E-2</v>
      </c>
      <c r="G141" s="220">
        <v>0</v>
      </c>
      <c r="H141" s="220">
        <v>0</v>
      </c>
      <c r="I141" s="220">
        <v>0</v>
      </c>
      <c r="J141" s="220">
        <v>1.2319999999999999E-2</v>
      </c>
    </row>
    <row r="142" spans="1:10" x14ac:dyDescent="0.25">
      <c r="A142" s="161" t="s">
        <v>7</v>
      </c>
      <c r="B142" s="220">
        <v>0</v>
      </c>
      <c r="C142" s="220">
        <v>1.151334E-2</v>
      </c>
      <c r="D142" s="220">
        <v>0</v>
      </c>
      <c r="E142" s="220">
        <v>0</v>
      </c>
      <c r="F142" s="220">
        <v>0</v>
      </c>
      <c r="G142" s="220">
        <v>0</v>
      </c>
      <c r="H142" s="220">
        <v>0</v>
      </c>
      <c r="I142" s="220">
        <v>0</v>
      </c>
      <c r="J142" s="220">
        <v>1.151334E-2</v>
      </c>
    </row>
    <row r="143" spans="1:10" x14ac:dyDescent="0.25">
      <c r="A143" s="161" t="s">
        <v>87</v>
      </c>
      <c r="B143" s="220">
        <v>0</v>
      </c>
      <c r="C143" s="220">
        <v>1.094352E-2</v>
      </c>
      <c r="D143" s="220">
        <v>0</v>
      </c>
      <c r="E143" s="220">
        <v>0</v>
      </c>
      <c r="F143" s="220">
        <v>0</v>
      </c>
      <c r="G143" s="220">
        <v>0</v>
      </c>
      <c r="H143" s="220">
        <v>0</v>
      </c>
      <c r="I143" s="220">
        <v>0.29857099999999998</v>
      </c>
      <c r="J143" s="220">
        <v>1.094352E-2</v>
      </c>
    </row>
    <row r="144" spans="1:10" x14ac:dyDescent="0.25">
      <c r="A144" s="161" t="s">
        <v>4</v>
      </c>
      <c r="B144" s="220">
        <v>0</v>
      </c>
      <c r="C144" s="220">
        <v>1.9999000000000002E-3</v>
      </c>
      <c r="D144" s="220">
        <v>0</v>
      </c>
      <c r="E144" s="220">
        <v>0</v>
      </c>
      <c r="F144" s="220">
        <v>0</v>
      </c>
      <c r="G144" s="220">
        <v>0</v>
      </c>
      <c r="H144" s="220">
        <v>1.6799999999999999E-4</v>
      </c>
      <c r="I144" s="220">
        <v>2.3027345499999998</v>
      </c>
      <c r="J144" s="220">
        <v>1.069556E-2</v>
      </c>
    </row>
    <row r="145" spans="1:10" x14ac:dyDescent="0.25">
      <c r="A145" s="161" t="s">
        <v>237</v>
      </c>
      <c r="B145" s="220">
        <v>2.2599999999999999E-4</v>
      </c>
      <c r="C145" s="220">
        <v>4.5140900000000001E-3</v>
      </c>
      <c r="D145" s="220">
        <v>0</v>
      </c>
      <c r="E145" s="220">
        <v>5.7349799999999998E-3</v>
      </c>
      <c r="F145" s="220">
        <v>2.0944599999999997E-2</v>
      </c>
      <c r="G145" s="220">
        <v>0</v>
      </c>
      <c r="H145" s="220">
        <v>9.5416559999999997E-2</v>
      </c>
      <c r="I145" s="220">
        <v>4.5168260000000002E-2</v>
      </c>
      <c r="J145" s="220">
        <v>1.0434219999999999E-2</v>
      </c>
    </row>
    <row r="146" spans="1:10" x14ac:dyDescent="0.25">
      <c r="A146" s="161" t="s">
        <v>159</v>
      </c>
      <c r="B146" s="220">
        <v>0</v>
      </c>
      <c r="C146" s="220">
        <v>0</v>
      </c>
      <c r="D146" s="220">
        <v>0</v>
      </c>
      <c r="E146" s="220">
        <v>0</v>
      </c>
      <c r="F146" s="220">
        <v>3.4110730000000006E-2</v>
      </c>
      <c r="G146" s="220">
        <v>0</v>
      </c>
      <c r="H146" s="220">
        <v>0</v>
      </c>
      <c r="I146" s="220">
        <v>0</v>
      </c>
      <c r="J146" s="220">
        <v>9.9791000000000012E-3</v>
      </c>
    </row>
    <row r="147" spans="1:10" x14ac:dyDescent="0.25">
      <c r="A147" s="161" t="s">
        <v>32</v>
      </c>
      <c r="B147" s="220">
        <v>0</v>
      </c>
      <c r="C147" s="220">
        <v>1.27E-4</v>
      </c>
      <c r="D147" s="220">
        <v>1.27E-4</v>
      </c>
      <c r="E147" s="220">
        <v>0</v>
      </c>
      <c r="F147" s="220">
        <v>1.1508141999999999</v>
      </c>
      <c r="G147" s="220">
        <v>0</v>
      </c>
      <c r="H147" s="220">
        <v>1.1515941999999999</v>
      </c>
      <c r="I147" s="220">
        <v>8.0800000000000004E-3</v>
      </c>
      <c r="J147" s="220">
        <v>9.5606800000000002E-3</v>
      </c>
    </row>
    <row r="148" spans="1:10" x14ac:dyDescent="0.25">
      <c r="A148" s="161" t="s">
        <v>238</v>
      </c>
      <c r="B148" s="220">
        <v>8.9999999999999998E-4</v>
      </c>
      <c r="C148" s="220">
        <v>8.5677800000000005E-3</v>
      </c>
      <c r="D148" s="220">
        <v>0</v>
      </c>
      <c r="E148" s="220">
        <v>2.40266E-3</v>
      </c>
      <c r="F148" s="220">
        <v>1.534375E-2</v>
      </c>
      <c r="G148" s="220">
        <v>0</v>
      </c>
      <c r="H148" s="220">
        <v>2.8446229999999999E-2</v>
      </c>
      <c r="I148" s="220">
        <v>0.21703431000000001</v>
      </c>
      <c r="J148" s="220">
        <v>9.5478500000000001E-3</v>
      </c>
    </row>
    <row r="149" spans="1:10" x14ac:dyDescent="0.25">
      <c r="A149" s="161" t="s">
        <v>119</v>
      </c>
      <c r="B149" s="220">
        <v>0</v>
      </c>
      <c r="C149" s="220">
        <v>0</v>
      </c>
      <c r="D149" s="220">
        <v>0</v>
      </c>
      <c r="E149" s="220">
        <v>0</v>
      </c>
      <c r="F149" s="220">
        <v>5.3340000000000002E-3</v>
      </c>
      <c r="G149" s="220">
        <v>0</v>
      </c>
      <c r="H149" s="220">
        <v>0</v>
      </c>
      <c r="I149" s="220">
        <v>5.8521999999999998E-2</v>
      </c>
      <c r="J149" s="220">
        <v>9.3494200000000006E-3</v>
      </c>
    </row>
    <row r="150" spans="1:10" x14ac:dyDescent="0.25">
      <c r="A150" s="161" t="s">
        <v>151</v>
      </c>
      <c r="B150" s="220">
        <v>17.92437206</v>
      </c>
      <c r="C150" s="220">
        <v>0</v>
      </c>
      <c r="D150" s="220">
        <v>0</v>
      </c>
      <c r="E150" s="220">
        <v>0</v>
      </c>
      <c r="F150" s="220">
        <v>164.76885350999999</v>
      </c>
      <c r="G150" s="220">
        <v>0</v>
      </c>
      <c r="H150" s="220">
        <v>199.84316218999999</v>
      </c>
      <c r="I150" s="220">
        <v>110.93179015000001</v>
      </c>
      <c r="J150" s="220">
        <v>8.9999999999999993E-3</v>
      </c>
    </row>
    <row r="151" spans="1:10" x14ac:dyDescent="0.25">
      <c r="A151" s="161" t="s">
        <v>125</v>
      </c>
      <c r="B151" s="220">
        <v>0.18584600000000001</v>
      </c>
      <c r="C151" s="220">
        <v>7.9459999999999999E-3</v>
      </c>
      <c r="D151" s="220">
        <v>0</v>
      </c>
      <c r="E151" s="220">
        <v>1.620454E-2</v>
      </c>
      <c r="F151" s="220">
        <v>7.3834259100000006</v>
      </c>
      <c r="G151" s="220">
        <v>0</v>
      </c>
      <c r="H151" s="220">
        <v>13.382397210000001</v>
      </c>
      <c r="I151" s="220">
        <v>11.719289960000001</v>
      </c>
      <c r="J151" s="220">
        <v>7.9459999999999999E-3</v>
      </c>
    </row>
    <row r="152" spans="1:10" x14ac:dyDescent="0.25">
      <c r="A152" s="161" t="s">
        <v>253</v>
      </c>
      <c r="B152" s="220">
        <v>0.02</v>
      </c>
      <c r="C152" s="220">
        <v>7.7651999999999999E-3</v>
      </c>
      <c r="D152" s="220">
        <v>0</v>
      </c>
      <c r="E152" s="220">
        <v>0.57862902999999999</v>
      </c>
      <c r="F152" s="220">
        <v>4.6527160300000006</v>
      </c>
      <c r="G152" s="220">
        <v>0</v>
      </c>
      <c r="H152" s="220">
        <v>4.8772462699999997</v>
      </c>
      <c r="I152" s="220">
        <v>5.504324E-2</v>
      </c>
      <c r="J152" s="220">
        <v>7.7651999999999999E-3</v>
      </c>
    </row>
    <row r="153" spans="1:10" x14ac:dyDescent="0.25">
      <c r="A153" s="161" t="s">
        <v>246</v>
      </c>
      <c r="B153" s="220">
        <v>0</v>
      </c>
      <c r="C153" s="220">
        <v>0</v>
      </c>
      <c r="D153" s="220">
        <v>0</v>
      </c>
      <c r="E153" s="220">
        <v>0</v>
      </c>
      <c r="F153" s="220">
        <v>5.9999999999999995E-4</v>
      </c>
      <c r="G153" s="220">
        <v>0</v>
      </c>
      <c r="H153" s="220">
        <v>8.0000000000000004E-4</v>
      </c>
      <c r="I153" s="220">
        <v>0.106521</v>
      </c>
      <c r="J153" s="220">
        <v>6.6622600000000006E-3</v>
      </c>
    </row>
    <row r="154" spans="1:10" x14ac:dyDescent="0.25">
      <c r="A154" s="161" t="s">
        <v>92</v>
      </c>
      <c r="B154" s="220">
        <v>0</v>
      </c>
      <c r="C154" s="220">
        <v>0</v>
      </c>
      <c r="D154" s="220">
        <v>0</v>
      </c>
      <c r="E154" s="220">
        <v>2.7324000000000003E-3</v>
      </c>
      <c r="F154" s="220">
        <v>0</v>
      </c>
      <c r="G154" s="220">
        <v>0</v>
      </c>
      <c r="H154" s="220">
        <v>2.7424000000000003E-3</v>
      </c>
      <c r="I154" s="220">
        <v>2.0219999999999999E-3</v>
      </c>
      <c r="J154" s="220">
        <v>6.5550000000000001E-3</v>
      </c>
    </row>
    <row r="155" spans="1:10" x14ac:dyDescent="0.25">
      <c r="A155" s="161" t="s">
        <v>207</v>
      </c>
      <c r="B155" s="220">
        <v>0</v>
      </c>
      <c r="C155" s="220">
        <v>0</v>
      </c>
      <c r="D155" s="220">
        <v>0</v>
      </c>
      <c r="E155" s="220">
        <v>0</v>
      </c>
      <c r="F155" s="220">
        <v>0</v>
      </c>
      <c r="G155" s="220">
        <v>0</v>
      </c>
      <c r="H155" s="220">
        <v>1.8556E-2</v>
      </c>
      <c r="I155" s="220">
        <v>0</v>
      </c>
      <c r="J155" s="220">
        <v>5.9335000000000004E-3</v>
      </c>
    </row>
    <row r="156" spans="1:10" x14ac:dyDescent="0.25">
      <c r="A156" s="161" t="s">
        <v>190</v>
      </c>
      <c r="B156" s="220">
        <v>0</v>
      </c>
      <c r="C156" s="220">
        <v>3.5445100000000003E-3</v>
      </c>
      <c r="D156" s="220">
        <v>0</v>
      </c>
      <c r="E156" s="220">
        <v>0</v>
      </c>
      <c r="F156" s="220">
        <v>0</v>
      </c>
      <c r="G156" s="220">
        <v>0</v>
      </c>
      <c r="H156" s="220">
        <v>0</v>
      </c>
      <c r="I156" s="220">
        <v>1.8825000000000001E-2</v>
      </c>
      <c r="J156" s="220">
        <v>5.8013100000000005E-3</v>
      </c>
    </row>
    <row r="157" spans="1:10" x14ac:dyDescent="0.25">
      <c r="A157" s="161" t="s">
        <v>28</v>
      </c>
      <c r="B157" s="220">
        <v>0</v>
      </c>
      <c r="C157" s="220">
        <v>1.7799999999999999E-4</v>
      </c>
      <c r="D157" s="220">
        <v>1.7799999999999999E-4</v>
      </c>
      <c r="E157" s="220">
        <v>0</v>
      </c>
      <c r="F157" s="220">
        <v>0</v>
      </c>
      <c r="G157" s="220">
        <v>0</v>
      </c>
      <c r="H157" s="220">
        <v>4.17E-4</v>
      </c>
      <c r="I157" s="220">
        <v>1.702923</v>
      </c>
      <c r="J157" s="220">
        <v>5.3377700000000004E-3</v>
      </c>
    </row>
    <row r="158" spans="1:10" x14ac:dyDescent="0.25">
      <c r="A158" s="161" t="s">
        <v>210</v>
      </c>
      <c r="B158" s="220">
        <v>0</v>
      </c>
      <c r="C158" s="220">
        <v>0</v>
      </c>
      <c r="D158" s="220">
        <v>0</v>
      </c>
      <c r="E158" s="220">
        <v>0</v>
      </c>
      <c r="F158" s="220">
        <v>1.51582E-2</v>
      </c>
      <c r="G158" s="220">
        <v>0</v>
      </c>
      <c r="H158" s="220">
        <v>1.5476200000000001E-2</v>
      </c>
      <c r="I158" s="220">
        <v>0.42886577000000004</v>
      </c>
      <c r="J158" s="220">
        <v>4.77641E-3</v>
      </c>
    </row>
    <row r="159" spans="1:10" x14ac:dyDescent="0.25">
      <c r="A159" s="161" t="s">
        <v>47</v>
      </c>
      <c r="B159" s="220">
        <v>0</v>
      </c>
      <c r="C159" s="220">
        <v>4.7753599999999993E-3</v>
      </c>
      <c r="D159" s="220">
        <v>0</v>
      </c>
      <c r="E159" s="220">
        <v>0</v>
      </c>
      <c r="F159" s="220">
        <v>58.580778689999995</v>
      </c>
      <c r="G159" s="220">
        <v>0</v>
      </c>
      <c r="H159" s="220">
        <v>67.355607459999987</v>
      </c>
      <c r="I159" s="220">
        <v>29.0360981</v>
      </c>
      <c r="J159" s="220">
        <v>4.7753599999999993E-3</v>
      </c>
    </row>
    <row r="160" spans="1:10" x14ac:dyDescent="0.25">
      <c r="A160" s="161" t="s">
        <v>179</v>
      </c>
      <c r="B160" s="220">
        <v>0</v>
      </c>
      <c r="C160" s="220">
        <v>0</v>
      </c>
      <c r="D160" s="220">
        <v>0</v>
      </c>
      <c r="E160" s="220">
        <v>0</v>
      </c>
      <c r="F160" s="220">
        <v>0</v>
      </c>
      <c r="G160" s="220">
        <v>0</v>
      </c>
      <c r="H160" s="220">
        <v>0</v>
      </c>
      <c r="I160" s="220">
        <v>0</v>
      </c>
      <c r="J160" s="220">
        <v>4.1739099999999994E-3</v>
      </c>
    </row>
    <row r="161" spans="1:10" x14ac:dyDescent="0.25">
      <c r="A161" s="161" t="s">
        <v>186</v>
      </c>
      <c r="B161" s="220">
        <v>0</v>
      </c>
      <c r="C161" s="220">
        <v>0</v>
      </c>
      <c r="D161" s="220">
        <v>0</v>
      </c>
      <c r="E161" s="220">
        <v>0</v>
      </c>
      <c r="F161" s="220">
        <v>0</v>
      </c>
      <c r="G161" s="220">
        <v>0</v>
      </c>
      <c r="H161" s="220">
        <v>0</v>
      </c>
      <c r="I161" s="220">
        <v>0</v>
      </c>
      <c r="J161" s="220">
        <v>3.6958000000000004E-3</v>
      </c>
    </row>
    <row r="162" spans="1:10" x14ac:dyDescent="0.25">
      <c r="A162" s="161" t="s">
        <v>173</v>
      </c>
      <c r="B162" s="220">
        <v>0</v>
      </c>
      <c r="C162" s="220">
        <v>2.24E-4</v>
      </c>
      <c r="D162" s="220">
        <v>0</v>
      </c>
      <c r="E162" s="220">
        <v>3.7642000000000003E-4</v>
      </c>
      <c r="F162" s="220">
        <v>4.6341200000000003E-3</v>
      </c>
      <c r="G162" s="220">
        <v>0</v>
      </c>
      <c r="H162" s="220">
        <v>4.15658E-3</v>
      </c>
      <c r="I162" s="220">
        <v>0.116685</v>
      </c>
      <c r="J162" s="220">
        <v>3.5602300000000002E-3</v>
      </c>
    </row>
    <row r="163" spans="1:10" x14ac:dyDescent="0.25">
      <c r="A163" s="161" t="s">
        <v>169</v>
      </c>
      <c r="B163" s="220">
        <v>0</v>
      </c>
      <c r="C163" s="220">
        <v>0</v>
      </c>
      <c r="D163" s="220">
        <v>0</v>
      </c>
      <c r="E163" s="220">
        <v>0</v>
      </c>
      <c r="F163" s="220">
        <v>8.3915879999999998E-2</v>
      </c>
      <c r="G163" s="220">
        <v>0</v>
      </c>
      <c r="H163" s="220">
        <v>8.7035769999999998E-2</v>
      </c>
      <c r="I163" s="220">
        <v>1.0483849999999999</v>
      </c>
      <c r="J163" s="220">
        <v>3.5249999999999999E-3</v>
      </c>
    </row>
    <row r="164" spans="1:10" x14ac:dyDescent="0.25">
      <c r="A164" s="161" t="s">
        <v>192</v>
      </c>
      <c r="B164" s="220">
        <v>0</v>
      </c>
      <c r="C164" s="220">
        <v>3.29372E-3</v>
      </c>
      <c r="D164" s="220">
        <v>0</v>
      </c>
      <c r="E164" s="220">
        <v>0</v>
      </c>
      <c r="F164" s="220">
        <v>0</v>
      </c>
      <c r="G164" s="220">
        <v>0</v>
      </c>
      <c r="H164" s="220">
        <v>0</v>
      </c>
      <c r="I164" s="220">
        <v>2.4139349999999997E-2</v>
      </c>
      <c r="J164" s="220">
        <v>3.29372E-3</v>
      </c>
    </row>
    <row r="165" spans="1:10" x14ac:dyDescent="0.25">
      <c r="A165" s="161" t="s">
        <v>8</v>
      </c>
      <c r="B165" s="220">
        <v>0</v>
      </c>
      <c r="C165" s="220">
        <v>0</v>
      </c>
      <c r="D165" s="220">
        <v>0</v>
      </c>
      <c r="E165" s="220">
        <v>0</v>
      </c>
      <c r="F165" s="220">
        <v>0</v>
      </c>
      <c r="G165" s="220">
        <v>0</v>
      </c>
      <c r="H165" s="220">
        <v>2.0000000000000001E-4</v>
      </c>
      <c r="I165" s="220">
        <v>0.44153999999999999</v>
      </c>
      <c r="J165" s="220">
        <v>2.5414600000000002E-3</v>
      </c>
    </row>
    <row r="166" spans="1:10" x14ac:dyDescent="0.25">
      <c r="A166" s="161" t="s">
        <v>138</v>
      </c>
      <c r="B166" s="220">
        <v>0</v>
      </c>
      <c r="C166" s="220">
        <v>0</v>
      </c>
      <c r="D166" s="220">
        <v>0</v>
      </c>
      <c r="E166" s="220">
        <v>0</v>
      </c>
      <c r="F166" s="220">
        <v>0</v>
      </c>
      <c r="G166" s="220">
        <v>0</v>
      </c>
      <c r="H166" s="220">
        <v>3.6000000000000002E-4</v>
      </c>
      <c r="I166" s="220">
        <v>5.0000000000000002E-5</v>
      </c>
      <c r="J166" s="220">
        <v>2.2183599999999999E-3</v>
      </c>
    </row>
    <row r="167" spans="1:10" x14ac:dyDescent="0.25">
      <c r="A167" s="161" t="s">
        <v>139</v>
      </c>
      <c r="B167" s="220">
        <v>0</v>
      </c>
      <c r="C167" s="220">
        <v>0</v>
      </c>
      <c r="D167" s="220">
        <v>0</v>
      </c>
      <c r="E167" s="220">
        <v>0</v>
      </c>
      <c r="F167" s="220">
        <v>0</v>
      </c>
      <c r="G167" s="220">
        <v>0</v>
      </c>
      <c r="H167" s="220">
        <v>2.0000000000000002E-5</v>
      </c>
      <c r="I167" s="220">
        <v>0.15</v>
      </c>
      <c r="J167" s="220">
        <v>2E-3</v>
      </c>
    </row>
    <row r="168" spans="1:10" x14ac:dyDescent="0.25">
      <c r="A168" s="161" t="s">
        <v>34</v>
      </c>
      <c r="B168" s="220">
        <v>0</v>
      </c>
      <c r="C168" s="220">
        <v>0</v>
      </c>
      <c r="D168" s="220">
        <v>0</v>
      </c>
      <c r="E168" s="220">
        <v>0</v>
      </c>
      <c r="F168" s="220">
        <v>0</v>
      </c>
      <c r="G168" s="220">
        <v>0</v>
      </c>
      <c r="H168" s="220">
        <v>0</v>
      </c>
      <c r="I168" s="220">
        <v>0</v>
      </c>
      <c r="J168" s="220">
        <v>1.99321E-3</v>
      </c>
    </row>
    <row r="169" spans="1:10" x14ac:dyDescent="0.25">
      <c r="A169" s="161" t="s">
        <v>24</v>
      </c>
      <c r="B169" s="220">
        <v>0</v>
      </c>
      <c r="C169" s="220">
        <v>0</v>
      </c>
      <c r="D169" s="220">
        <v>0</v>
      </c>
      <c r="E169" s="220">
        <v>0</v>
      </c>
      <c r="F169" s="220">
        <v>0</v>
      </c>
      <c r="G169" s="220">
        <v>0</v>
      </c>
      <c r="H169" s="220">
        <v>0</v>
      </c>
      <c r="I169" s="220">
        <v>0</v>
      </c>
      <c r="J169" s="220">
        <v>1.9675399999999998E-3</v>
      </c>
    </row>
    <row r="170" spans="1:10" x14ac:dyDescent="0.25">
      <c r="A170" s="161" t="s">
        <v>121</v>
      </c>
      <c r="B170" s="220">
        <v>0</v>
      </c>
      <c r="C170" s="220">
        <v>0</v>
      </c>
      <c r="D170" s="220">
        <v>0</v>
      </c>
      <c r="E170" s="220">
        <v>0</v>
      </c>
      <c r="F170" s="220">
        <v>4.3322400000000004E-2</v>
      </c>
      <c r="G170" s="220">
        <v>0</v>
      </c>
      <c r="H170" s="220">
        <v>4.3322400000000004E-2</v>
      </c>
      <c r="I170" s="220">
        <v>1E-4</v>
      </c>
      <c r="J170" s="220">
        <v>1.8990400000000001E-3</v>
      </c>
    </row>
    <row r="171" spans="1:10" x14ac:dyDescent="0.25">
      <c r="A171" s="161" t="s">
        <v>193</v>
      </c>
      <c r="B171" s="220">
        <v>0</v>
      </c>
      <c r="C171" s="220">
        <v>0</v>
      </c>
      <c r="D171" s="220">
        <v>0</v>
      </c>
      <c r="E171" s="220">
        <v>0</v>
      </c>
      <c r="F171" s="220">
        <v>5.3841000000000002E-3</v>
      </c>
      <c r="G171" s="220">
        <v>0</v>
      </c>
      <c r="H171" s="220">
        <v>5.3841000000000002E-3</v>
      </c>
      <c r="I171" s="220">
        <v>4.7014999999999999E-3</v>
      </c>
      <c r="J171" s="220">
        <v>1.1999999999999999E-3</v>
      </c>
    </row>
    <row r="172" spans="1:10" x14ac:dyDescent="0.25">
      <c r="A172" s="161" t="s">
        <v>208</v>
      </c>
      <c r="B172" s="220">
        <v>0</v>
      </c>
      <c r="C172" s="220">
        <v>0</v>
      </c>
      <c r="D172" s="220">
        <v>0</v>
      </c>
      <c r="E172" s="220">
        <v>0</v>
      </c>
      <c r="F172" s="220">
        <v>0</v>
      </c>
      <c r="G172" s="220">
        <v>0</v>
      </c>
      <c r="H172" s="220">
        <v>0</v>
      </c>
      <c r="I172" s="220">
        <v>9.9999999999999995E-7</v>
      </c>
      <c r="J172" s="220">
        <v>1.1999999999999999E-3</v>
      </c>
    </row>
    <row r="173" spans="1:10" x14ac:dyDescent="0.25">
      <c r="A173" s="161" t="s">
        <v>244</v>
      </c>
      <c r="B173" s="220">
        <v>0</v>
      </c>
      <c r="C173" s="220">
        <v>0</v>
      </c>
      <c r="D173" s="220">
        <v>0</v>
      </c>
      <c r="E173" s="220">
        <v>0</v>
      </c>
      <c r="F173" s="220">
        <v>0</v>
      </c>
      <c r="G173" s="220">
        <v>0</v>
      </c>
      <c r="H173" s="220">
        <v>0</v>
      </c>
      <c r="I173" s="220">
        <v>5.8979999999999996E-3</v>
      </c>
      <c r="J173" s="220">
        <v>6.8000000000000005E-4</v>
      </c>
    </row>
    <row r="174" spans="1:10" x14ac:dyDescent="0.25">
      <c r="A174" s="161" t="s">
        <v>156</v>
      </c>
      <c r="B174" s="220">
        <v>0</v>
      </c>
      <c r="C174" s="220">
        <v>5.2520000000000008E-4</v>
      </c>
      <c r="D174" s="220">
        <v>0</v>
      </c>
      <c r="E174" s="220">
        <v>0</v>
      </c>
      <c r="F174" s="220">
        <v>0</v>
      </c>
      <c r="G174" s="220">
        <v>0</v>
      </c>
      <c r="H174" s="220">
        <v>0</v>
      </c>
      <c r="I174" s="220">
        <v>0</v>
      </c>
      <c r="J174" s="220">
        <v>5.2520000000000008E-4</v>
      </c>
    </row>
    <row r="175" spans="1:10" x14ac:dyDescent="0.25">
      <c r="A175" s="161" t="s">
        <v>239</v>
      </c>
      <c r="B175" s="220">
        <v>0</v>
      </c>
      <c r="C175" s="220">
        <v>0</v>
      </c>
      <c r="D175" s="220">
        <v>0</v>
      </c>
      <c r="E175" s="220">
        <v>0</v>
      </c>
      <c r="F175" s="220">
        <v>0</v>
      </c>
      <c r="G175" s="220">
        <v>0</v>
      </c>
      <c r="H175" s="220">
        <v>0</v>
      </c>
      <c r="I175" s="220">
        <v>4.3200000000000002E-2</v>
      </c>
      <c r="J175" s="220">
        <v>4.4685999999999999E-4</v>
      </c>
    </row>
    <row r="176" spans="1:10" x14ac:dyDescent="0.25">
      <c r="A176" s="161" t="s">
        <v>234</v>
      </c>
      <c r="B176" s="220">
        <v>5.0319999999999999E-5</v>
      </c>
      <c r="C176" s="220">
        <v>0</v>
      </c>
      <c r="D176" s="220">
        <v>0</v>
      </c>
      <c r="E176" s="220">
        <v>0</v>
      </c>
      <c r="F176" s="220">
        <v>7.1000000000000002E-4</v>
      </c>
      <c r="G176" s="220">
        <v>0</v>
      </c>
      <c r="H176" s="220">
        <v>9.8999999999999999E-4</v>
      </c>
      <c r="I176" s="220">
        <v>3.5144000000000002E-2</v>
      </c>
      <c r="J176" s="220">
        <v>4.2499999999999998E-4</v>
      </c>
    </row>
    <row r="177" spans="1:10" x14ac:dyDescent="0.25">
      <c r="A177" s="161" t="s">
        <v>205</v>
      </c>
      <c r="B177" s="220">
        <v>0</v>
      </c>
      <c r="C177" s="220">
        <v>0</v>
      </c>
      <c r="D177" s="220">
        <v>0</v>
      </c>
      <c r="E177" s="220">
        <v>0</v>
      </c>
      <c r="F177" s="220">
        <v>0.14732835999999999</v>
      </c>
      <c r="G177" s="220">
        <v>0</v>
      </c>
      <c r="H177" s="220">
        <v>0.14732835999999999</v>
      </c>
      <c r="I177" s="220">
        <v>6.1003000000000002E-2</v>
      </c>
      <c r="J177" s="220">
        <v>3.8639999999999996E-4</v>
      </c>
    </row>
    <row r="178" spans="1:10" x14ac:dyDescent="0.25">
      <c r="A178" s="161" t="s">
        <v>59</v>
      </c>
      <c r="B178" s="220">
        <v>0</v>
      </c>
      <c r="C178" s="220">
        <v>0</v>
      </c>
      <c r="D178" s="220">
        <v>0</v>
      </c>
      <c r="E178" s="220">
        <v>0</v>
      </c>
      <c r="F178" s="220">
        <v>4.8535200000000001E-3</v>
      </c>
      <c r="G178" s="220">
        <v>0</v>
      </c>
      <c r="H178" s="220">
        <v>4.8535200000000001E-3</v>
      </c>
      <c r="I178" s="220">
        <v>6.0000000000000001E-3</v>
      </c>
      <c r="J178" s="220">
        <v>2.5000000000000001E-4</v>
      </c>
    </row>
    <row r="179" spans="1:10" x14ac:dyDescent="0.25">
      <c r="A179" s="161" t="s">
        <v>131</v>
      </c>
      <c r="B179" s="220">
        <v>0</v>
      </c>
      <c r="C179" s="220">
        <v>2.0238999999999999E-4</v>
      </c>
      <c r="D179" s="220">
        <v>0</v>
      </c>
      <c r="E179" s="220">
        <v>0</v>
      </c>
      <c r="F179" s="220">
        <v>2.12721E-3</v>
      </c>
      <c r="G179" s="220">
        <v>0</v>
      </c>
      <c r="H179" s="220">
        <v>2.12721E-3</v>
      </c>
      <c r="I179" s="220">
        <v>0</v>
      </c>
      <c r="J179" s="220">
        <v>2.0238999999999999E-4</v>
      </c>
    </row>
    <row r="180" spans="1:10" x14ac:dyDescent="0.25">
      <c r="A180" s="161" t="s">
        <v>67</v>
      </c>
      <c r="B180" s="220">
        <v>1.1714765</v>
      </c>
      <c r="C180" s="220">
        <v>1E-4</v>
      </c>
      <c r="D180" s="220">
        <v>0</v>
      </c>
      <c r="E180" s="220">
        <v>0</v>
      </c>
      <c r="F180" s="220">
        <v>1.64E-3</v>
      </c>
      <c r="G180" s="220">
        <v>0</v>
      </c>
      <c r="H180" s="220">
        <v>5.2258000000000001E-3</v>
      </c>
      <c r="I180" s="220">
        <v>9.9539999999999993E-3</v>
      </c>
      <c r="J180" s="220">
        <v>1E-4</v>
      </c>
    </row>
    <row r="181" spans="1:10" x14ac:dyDescent="0.25">
      <c r="A181" s="161" t="s">
        <v>260</v>
      </c>
      <c r="B181" s="220">
        <v>0</v>
      </c>
      <c r="C181" s="220">
        <v>0</v>
      </c>
      <c r="D181" s="220">
        <v>0</v>
      </c>
      <c r="E181" s="220">
        <v>0</v>
      </c>
      <c r="F181" s="220">
        <v>1.0638399999999999E-2</v>
      </c>
      <c r="G181" s="220">
        <v>0</v>
      </c>
      <c r="H181" s="220">
        <v>1.0638399999999999E-2</v>
      </c>
      <c r="I181" s="220">
        <v>1006.645131</v>
      </c>
      <c r="J181" s="220">
        <v>7.9950000000000005E-5</v>
      </c>
    </row>
    <row r="182" spans="1:10" x14ac:dyDescent="0.25">
      <c r="A182" s="161" t="s">
        <v>70</v>
      </c>
      <c r="B182" s="220">
        <v>1295.0490186900001</v>
      </c>
      <c r="C182" s="220">
        <v>0</v>
      </c>
      <c r="D182" s="220">
        <v>0</v>
      </c>
      <c r="E182" s="220">
        <v>0</v>
      </c>
      <c r="F182" s="220">
        <v>0</v>
      </c>
      <c r="G182" s="220">
        <v>0</v>
      </c>
      <c r="H182" s="220">
        <v>0</v>
      </c>
      <c r="I182" s="220">
        <v>0</v>
      </c>
      <c r="J182" s="220">
        <v>0</v>
      </c>
    </row>
    <row r="183" spans="1:10" x14ac:dyDescent="0.25">
      <c r="A183" s="161" t="s">
        <v>50</v>
      </c>
      <c r="B183" s="220">
        <v>3.1141982799999997</v>
      </c>
      <c r="C183" s="220">
        <v>0</v>
      </c>
      <c r="D183" s="220">
        <v>0</v>
      </c>
      <c r="E183" s="220">
        <v>0</v>
      </c>
      <c r="F183" s="220">
        <v>0</v>
      </c>
      <c r="G183" s="220">
        <v>0</v>
      </c>
      <c r="H183" s="220">
        <v>0</v>
      </c>
      <c r="I183" s="220">
        <v>0.43029878000000005</v>
      </c>
      <c r="J183" s="220">
        <v>0</v>
      </c>
    </row>
    <row r="184" spans="1:10" x14ac:dyDescent="0.25">
      <c r="A184" s="161" t="s">
        <v>74</v>
      </c>
      <c r="B184" s="220">
        <v>0.77502886999999998</v>
      </c>
      <c r="C184" s="220">
        <v>0</v>
      </c>
      <c r="D184" s="220">
        <v>0</v>
      </c>
      <c r="E184" s="220">
        <v>0</v>
      </c>
      <c r="F184" s="220">
        <v>0.90735507999999998</v>
      </c>
      <c r="G184" s="220">
        <v>0</v>
      </c>
      <c r="H184" s="220">
        <v>1.12045072</v>
      </c>
      <c r="I184" s="220">
        <v>1.8222448</v>
      </c>
      <c r="J184" s="220">
        <v>0</v>
      </c>
    </row>
    <row r="185" spans="1:10" x14ac:dyDescent="0.25">
      <c r="A185" s="161" t="s">
        <v>72</v>
      </c>
      <c r="B185" s="220">
        <v>0.45922252000000002</v>
      </c>
      <c r="C185" s="220">
        <v>0</v>
      </c>
      <c r="D185" s="220">
        <v>0</v>
      </c>
      <c r="E185" s="220">
        <v>0</v>
      </c>
      <c r="F185" s="220">
        <v>0</v>
      </c>
      <c r="G185" s="220">
        <v>0</v>
      </c>
      <c r="H185" s="220">
        <v>0</v>
      </c>
      <c r="I185" s="220">
        <v>27.37328888</v>
      </c>
      <c r="J185" s="220">
        <v>0</v>
      </c>
    </row>
    <row r="186" spans="1:10" x14ac:dyDescent="0.25">
      <c r="A186" s="161" t="s">
        <v>27</v>
      </c>
      <c r="B186" s="220">
        <v>3.0699999999999998E-4</v>
      </c>
      <c r="C186" s="220">
        <v>6.0000000000000002E-5</v>
      </c>
      <c r="D186" s="220">
        <v>6.0000000000000002E-5</v>
      </c>
      <c r="E186" s="220">
        <v>0</v>
      </c>
      <c r="F186" s="220">
        <v>0</v>
      </c>
      <c r="G186" s="220">
        <v>0</v>
      </c>
      <c r="H186" s="220">
        <v>1.4999999999999999E-4</v>
      </c>
      <c r="I186" s="220">
        <v>2.6083E-3</v>
      </c>
      <c r="J186" s="220">
        <v>0</v>
      </c>
    </row>
    <row r="187" spans="1:10" x14ac:dyDescent="0.25">
      <c r="A187" s="161" t="s">
        <v>233</v>
      </c>
      <c r="B187" s="220">
        <v>2.9999999999999997E-4</v>
      </c>
      <c r="C187" s="220">
        <v>0</v>
      </c>
      <c r="D187" s="220">
        <v>0</v>
      </c>
      <c r="E187" s="220">
        <v>0</v>
      </c>
      <c r="F187" s="220">
        <v>4.7999999999999996E-3</v>
      </c>
      <c r="G187" s="220">
        <v>0</v>
      </c>
      <c r="H187" s="220">
        <v>6.7089999999999997E-3</v>
      </c>
      <c r="I187" s="220">
        <v>6.3282000000000005E-2</v>
      </c>
      <c r="J187" s="220">
        <v>0</v>
      </c>
    </row>
    <row r="188" spans="1:10" x14ac:dyDescent="0.25">
      <c r="A188" s="161" t="s">
        <v>90</v>
      </c>
      <c r="B188" s="220">
        <v>1E-4</v>
      </c>
      <c r="C188" s="220">
        <v>0</v>
      </c>
      <c r="D188" s="220">
        <v>0</v>
      </c>
      <c r="E188" s="220">
        <v>0</v>
      </c>
      <c r="F188" s="220">
        <v>0</v>
      </c>
      <c r="G188" s="220">
        <v>0</v>
      </c>
      <c r="H188" s="220">
        <v>0</v>
      </c>
      <c r="I188" s="220">
        <v>0.45625900000000003</v>
      </c>
      <c r="J188" s="220">
        <v>0</v>
      </c>
    </row>
    <row r="189" spans="1:10" x14ac:dyDescent="0.25">
      <c r="A189" s="161" t="s">
        <v>77</v>
      </c>
      <c r="B189" s="220">
        <v>0</v>
      </c>
      <c r="C189" s="220">
        <v>0</v>
      </c>
      <c r="D189" s="220">
        <v>0</v>
      </c>
      <c r="E189" s="220">
        <v>0</v>
      </c>
      <c r="F189" s="220">
        <v>29.666156879999999</v>
      </c>
      <c r="G189" s="220">
        <v>0</v>
      </c>
      <c r="H189" s="220">
        <v>30.597682079999998</v>
      </c>
      <c r="I189" s="220">
        <v>0.21892722000000001</v>
      </c>
      <c r="J189" s="220">
        <v>0</v>
      </c>
    </row>
    <row r="190" spans="1:10" x14ac:dyDescent="0.25">
      <c r="A190" s="161" t="s">
        <v>152</v>
      </c>
      <c r="B190" s="220">
        <v>0</v>
      </c>
      <c r="C190" s="220">
        <v>0</v>
      </c>
      <c r="D190" s="220">
        <v>0</v>
      </c>
      <c r="E190" s="220">
        <v>0</v>
      </c>
      <c r="F190" s="220">
        <v>10.768626749999999</v>
      </c>
      <c r="G190" s="220">
        <v>0</v>
      </c>
      <c r="H190" s="220">
        <v>10.768626749999999</v>
      </c>
      <c r="I190" s="220">
        <v>0</v>
      </c>
      <c r="J190" s="220">
        <v>0</v>
      </c>
    </row>
    <row r="191" spans="1:10" x14ac:dyDescent="0.25">
      <c r="A191" s="161" t="s">
        <v>127</v>
      </c>
      <c r="B191" s="220">
        <v>0</v>
      </c>
      <c r="C191" s="220">
        <v>0</v>
      </c>
      <c r="D191" s="220">
        <v>0</v>
      </c>
      <c r="E191" s="220">
        <v>5.5377669999999997E-2</v>
      </c>
      <c r="F191" s="220">
        <v>0.68569868</v>
      </c>
      <c r="G191" s="220">
        <v>0</v>
      </c>
      <c r="H191" s="220">
        <v>0.80391671999999992</v>
      </c>
      <c r="I191" s="220">
        <v>0</v>
      </c>
      <c r="J191" s="220">
        <v>0</v>
      </c>
    </row>
    <row r="192" spans="1:10" x14ac:dyDescent="0.25">
      <c r="A192" s="161" t="s">
        <v>60</v>
      </c>
      <c r="B192" s="220">
        <v>0</v>
      </c>
      <c r="C192" s="220">
        <v>0</v>
      </c>
      <c r="D192" s="220">
        <v>0</v>
      </c>
      <c r="E192" s="220">
        <v>0</v>
      </c>
      <c r="F192" s="220">
        <v>0.64506184</v>
      </c>
      <c r="G192" s="220">
        <v>0</v>
      </c>
      <c r="H192" s="220">
        <v>0.64506184</v>
      </c>
      <c r="I192" s="220">
        <v>0.47366000000000003</v>
      </c>
      <c r="J192" s="220">
        <v>0</v>
      </c>
    </row>
    <row r="193" spans="1:10" x14ac:dyDescent="0.25">
      <c r="A193" s="161" t="s">
        <v>40</v>
      </c>
      <c r="B193" s="220">
        <v>0</v>
      </c>
      <c r="C193" s="220">
        <v>0</v>
      </c>
      <c r="D193" s="220">
        <v>0</v>
      </c>
      <c r="E193" s="220">
        <v>0</v>
      </c>
      <c r="F193" s="220">
        <v>0.43528707</v>
      </c>
      <c r="G193" s="220">
        <v>0</v>
      </c>
      <c r="H193" s="220">
        <v>0.70124756999999993</v>
      </c>
      <c r="I193" s="220">
        <v>3.3469610000000004E-2</v>
      </c>
      <c r="J193" s="220">
        <v>0</v>
      </c>
    </row>
    <row r="194" spans="1:10" x14ac:dyDescent="0.25">
      <c r="A194" s="161" t="s">
        <v>224</v>
      </c>
      <c r="B194" s="220">
        <v>0</v>
      </c>
      <c r="C194" s="220">
        <v>0</v>
      </c>
      <c r="D194" s="220">
        <v>0</v>
      </c>
      <c r="E194" s="220">
        <v>0</v>
      </c>
      <c r="F194" s="220">
        <v>0.35795978000000001</v>
      </c>
      <c r="G194" s="220">
        <v>0</v>
      </c>
      <c r="H194" s="220">
        <v>0.38955978000000002</v>
      </c>
      <c r="I194" s="220">
        <v>49.266612000000002</v>
      </c>
      <c r="J194" s="220">
        <v>0</v>
      </c>
    </row>
    <row r="195" spans="1:10" x14ac:dyDescent="0.25">
      <c r="A195" s="161" t="s">
        <v>3</v>
      </c>
      <c r="B195" s="220">
        <v>0</v>
      </c>
      <c r="C195" s="220">
        <v>0</v>
      </c>
      <c r="D195" s="220">
        <v>0</v>
      </c>
      <c r="E195" s="220">
        <v>0</v>
      </c>
      <c r="F195" s="220">
        <v>0.34720800000000002</v>
      </c>
      <c r="G195" s="220">
        <v>0</v>
      </c>
      <c r="H195" s="220">
        <v>0.34720800000000002</v>
      </c>
      <c r="I195" s="220">
        <v>1.133256</v>
      </c>
      <c r="J195" s="220">
        <v>0</v>
      </c>
    </row>
    <row r="196" spans="1:10" x14ac:dyDescent="0.25">
      <c r="A196" s="161" t="s">
        <v>44</v>
      </c>
      <c r="B196" s="220">
        <v>0</v>
      </c>
      <c r="C196" s="220">
        <v>0</v>
      </c>
      <c r="D196" s="220">
        <v>0</v>
      </c>
      <c r="E196" s="220">
        <v>0</v>
      </c>
      <c r="F196" s="220">
        <v>2.2173119999999998E-2</v>
      </c>
      <c r="G196" s="220">
        <v>0</v>
      </c>
      <c r="H196" s="220">
        <v>1.1073120000000001E-2</v>
      </c>
      <c r="I196" s="220">
        <v>0</v>
      </c>
      <c r="J196" s="220">
        <v>0</v>
      </c>
    </row>
    <row r="197" spans="1:10" x14ac:dyDescent="0.25">
      <c r="A197" s="161" t="s">
        <v>84</v>
      </c>
      <c r="B197" s="220">
        <v>0</v>
      </c>
      <c r="C197" s="220">
        <v>0</v>
      </c>
      <c r="D197" s="220">
        <v>0</v>
      </c>
      <c r="E197" s="220">
        <v>0</v>
      </c>
      <c r="F197" s="220">
        <v>5.3333299999999998E-3</v>
      </c>
      <c r="G197" s="220">
        <v>0</v>
      </c>
      <c r="H197" s="220">
        <v>5.3333299999999998E-3</v>
      </c>
      <c r="I197" s="220">
        <v>0</v>
      </c>
      <c r="J197" s="220">
        <v>0</v>
      </c>
    </row>
    <row r="198" spans="1:10" x14ac:dyDescent="0.25">
      <c r="A198" s="161" t="s">
        <v>191</v>
      </c>
      <c r="B198" s="220">
        <v>0</v>
      </c>
      <c r="C198" s="220">
        <v>0</v>
      </c>
      <c r="D198" s="220">
        <v>0</v>
      </c>
      <c r="E198" s="220">
        <v>0</v>
      </c>
      <c r="F198" s="220">
        <v>3.8507399999999996E-3</v>
      </c>
      <c r="G198" s="220">
        <v>0</v>
      </c>
      <c r="H198" s="220">
        <v>3.8507399999999996E-3</v>
      </c>
      <c r="I198" s="220">
        <v>0.217</v>
      </c>
      <c r="J198" s="220">
        <v>0</v>
      </c>
    </row>
    <row r="199" spans="1:10" x14ac:dyDescent="0.25">
      <c r="A199" s="161" t="s">
        <v>212</v>
      </c>
      <c r="B199" s="220">
        <v>0</v>
      </c>
      <c r="C199" s="220">
        <v>0</v>
      </c>
      <c r="D199" s="220">
        <v>0</v>
      </c>
      <c r="E199" s="220">
        <v>0</v>
      </c>
      <c r="F199" s="220">
        <v>3.4162800000000003E-3</v>
      </c>
      <c r="G199" s="220">
        <v>0</v>
      </c>
      <c r="H199" s="220">
        <v>3.4162800000000003E-3</v>
      </c>
      <c r="I199" s="220">
        <v>1.811992</v>
      </c>
      <c r="J199" s="220">
        <v>0</v>
      </c>
    </row>
    <row r="200" spans="1:10" x14ac:dyDescent="0.25">
      <c r="A200" s="161" t="s">
        <v>254</v>
      </c>
      <c r="B200" s="220">
        <v>0</v>
      </c>
      <c r="C200" s="220">
        <v>0</v>
      </c>
      <c r="D200" s="220">
        <v>0</v>
      </c>
      <c r="E200" s="220">
        <v>0</v>
      </c>
      <c r="F200" s="220">
        <v>1.1423199999999998E-3</v>
      </c>
      <c r="G200" s="220">
        <v>0</v>
      </c>
      <c r="H200" s="220">
        <v>2.4295319999999999E-2</v>
      </c>
      <c r="I200" s="220">
        <v>1.3646999999999999E-2</v>
      </c>
      <c r="J200" s="220">
        <v>0</v>
      </c>
    </row>
    <row r="201" spans="1:10" x14ac:dyDescent="0.25">
      <c r="A201" s="161" t="s">
        <v>43</v>
      </c>
      <c r="B201" s="220">
        <v>0</v>
      </c>
      <c r="C201" s="220">
        <v>0</v>
      </c>
      <c r="D201" s="220">
        <v>0</v>
      </c>
      <c r="E201" s="220">
        <v>0</v>
      </c>
      <c r="F201" s="220">
        <v>2.9999999999999997E-4</v>
      </c>
      <c r="G201" s="220">
        <v>0</v>
      </c>
      <c r="H201" s="220">
        <v>0</v>
      </c>
      <c r="I201" s="220">
        <v>4.0000000000000003E-5</v>
      </c>
      <c r="J201" s="220">
        <v>0</v>
      </c>
    </row>
    <row r="202" spans="1:10" x14ac:dyDescent="0.25">
      <c r="A202" s="161" t="s">
        <v>49</v>
      </c>
      <c r="B202" s="220">
        <v>0</v>
      </c>
      <c r="C202" s="220">
        <v>0</v>
      </c>
      <c r="D202" s="220">
        <v>0</v>
      </c>
      <c r="E202" s="220">
        <v>0</v>
      </c>
      <c r="F202" s="220">
        <v>1.4999999999999999E-4</v>
      </c>
      <c r="G202" s="220">
        <v>0</v>
      </c>
      <c r="H202" s="220">
        <v>1.4999999999999999E-4</v>
      </c>
      <c r="I202" s="220">
        <v>3.7949461699999998</v>
      </c>
      <c r="J202" s="220">
        <v>0</v>
      </c>
    </row>
    <row r="203" spans="1:10" x14ac:dyDescent="0.25">
      <c r="A203" s="161" t="s">
        <v>95</v>
      </c>
      <c r="B203" s="220">
        <v>0</v>
      </c>
      <c r="C203" s="220">
        <v>0</v>
      </c>
      <c r="D203" s="220">
        <v>0</v>
      </c>
      <c r="E203" s="220">
        <v>0</v>
      </c>
      <c r="F203" s="220">
        <v>2.0000000000000002E-5</v>
      </c>
      <c r="G203" s="220">
        <v>0</v>
      </c>
      <c r="H203" s="220">
        <v>2.0000000000000002E-5</v>
      </c>
      <c r="I203" s="220">
        <v>7.5921000000000002E-2</v>
      </c>
      <c r="J203" s="220">
        <v>0</v>
      </c>
    </row>
    <row r="204" spans="1:10" x14ac:dyDescent="0.25">
      <c r="A204" s="161" t="s">
        <v>68</v>
      </c>
      <c r="B204" s="220">
        <v>0</v>
      </c>
      <c r="C204" s="220">
        <v>0</v>
      </c>
      <c r="D204" s="220">
        <v>0</v>
      </c>
      <c r="E204" s="220">
        <v>0</v>
      </c>
      <c r="F204" s="220">
        <v>0</v>
      </c>
      <c r="G204" s="220">
        <v>0</v>
      </c>
      <c r="H204" s="220">
        <v>15.543013890000001</v>
      </c>
      <c r="I204" s="220">
        <v>0</v>
      </c>
      <c r="J204" s="220">
        <v>0</v>
      </c>
    </row>
    <row r="205" spans="1:10" x14ac:dyDescent="0.25">
      <c r="A205" s="161" t="s">
        <v>102</v>
      </c>
      <c r="B205" s="220">
        <v>0</v>
      </c>
      <c r="C205" s="220">
        <v>0</v>
      </c>
      <c r="D205" s="220">
        <v>0</v>
      </c>
      <c r="E205" s="220">
        <v>9.2050000000000007E-2</v>
      </c>
      <c r="F205" s="220">
        <v>0</v>
      </c>
      <c r="G205" s="220">
        <v>0</v>
      </c>
      <c r="H205" s="220">
        <v>9.2050000000000007E-2</v>
      </c>
      <c r="I205" s="220">
        <v>0</v>
      </c>
      <c r="J205" s="220">
        <v>0</v>
      </c>
    </row>
    <row r="206" spans="1:10" x14ac:dyDescent="0.25">
      <c r="A206" s="161" t="s">
        <v>243</v>
      </c>
      <c r="B206" s="220">
        <v>0</v>
      </c>
      <c r="C206" s="220">
        <v>0</v>
      </c>
      <c r="D206" s="220">
        <v>0</v>
      </c>
      <c r="E206" s="220">
        <v>0</v>
      </c>
      <c r="F206" s="220">
        <v>0</v>
      </c>
      <c r="G206" s="220">
        <v>0</v>
      </c>
      <c r="H206" s="220">
        <v>3.3000000000000002E-2</v>
      </c>
      <c r="I206" s="220">
        <v>1.5237210000000001</v>
      </c>
      <c r="J206" s="220">
        <v>0</v>
      </c>
    </row>
    <row r="207" spans="1:10" x14ac:dyDescent="0.25">
      <c r="A207" s="161" t="s">
        <v>45</v>
      </c>
      <c r="B207" s="220">
        <v>0</v>
      </c>
      <c r="C207" s="220">
        <v>0</v>
      </c>
      <c r="D207" s="220">
        <v>0</v>
      </c>
      <c r="E207" s="220">
        <v>2.5241970000000002E-2</v>
      </c>
      <c r="F207" s="220">
        <v>0</v>
      </c>
      <c r="G207" s="220">
        <v>0</v>
      </c>
      <c r="H207" s="220">
        <v>2.5241970000000002E-2</v>
      </c>
      <c r="I207" s="220">
        <v>0</v>
      </c>
      <c r="J207" s="220">
        <v>0</v>
      </c>
    </row>
    <row r="208" spans="1:10" x14ac:dyDescent="0.25">
      <c r="A208" s="161" t="s">
        <v>71</v>
      </c>
      <c r="B208" s="220">
        <v>0</v>
      </c>
      <c r="C208" s="220">
        <v>0</v>
      </c>
      <c r="D208" s="220">
        <v>0</v>
      </c>
      <c r="E208" s="220">
        <v>0</v>
      </c>
      <c r="F208" s="220">
        <v>0</v>
      </c>
      <c r="G208" s="220">
        <v>0</v>
      </c>
      <c r="H208" s="220">
        <v>3.8500000000000001E-3</v>
      </c>
      <c r="I208" s="220">
        <v>2.4819999999999998E-3</v>
      </c>
      <c r="J208" s="220">
        <v>0</v>
      </c>
    </row>
    <row r="209" spans="1:10" x14ac:dyDescent="0.25">
      <c r="A209" s="161" t="s">
        <v>31</v>
      </c>
      <c r="B209" s="220">
        <v>0</v>
      </c>
      <c r="C209" s="220">
        <v>0</v>
      </c>
      <c r="D209" s="220">
        <v>0</v>
      </c>
      <c r="E209" s="220">
        <v>0</v>
      </c>
      <c r="F209" s="220">
        <v>0</v>
      </c>
      <c r="G209" s="220">
        <v>0</v>
      </c>
      <c r="H209" s="220">
        <v>5.2599999999999999E-4</v>
      </c>
      <c r="I209" s="220">
        <v>5.5670999999999998E-2</v>
      </c>
      <c r="J209" s="220">
        <v>0</v>
      </c>
    </row>
    <row r="210" spans="1:10" x14ac:dyDescent="0.25">
      <c r="A210" s="161" t="s">
        <v>137</v>
      </c>
      <c r="B210" s="220">
        <v>0</v>
      </c>
      <c r="C210" s="220">
        <v>0</v>
      </c>
      <c r="D210" s="220">
        <v>0</v>
      </c>
      <c r="E210" s="220">
        <v>0</v>
      </c>
      <c r="F210" s="220">
        <v>0</v>
      </c>
      <c r="G210" s="220">
        <v>0</v>
      </c>
      <c r="H210" s="220">
        <v>3.6000000000000002E-4</v>
      </c>
      <c r="I210" s="220">
        <v>2.3050000000000002E-3</v>
      </c>
      <c r="J210" s="220">
        <v>0</v>
      </c>
    </row>
    <row r="211" spans="1:10" x14ac:dyDescent="0.25">
      <c r="A211" s="161" t="s">
        <v>141</v>
      </c>
      <c r="B211" s="220">
        <v>0</v>
      </c>
      <c r="C211" s="220">
        <v>0</v>
      </c>
      <c r="D211" s="220">
        <v>0</v>
      </c>
      <c r="E211" s="220">
        <v>0</v>
      </c>
      <c r="F211" s="220">
        <v>0</v>
      </c>
      <c r="G211" s="220">
        <v>0</v>
      </c>
      <c r="H211" s="220">
        <v>2.9999999999999997E-4</v>
      </c>
      <c r="I211" s="220">
        <v>6.8150809999999992E-2</v>
      </c>
      <c r="J211" s="220">
        <v>0</v>
      </c>
    </row>
    <row r="212" spans="1:10" x14ac:dyDescent="0.25">
      <c r="A212" s="161" t="s">
        <v>65</v>
      </c>
      <c r="B212" s="220">
        <v>0</v>
      </c>
      <c r="C212" s="220">
        <v>0</v>
      </c>
      <c r="D212" s="220">
        <v>0</v>
      </c>
      <c r="E212" s="220">
        <v>0</v>
      </c>
      <c r="F212" s="220">
        <v>0</v>
      </c>
      <c r="G212" s="220">
        <v>0</v>
      </c>
      <c r="H212" s="220">
        <v>2.0000000000000001E-4</v>
      </c>
      <c r="I212" s="220">
        <v>0.24679200000000001</v>
      </c>
      <c r="J212" s="220">
        <v>0</v>
      </c>
    </row>
    <row r="213" spans="1:10" x14ac:dyDescent="0.25">
      <c r="A213" s="161" t="s">
        <v>140</v>
      </c>
      <c r="B213" s="220">
        <v>0</v>
      </c>
      <c r="C213" s="220">
        <v>0</v>
      </c>
      <c r="D213" s="220">
        <v>0</v>
      </c>
      <c r="E213" s="220">
        <v>0</v>
      </c>
      <c r="F213" s="220">
        <v>0</v>
      </c>
      <c r="G213" s="220">
        <v>0</v>
      </c>
      <c r="H213" s="220">
        <v>2.0000000000000002E-5</v>
      </c>
      <c r="I213" s="220">
        <v>0</v>
      </c>
      <c r="J213" s="220">
        <v>0</v>
      </c>
    </row>
    <row r="214" spans="1:10" x14ac:dyDescent="0.25">
      <c r="A214" s="161" t="s">
        <v>101</v>
      </c>
      <c r="B214" s="220">
        <v>0</v>
      </c>
      <c r="C214" s="220">
        <v>0</v>
      </c>
      <c r="D214" s="220">
        <v>0</v>
      </c>
      <c r="E214" s="220">
        <v>0</v>
      </c>
      <c r="F214" s="220">
        <v>0</v>
      </c>
      <c r="G214" s="220">
        <v>0</v>
      </c>
      <c r="H214" s="220">
        <v>1.4E-5</v>
      </c>
      <c r="I214" s="220">
        <v>7.8600000000000002E-4</v>
      </c>
      <c r="J214" s="220">
        <v>0</v>
      </c>
    </row>
    <row r="215" spans="1:10" x14ac:dyDescent="0.25">
      <c r="A215" s="161" t="s">
        <v>42</v>
      </c>
      <c r="B215" s="220">
        <v>0</v>
      </c>
      <c r="C215" s="220">
        <v>0</v>
      </c>
      <c r="D215" s="220">
        <v>0</v>
      </c>
      <c r="E215" s="220">
        <v>0</v>
      </c>
      <c r="F215" s="220">
        <v>0</v>
      </c>
      <c r="G215" s="220">
        <v>0</v>
      </c>
      <c r="H215" s="220">
        <v>7.9999999999999996E-6</v>
      </c>
      <c r="I215" s="220">
        <v>0</v>
      </c>
      <c r="J215" s="220">
        <v>0</v>
      </c>
    </row>
    <row r="216" spans="1:10" x14ac:dyDescent="0.25">
      <c r="A216" s="161" t="s">
        <v>158</v>
      </c>
      <c r="B216" s="220">
        <v>0</v>
      </c>
      <c r="C216" s="220">
        <v>0</v>
      </c>
      <c r="D216" s="220">
        <v>0</v>
      </c>
      <c r="E216" s="220">
        <v>0</v>
      </c>
      <c r="F216" s="220">
        <v>0</v>
      </c>
      <c r="G216" s="220">
        <v>0</v>
      </c>
      <c r="H216" s="220">
        <v>0</v>
      </c>
      <c r="I216" s="220">
        <v>6.1828180000000001</v>
      </c>
      <c r="J216" s="220">
        <v>0</v>
      </c>
    </row>
    <row r="217" spans="1:10" x14ac:dyDescent="0.25">
      <c r="A217" s="161" t="s">
        <v>51</v>
      </c>
      <c r="B217" s="220">
        <v>0</v>
      </c>
      <c r="C217" s="220">
        <v>0</v>
      </c>
      <c r="D217" s="220">
        <v>0</v>
      </c>
      <c r="E217" s="220">
        <v>0</v>
      </c>
      <c r="F217" s="220">
        <v>0</v>
      </c>
      <c r="G217" s="220">
        <v>0</v>
      </c>
      <c r="H217" s="220">
        <v>0</v>
      </c>
      <c r="I217" s="220">
        <v>2.0061680000000002</v>
      </c>
      <c r="J217" s="220">
        <v>0</v>
      </c>
    </row>
    <row r="218" spans="1:10" x14ac:dyDescent="0.25">
      <c r="A218" s="161" t="s">
        <v>58</v>
      </c>
      <c r="B218" s="220">
        <v>0</v>
      </c>
      <c r="C218" s="220">
        <v>0</v>
      </c>
      <c r="D218" s="220">
        <v>0</v>
      </c>
      <c r="E218" s="220">
        <v>0</v>
      </c>
      <c r="F218" s="220">
        <v>0</v>
      </c>
      <c r="G218" s="220">
        <v>0</v>
      </c>
      <c r="H218" s="220">
        <v>0</v>
      </c>
      <c r="I218" s="220">
        <v>0.21510000000000001</v>
      </c>
      <c r="J218" s="220">
        <v>0</v>
      </c>
    </row>
    <row r="219" spans="1:10" x14ac:dyDescent="0.25">
      <c r="A219" s="161" t="s">
        <v>48</v>
      </c>
      <c r="B219" s="220">
        <v>0</v>
      </c>
      <c r="C219" s="220">
        <v>0</v>
      </c>
      <c r="D219" s="220">
        <v>0</v>
      </c>
      <c r="E219" s="220">
        <v>0</v>
      </c>
      <c r="F219" s="220">
        <v>0</v>
      </c>
      <c r="G219" s="220">
        <v>0</v>
      </c>
      <c r="H219" s="220">
        <v>0</v>
      </c>
      <c r="I219" s="220">
        <v>0.159</v>
      </c>
      <c r="J219" s="220">
        <v>0</v>
      </c>
    </row>
    <row r="220" spans="1:10" x14ac:dyDescent="0.25">
      <c r="A220" s="161" t="s">
        <v>213</v>
      </c>
      <c r="B220" s="220">
        <v>0</v>
      </c>
      <c r="C220" s="220">
        <v>0</v>
      </c>
      <c r="D220" s="220">
        <v>0</v>
      </c>
      <c r="E220" s="220">
        <v>0</v>
      </c>
      <c r="F220" s="220">
        <v>0</v>
      </c>
      <c r="G220" s="220">
        <v>0</v>
      </c>
      <c r="H220" s="220">
        <v>0</v>
      </c>
      <c r="I220" s="220">
        <v>0.115076</v>
      </c>
      <c r="J220" s="220">
        <v>0</v>
      </c>
    </row>
    <row r="221" spans="1:10" x14ac:dyDescent="0.25">
      <c r="A221" s="161" t="s">
        <v>226</v>
      </c>
      <c r="B221" s="220">
        <v>0</v>
      </c>
      <c r="C221" s="220">
        <v>0</v>
      </c>
      <c r="D221" s="220">
        <v>0</v>
      </c>
      <c r="E221" s="220">
        <v>0</v>
      </c>
      <c r="F221" s="220">
        <v>0</v>
      </c>
      <c r="G221" s="220">
        <v>0</v>
      </c>
      <c r="H221" s="220">
        <v>0</v>
      </c>
      <c r="I221" s="220">
        <v>0.04</v>
      </c>
      <c r="J221" s="220">
        <v>0</v>
      </c>
    </row>
    <row r="222" spans="1:10" x14ac:dyDescent="0.25">
      <c r="A222" s="161" t="s">
        <v>106</v>
      </c>
      <c r="B222" s="220">
        <v>0</v>
      </c>
      <c r="C222" s="220">
        <v>0</v>
      </c>
      <c r="D222" s="220">
        <v>0</v>
      </c>
      <c r="E222" s="220">
        <v>0</v>
      </c>
      <c r="F222" s="220">
        <v>0</v>
      </c>
      <c r="G222" s="220">
        <v>0</v>
      </c>
      <c r="H222" s="220">
        <v>0</v>
      </c>
      <c r="I222" s="220">
        <v>2.6105E-2</v>
      </c>
      <c r="J222" s="220">
        <v>0</v>
      </c>
    </row>
    <row r="223" spans="1:10" x14ac:dyDescent="0.25">
      <c r="A223" s="161" t="s">
        <v>73</v>
      </c>
      <c r="B223" s="220">
        <v>0</v>
      </c>
      <c r="C223" s="220">
        <v>0</v>
      </c>
      <c r="D223" s="220">
        <v>0</v>
      </c>
      <c r="E223" s="220">
        <v>0</v>
      </c>
      <c r="F223" s="220">
        <v>0</v>
      </c>
      <c r="G223" s="220">
        <v>0</v>
      </c>
      <c r="H223" s="220">
        <v>0</v>
      </c>
      <c r="I223" s="220">
        <v>2.5485000000000001E-2</v>
      </c>
      <c r="J223" s="220">
        <v>0</v>
      </c>
    </row>
    <row r="224" spans="1:10" x14ac:dyDescent="0.25">
      <c r="A224" s="161" t="s">
        <v>167</v>
      </c>
      <c r="B224" s="220">
        <v>0</v>
      </c>
      <c r="C224" s="220">
        <v>0</v>
      </c>
      <c r="D224" s="220">
        <v>0</v>
      </c>
      <c r="E224" s="220">
        <v>0</v>
      </c>
      <c r="F224" s="220">
        <v>0</v>
      </c>
      <c r="G224" s="220">
        <v>0</v>
      </c>
      <c r="H224" s="220">
        <v>0</v>
      </c>
      <c r="I224" s="220">
        <v>1.5E-3</v>
      </c>
      <c r="J224" s="220">
        <v>0</v>
      </c>
    </row>
    <row r="225" spans="1:10" x14ac:dyDescent="0.25">
      <c r="A225" s="161" t="s">
        <v>63</v>
      </c>
      <c r="B225" s="220">
        <v>0</v>
      </c>
      <c r="C225" s="220">
        <v>0</v>
      </c>
      <c r="D225" s="220">
        <v>0</v>
      </c>
      <c r="E225" s="220">
        <v>0</v>
      </c>
      <c r="F225" s="220">
        <v>0</v>
      </c>
      <c r="G225" s="220">
        <v>0</v>
      </c>
      <c r="H225" s="220">
        <v>0</v>
      </c>
      <c r="I225" s="220">
        <v>5.9500000000000004E-4</v>
      </c>
      <c r="J225" s="220">
        <v>0</v>
      </c>
    </row>
    <row r="226" spans="1:10" x14ac:dyDescent="0.25">
      <c r="A226" s="161" t="s">
        <v>247</v>
      </c>
      <c r="B226" s="220">
        <v>0</v>
      </c>
      <c r="C226" s="220">
        <v>0</v>
      </c>
      <c r="D226" s="220">
        <v>0</v>
      </c>
      <c r="E226" s="220">
        <v>0</v>
      </c>
      <c r="F226" s="220">
        <v>0</v>
      </c>
      <c r="G226" s="220">
        <v>0</v>
      </c>
      <c r="H226" s="220">
        <v>0</v>
      </c>
      <c r="I226" s="220">
        <v>1.2E-4</v>
      </c>
      <c r="J226" s="220">
        <v>0</v>
      </c>
    </row>
    <row r="227" spans="1:10" x14ac:dyDescent="0.25">
      <c r="A227" s="161" t="s">
        <v>93</v>
      </c>
      <c r="B227" s="220">
        <v>0</v>
      </c>
      <c r="C227" s="220">
        <v>0</v>
      </c>
      <c r="D227" s="220">
        <v>0</v>
      </c>
      <c r="E227" s="220">
        <v>0</v>
      </c>
      <c r="F227" s="220">
        <v>0</v>
      </c>
      <c r="G227" s="220">
        <v>0</v>
      </c>
      <c r="H227" s="220">
        <v>0</v>
      </c>
      <c r="I227" s="220">
        <v>1E-4</v>
      </c>
      <c r="J227" s="220">
        <v>0</v>
      </c>
    </row>
    <row r="228" spans="1:10" x14ac:dyDescent="0.25">
      <c r="A228" s="165" t="s">
        <v>126</v>
      </c>
      <c r="B228" s="222">
        <v>0</v>
      </c>
      <c r="C228" s="222">
        <v>0</v>
      </c>
      <c r="D228" s="222">
        <v>0</v>
      </c>
      <c r="E228" s="222">
        <v>0</v>
      </c>
      <c r="F228" s="222">
        <v>0</v>
      </c>
      <c r="G228" s="222">
        <v>0</v>
      </c>
      <c r="H228" s="222">
        <v>0</v>
      </c>
      <c r="I228" s="222">
        <v>8.0000000000000007E-5</v>
      </c>
      <c r="J228" s="222">
        <v>0</v>
      </c>
    </row>
    <row r="229" spans="1:10" x14ac:dyDescent="0.25">
      <c r="A229" s="120" t="s">
        <v>262</v>
      </c>
      <c r="B229" s="173">
        <f>SUBTOTAL(109,Table7[BRIC])</f>
        <v>1393.1153585499999</v>
      </c>
      <c r="C229" s="173">
        <f>SUBTOTAL(109,Table7[COMESA])</f>
        <v>970.48106603999986</v>
      </c>
      <c r="D229" s="173">
        <f>SUBTOTAL(109,Table7[COMESA excl. SADC])</f>
        <v>36.207919029999985</v>
      </c>
      <c r="E229" s="173">
        <f>SUBTOTAL(109,Table7[EFTA])</f>
        <v>25.333077479999989</v>
      </c>
      <c r="F229" s="173">
        <f>SUBTOTAL(109,Table7[EU])</f>
        <v>1273.6205621999998</v>
      </c>
      <c r="G229" s="173">
        <f>SUBTOTAL(109,Table7[MERCOSUR])</f>
        <v>0.10048572</v>
      </c>
      <c r="H229" s="173">
        <f>SUBTOTAL(109,Table7[OECD])</f>
        <v>1473.7204319699995</v>
      </c>
      <c r="I229" s="173">
        <f>SUBTOTAL(109,Table7[SACU])</f>
        <v>2446.7737411000007</v>
      </c>
      <c r="J229" s="173">
        <f>SUBTOTAL(109,Table7[SADC excl. SACU])</f>
        <v>1063.6821111299989</v>
      </c>
    </row>
  </sheetData>
  <sortState xmlns:xlrd2="http://schemas.microsoft.com/office/spreadsheetml/2017/richdata2" ref="A3:I219">
    <sortCondition descending="1" ref="F3:F219"/>
  </sortState>
  <mergeCells count="1">
    <mergeCell ref="L1:M1"/>
  </mergeCells>
  <hyperlinks>
    <hyperlink ref="L1" location="'Table of Content'!A1" display="Table of Content" xr:uid="{00000000-0004-0000-1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6"/>
  <sheetViews>
    <sheetView zoomScaleNormal="100" workbookViewId="0">
      <selection activeCell="G15" sqref="G15"/>
    </sheetView>
  </sheetViews>
  <sheetFormatPr defaultColWidth="9.1796875" defaultRowHeight="11.5" x14ac:dyDescent="0.25"/>
  <cols>
    <col min="1" max="1" width="26.6328125" style="6" customWidth="1"/>
    <col min="2" max="3" width="12.453125" style="6" customWidth="1"/>
    <col min="4" max="4" width="13.1796875" style="6" customWidth="1"/>
    <col min="5" max="5" width="12.453125" style="6" customWidth="1"/>
    <col min="6" max="6" width="12.90625" style="6" customWidth="1"/>
    <col min="7" max="9" width="12.453125" style="6" customWidth="1"/>
    <col min="10" max="16384" width="9.1796875" style="6"/>
  </cols>
  <sheetData>
    <row r="1" spans="1:16" x14ac:dyDescent="0.25">
      <c r="A1" s="69" t="s">
        <v>578</v>
      </c>
      <c r="K1" s="364" t="s">
        <v>313</v>
      </c>
      <c r="L1" s="364"/>
    </row>
    <row r="2" spans="1:16" x14ac:dyDescent="0.25">
      <c r="A2" s="385" t="s">
        <v>321</v>
      </c>
      <c r="B2" s="371">
        <v>44835</v>
      </c>
      <c r="C2" s="371"/>
      <c r="D2" s="371">
        <v>45170</v>
      </c>
      <c r="E2" s="371"/>
      <c r="F2" s="371">
        <v>45220</v>
      </c>
      <c r="G2" s="371"/>
      <c r="H2" s="367" t="s">
        <v>293</v>
      </c>
      <c r="I2" s="367" t="s">
        <v>594</v>
      </c>
    </row>
    <row r="3" spans="1:16" x14ac:dyDescent="0.25">
      <c r="A3" s="387"/>
      <c r="B3" s="18" t="s">
        <v>554</v>
      </c>
      <c r="C3" s="171" t="s">
        <v>295</v>
      </c>
      <c r="D3" s="18" t="s">
        <v>554</v>
      </c>
      <c r="E3" s="18" t="s">
        <v>295</v>
      </c>
      <c r="F3" s="18" t="s">
        <v>554</v>
      </c>
      <c r="G3" s="24" t="s">
        <v>295</v>
      </c>
      <c r="H3" s="362"/>
      <c r="I3" s="362"/>
    </row>
    <row r="4" spans="1:16" x14ac:dyDescent="0.25">
      <c r="A4" s="14" t="s">
        <v>319</v>
      </c>
      <c r="B4" s="214">
        <v>4879.3756315200008</v>
      </c>
      <c r="C4" s="26">
        <f>(B4/$B$13)*100</f>
        <v>46.471812369933772</v>
      </c>
      <c r="D4" s="214">
        <v>4546.1731390300001</v>
      </c>
      <c r="E4" s="26">
        <f>(D4/$D$13)*100</f>
        <v>40.925153854811441</v>
      </c>
      <c r="F4" s="224">
        <v>5045.7601059999997</v>
      </c>
      <c r="G4" s="200">
        <f>(F4/$F$13)*100</f>
        <v>44.502947536536929</v>
      </c>
      <c r="H4" s="223">
        <f t="shared" ref="H4:H13" si="0">((F4/D4)-1)*100</f>
        <v>10.989175988061795</v>
      </c>
      <c r="I4" s="27">
        <f t="shared" ref="I4:I12" si="1">((F4/B4)-1)*100</f>
        <v>3.4099542040826103</v>
      </c>
    </row>
    <row r="5" spans="1:16" x14ac:dyDescent="0.25">
      <c r="A5" s="15" t="s">
        <v>605</v>
      </c>
      <c r="B5" s="216">
        <v>1519.1571179</v>
      </c>
      <c r="C5" s="26">
        <f t="shared" ref="C5:C11" si="2">(B5/$B$13)*100</f>
        <v>14.468651293711895</v>
      </c>
      <c r="D5" s="216">
        <v>1998.7659949400002</v>
      </c>
      <c r="E5" s="26">
        <f t="shared" ref="E5:E11" si="3">(D5/$D$13)*100</f>
        <v>17.99311274804155</v>
      </c>
      <c r="F5" s="225">
        <v>2328.98098785</v>
      </c>
      <c r="G5" s="26">
        <f t="shared" ref="G5:G13" si="4">(F5/$F$13)*100</f>
        <v>20.54130924548566</v>
      </c>
      <c r="H5" s="223">
        <f t="shared" si="0"/>
        <v>16.520943109196363</v>
      </c>
      <c r="I5" s="27">
        <f t="shared" si="1"/>
        <v>53.307446636557017</v>
      </c>
    </row>
    <row r="6" spans="1:16" x14ac:dyDescent="0.25">
      <c r="A6" s="15" t="s">
        <v>318</v>
      </c>
      <c r="B6" s="216">
        <v>1271.1016813199999</v>
      </c>
      <c r="C6" s="26">
        <f t="shared" si="2"/>
        <v>12.106138837892471</v>
      </c>
      <c r="D6" s="216">
        <v>1751.7991774100001</v>
      </c>
      <c r="E6" s="26">
        <f t="shared" si="3"/>
        <v>15.769890117632688</v>
      </c>
      <c r="F6" s="225">
        <v>2122.6511956500003</v>
      </c>
      <c r="G6" s="26">
        <f t="shared" si="4"/>
        <v>18.721507327716655</v>
      </c>
      <c r="H6" s="223">
        <f t="shared" si="0"/>
        <v>21.169779220258423</v>
      </c>
      <c r="I6" s="27">
        <f t="shared" si="1"/>
        <v>66.993028712360172</v>
      </c>
    </row>
    <row r="7" spans="1:16" x14ac:dyDescent="0.25">
      <c r="A7" s="15" t="s">
        <v>317</v>
      </c>
      <c r="B7" s="216">
        <v>1453.4451738499999</v>
      </c>
      <c r="C7" s="26">
        <f t="shared" si="2"/>
        <v>13.842802134932558</v>
      </c>
      <c r="D7" s="216">
        <v>859.61615641999992</v>
      </c>
      <c r="E7" s="26">
        <f t="shared" si="3"/>
        <v>7.7383597988255159</v>
      </c>
      <c r="F7" s="225">
        <v>952.76520166</v>
      </c>
      <c r="G7" s="26">
        <f t="shared" si="4"/>
        <v>8.4032650965101219</v>
      </c>
      <c r="H7" s="223">
        <f t="shared" si="0"/>
        <v>10.836120813263129</v>
      </c>
      <c r="I7" s="27">
        <f t="shared" si="1"/>
        <v>-34.447805888939001</v>
      </c>
    </row>
    <row r="8" spans="1:16" x14ac:dyDescent="0.25">
      <c r="A8" s="15" t="s">
        <v>316</v>
      </c>
      <c r="B8" s="216">
        <v>131.56765226000002</v>
      </c>
      <c r="C8" s="26">
        <f t="shared" si="2"/>
        <v>1.2530675462415157</v>
      </c>
      <c r="D8" s="216">
        <v>590.48947352999994</v>
      </c>
      <c r="E8" s="26">
        <f t="shared" si="3"/>
        <v>5.3156516073688378</v>
      </c>
      <c r="F8" s="225">
        <v>628.11198014000001</v>
      </c>
      <c r="G8" s="26">
        <f t="shared" si="4"/>
        <v>5.5398659294169681</v>
      </c>
      <c r="H8" s="223">
        <f t="shared" si="0"/>
        <v>6.3714102107679027</v>
      </c>
      <c r="I8" s="27">
        <f t="shared" si="1"/>
        <v>377.40608679308502</v>
      </c>
      <c r="L8" s="10"/>
    </row>
    <row r="9" spans="1:16" x14ac:dyDescent="0.25">
      <c r="A9" s="15" t="s">
        <v>624</v>
      </c>
      <c r="B9" s="216">
        <v>104.69199626000001</v>
      </c>
      <c r="C9" s="26">
        <f t="shared" si="2"/>
        <v>0.99710027967511405</v>
      </c>
      <c r="D9" s="216">
        <v>541.99764583000001</v>
      </c>
      <c r="E9" s="26">
        <f t="shared" si="3"/>
        <v>4.8791228064118775</v>
      </c>
      <c r="F9" s="225">
        <v>588.23543695000001</v>
      </c>
      <c r="G9" s="26">
        <f t="shared" si="4"/>
        <v>5.1881600075653163</v>
      </c>
      <c r="H9" s="223">
        <f t="shared" si="0"/>
        <v>8.5309948254835621</v>
      </c>
      <c r="I9" s="27">
        <f t="shared" si="1"/>
        <v>461.87240473391267</v>
      </c>
    </row>
    <row r="10" spans="1:16" x14ac:dyDescent="0.25">
      <c r="A10" s="15" t="s">
        <v>315</v>
      </c>
      <c r="B10" s="216">
        <v>194.82180703</v>
      </c>
      <c r="C10" s="26">
        <f t="shared" si="2"/>
        <v>1.8555083981204437</v>
      </c>
      <c r="D10" s="216">
        <v>118.37168111</v>
      </c>
      <c r="E10" s="26">
        <f t="shared" si="3"/>
        <v>1.0655949769904833</v>
      </c>
      <c r="F10" s="225">
        <v>283.99717920999996</v>
      </c>
      <c r="G10" s="26">
        <f t="shared" si="4"/>
        <v>2.5048181644383365</v>
      </c>
      <c r="H10" s="223">
        <f t="shared" si="0"/>
        <v>139.91986642995138</v>
      </c>
      <c r="I10" s="27">
        <f t="shared" si="1"/>
        <v>45.772787728156182</v>
      </c>
    </row>
    <row r="11" spans="1:16" x14ac:dyDescent="0.25">
      <c r="A11" s="15" t="s">
        <v>588</v>
      </c>
      <c r="B11" s="216">
        <v>63.588384909999995</v>
      </c>
      <c r="C11" s="26">
        <f t="shared" si="2"/>
        <v>0.60562410349295015</v>
      </c>
      <c r="D11" s="216">
        <v>42.273503070000004</v>
      </c>
      <c r="E11" s="26">
        <f t="shared" si="3"/>
        <v>0.38055075427477625</v>
      </c>
      <c r="F11" s="225">
        <v>69.706363599999989</v>
      </c>
      <c r="G11" s="26">
        <f t="shared" si="4"/>
        <v>0.61480105615103686</v>
      </c>
      <c r="H11" s="223">
        <f t="shared" si="0"/>
        <v>64.893747945549634</v>
      </c>
      <c r="I11" s="27">
        <f t="shared" si="1"/>
        <v>9.6212204456192616</v>
      </c>
      <c r="J11" s="10"/>
      <c r="K11" s="10"/>
      <c r="L11" s="10"/>
      <c r="M11" s="10"/>
      <c r="N11" s="10"/>
      <c r="O11" s="10"/>
      <c r="P11" s="10"/>
    </row>
    <row r="12" spans="1:16" x14ac:dyDescent="0.25">
      <c r="A12" s="98" t="s">
        <v>625</v>
      </c>
      <c r="B12" s="217">
        <v>0.89665582999999993</v>
      </c>
      <c r="C12" s="26">
        <f>(B12/$B$13)*100</f>
        <v>8.5398675238263274E-3</v>
      </c>
      <c r="D12" s="217">
        <v>1.8573337599999999</v>
      </c>
      <c r="E12" s="26">
        <f>(D12/$D$13)*100</f>
        <v>1.6719924112690913E-2</v>
      </c>
      <c r="F12" s="226">
        <v>3.9135078700000001</v>
      </c>
      <c r="G12" s="202">
        <f t="shared" si="4"/>
        <v>3.4516630153568859E-2</v>
      </c>
      <c r="H12" s="223">
        <f t="shared" si="0"/>
        <v>110.70568759811917</v>
      </c>
      <c r="I12" s="27">
        <f t="shared" si="1"/>
        <v>336.45596661095709</v>
      </c>
      <c r="J12" s="10"/>
      <c r="K12" s="10"/>
      <c r="L12" s="10"/>
      <c r="M12" s="10"/>
      <c r="N12" s="10"/>
      <c r="O12" s="10"/>
      <c r="P12" s="10"/>
    </row>
    <row r="13" spans="1:16" s="9" customFormat="1" x14ac:dyDescent="0.25">
      <c r="A13" s="129" t="s">
        <v>626</v>
      </c>
      <c r="B13" s="169">
        <v>10499.645661930001</v>
      </c>
      <c r="C13" s="130">
        <v>99.999999999999929</v>
      </c>
      <c r="D13" s="169">
        <v>11108.505920731001</v>
      </c>
      <c r="E13" s="130">
        <v>100.00000000000003</v>
      </c>
      <c r="F13" s="169">
        <v>11338.035760119999</v>
      </c>
      <c r="G13" s="228">
        <f t="shared" si="4"/>
        <v>100</v>
      </c>
      <c r="H13" s="130">
        <f t="shared" si="0"/>
        <v>2.0662530229258236</v>
      </c>
      <c r="I13" s="170">
        <f>((F13/B13)-1)*100</f>
        <v>7.9849370653513052</v>
      </c>
    </row>
    <row r="14" spans="1:16" x14ac:dyDescent="0.25">
      <c r="J14" s="8"/>
    </row>
    <row r="15" spans="1:16" x14ac:dyDescent="0.25">
      <c r="A15" s="72"/>
      <c r="E15" s="72"/>
      <c r="F15" s="72"/>
      <c r="G15" s="7"/>
      <c r="H15" s="7"/>
      <c r="I15" s="7"/>
    </row>
    <row r="16" spans="1:16" x14ac:dyDescent="0.25">
      <c r="D16" s="16"/>
      <c r="E16" s="16"/>
      <c r="F16" s="16"/>
      <c r="G16" s="34"/>
      <c r="H16" s="7"/>
      <c r="I16" s="7"/>
    </row>
    <row r="17" spans="1:9" x14ac:dyDescent="0.25">
      <c r="A17" s="72"/>
      <c r="B17" s="72"/>
      <c r="C17" s="72"/>
      <c r="D17" s="72"/>
      <c r="E17" s="72"/>
      <c r="F17" s="72"/>
      <c r="G17" s="7"/>
      <c r="H17" s="7"/>
      <c r="I17" s="7"/>
    </row>
    <row r="18" spans="1:9" x14ac:dyDescent="0.25">
      <c r="A18" s="72"/>
      <c r="B18" s="72"/>
      <c r="C18" s="72"/>
      <c r="D18" s="72"/>
      <c r="E18" s="72"/>
      <c r="F18" s="72"/>
      <c r="G18" s="7"/>
      <c r="H18" s="7"/>
      <c r="I18" s="7"/>
    </row>
    <row r="19" spans="1:9" x14ac:dyDescent="0.25">
      <c r="A19" s="72"/>
      <c r="B19" s="72"/>
      <c r="C19" s="72"/>
      <c r="D19" s="72"/>
      <c r="E19" s="72"/>
      <c r="F19" s="72"/>
      <c r="G19" s="7"/>
      <c r="H19" s="7"/>
      <c r="I19" s="7"/>
    </row>
    <row r="20" spans="1:9" x14ac:dyDescent="0.25">
      <c r="A20" s="72"/>
      <c r="B20" s="72"/>
      <c r="C20" s="72"/>
      <c r="D20" s="72"/>
      <c r="E20" s="72"/>
      <c r="F20" s="72"/>
      <c r="G20" s="7"/>
      <c r="H20" s="7"/>
      <c r="I20" s="7"/>
    </row>
    <row r="21" spans="1:9" x14ac:dyDescent="0.25">
      <c r="A21" s="72"/>
      <c r="B21" s="72"/>
      <c r="C21" s="72"/>
      <c r="D21" s="72"/>
      <c r="E21" s="67"/>
      <c r="F21" s="67"/>
      <c r="G21" s="67"/>
      <c r="H21" s="7"/>
      <c r="I21" s="7"/>
    </row>
    <row r="22" spans="1:9" x14ac:dyDescent="0.25">
      <c r="A22" s="72"/>
      <c r="B22" s="72"/>
      <c r="C22" s="72"/>
      <c r="D22" s="72"/>
      <c r="E22" s="72"/>
      <c r="F22" s="72"/>
      <c r="G22" s="7"/>
      <c r="H22" s="7"/>
      <c r="I22" s="7"/>
    </row>
    <row r="23" spans="1:9" x14ac:dyDescent="0.25">
      <c r="A23" s="72"/>
      <c r="B23" s="72"/>
      <c r="C23" s="72"/>
      <c r="D23" s="72"/>
      <c r="E23" s="72"/>
      <c r="F23" s="72"/>
      <c r="G23" s="7"/>
      <c r="H23" s="7"/>
      <c r="I23" s="7"/>
    </row>
    <row r="24" spans="1:9" x14ac:dyDescent="0.25">
      <c r="A24" s="72"/>
      <c r="B24" s="72"/>
      <c r="C24" s="72"/>
      <c r="D24" s="72"/>
      <c r="E24" s="72"/>
      <c r="F24" s="72"/>
      <c r="G24" s="72"/>
      <c r="H24" s="72"/>
      <c r="I24" s="72"/>
    </row>
    <row r="25" spans="1:9" x14ac:dyDescent="0.25">
      <c r="A25" s="72"/>
      <c r="B25" s="72"/>
      <c r="C25" s="72"/>
      <c r="D25" s="72"/>
      <c r="E25" s="72"/>
      <c r="F25" s="72"/>
      <c r="G25" s="72"/>
      <c r="H25" s="72"/>
      <c r="I25" s="72"/>
    </row>
    <row r="26" spans="1:9" x14ac:dyDescent="0.25">
      <c r="A26" s="72"/>
      <c r="B26" s="72"/>
      <c r="C26" s="72"/>
      <c r="D26" s="72"/>
      <c r="E26" s="72"/>
      <c r="F26" s="72"/>
      <c r="G26" s="72"/>
      <c r="H26" s="72"/>
      <c r="I26" s="72"/>
    </row>
    <row r="27" spans="1:9" x14ac:dyDescent="0.25">
      <c r="A27" s="72"/>
      <c r="B27" s="72"/>
      <c r="C27" s="72"/>
      <c r="D27" s="72"/>
      <c r="E27" s="72"/>
      <c r="F27" s="72"/>
      <c r="G27" s="72"/>
      <c r="H27" s="72"/>
      <c r="I27" s="72"/>
    </row>
    <row r="28" spans="1:9" x14ac:dyDescent="0.25">
      <c r="A28" s="72"/>
      <c r="B28" s="72"/>
      <c r="C28" s="72"/>
      <c r="D28" s="72"/>
      <c r="E28" s="72"/>
      <c r="F28" s="72"/>
      <c r="G28" s="72"/>
      <c r="H28" s="72"/>
      <c r="I28" s="72"/>
    </row>
    <row r="29" spans="1:9" x14ac:dyDescent="0.25">
      <c r="A29" s="72"/>
      <c r="B29" s="72"/>
      <c r="C29" s="72"/>
      <c r="D29" s="72"/>
      <c r="E29" s="72"/>
      <c r="F29" s="72"/>
      <c r="G29" s="72"/>
      <c r="H29" s="72"/>
      <c r="I29" s="72"/>
    </row>
    <row r="30" spans="1:9" x14ac:dyDescent="0.25">
      <c r="A30" s="72"/>
      <c r="B30" s="72"/>
      <c r="C30" s="72"/>
      <c r="D30" s="72"/>
      <c r="E30" s="72"/>
      <c r="F30" s="72"/>
      <c r="G30" s="72"/>
      <c r="H30" s="72"/>
      <c r="I30" s="72"/>
    </row>
    <row r="31" spans="1:9" x14ac:dyDescent="0.25">
      <c r="A31" s="72"/>
      <c r="B31" s="72"/>
      <c r="C31" s="72"/>
      <c r="D31" s="72"/>
      <c r="E31" s="72"/>
      <c r="F31" s="72"/>
      <c r="G31" s="72"/>
      <c r="H31" s="72"/>
      <c r="I31" s="72"/>
    </row>
    <row r="32" spans="1:9" x14ac:dyDescent="0.25">
      <c r="A32" s="72"/>
      <c r="B32" s="72"/>
      <c r="C32" s="72"/>
      <c r="D32" s="72"/>
      <c r="E32" s="72"/>
      <c r="F32" s="72"/>
      <c r="G32" s="72"/>
      <c r="H32" s="72"/>
      <c r="I32" s="72"/>
    </row>
    <row r="33" spans="1:9" x14ac:dyDescent="0.25">
      <c r="A33" s="72"/>
      <c r="B33" s="72"/>
      <c r="C33" s="72"/>
      <c r="D33" s="72"/>
      <c r="E33" s="72"/>
      <c r="F33" s="72"/>
      <c r="G33" s="72"/>
      <c r="H33" s="72"/>
      <c r="I33" s="72"/>
    </row>
    <row r="34" spans="1:9" x14ac:dyDescent="0.25">
      <c r="A34" s="72"/>
      <c r="B34" s="72"/>
      <c r="C34" s="72"/>
      <c r="D34" s="72"/>
      <c r="E34" s="72"/>
      <c r="F34" s="72"/>
      <c r="G34" s="72"/>
      <c r="H34" s="72"/>
      <c r="I34" s="72"/>
    </row>
    <row r="35" spans="1:9" x14ac:dyDescent="0.25">
      <c r="A35" s="72"/>
      <c r="B35" s="72"/>
      <c r="C35" s="72"/>
      <c r="D35" s="72"/>
      <c r="E35" s="72"/>
      <c r="F35" s="72"/>
      <c r="G35" s="72"/>
      <c r="H35" s="72"/>
      <c r="I35" s="72"/>
    </row>
    <row r="36" spans="1:9" x14ac:dyDescent="0.25">
      <c r="A36" s="72"/>
      <c r="B36" s="72"/>
      <c r="C36" s="72"/>
      <c r="D36" s="72"/>
      <c r="E36" s="72"/>
      <c r="F36" s="72"/>
      <c r="G36" s="72"/>
      <c r="H36" s="72"/>
      <c r="I36" s="72"/>
    </row>
    <row r="37" spans="1:9" x14ac:dyDescent="0.25">
      <c r="A37" s="72"/>
      <c r="B37" s="72"/>
      <c r="C37" s="72"/>
      <c r="D37" s="72"/>
      <c r="E37" s="72"/>
      <c r="F37" s="72"/>
      <c r="G37" s="72"/>
      <c r="H37" s="72"/>
      <c r="I37" s="72"/>
    </row>
    <row r="38" spans="1:9" x14ac:dyDescent="0.25">
      <c r="A38" s="72"/>
      <c r="B38" s="72"/>
      <c r="C38" s="72"/>
      <c r="D38" s="72"/>
      <c r="E38" s="72"/>
      <c r="F38" s="72"/>
      <c r="G38" s="72"/>
      <c r="H38" s="72"/>
      <c r="I38" s="72"/>
    </row>
    <row r="39" spans="1:9" x14ac:dyDescent="0.25">
      <c r="A39" s="72"/>
      <c r="B39" s="72"/>
      <c r="C39" s="72"/>
      <c r="D39" s="72"/>
      <c r="E39" s="72"/>
      <c r="F39" s="72"/>
      <c r="G39" s="72"/>
      <c r="H39" s="72"/>
      <c r="I39" s="72"/>
    </row>
    <row r="40" spans="1:9" x14ac:dyDescent="0.25">
      <c r="A40" s="72"/>
      <c r="B40" s="72"/>
      <c r="C40" s="72"/>
      <c r="D40" s="72"/>
      <c r="E40" s="72"/>
      <c r="F40" s="72"/>
      <c r="G40" s="72"/>
      <c r="H40" s="72"/>
      <c r="I40" s="72"/>
    </row>
    <row r="41" spans="1:9" x14ac:dyDescent="0.25">
      <c r="A41" s="72"/>
      <c r="B41" s="72"/>
      <c r="C41" s="72"/>
      <c r="D41" s="72"/>
      <c r="E41" s="72"/>
      <c r="F41" s="72"/>
      <c r="G41" s="72"/>
      <c r="H41" s="72"/>
      <c r="I41" s="72"/>
    </row>
    <row r="42" spans="1:9" x14ac:dyDescent="0.25">
      <c r="A42" s="72"/>
      <c r="B42" s="72"/>
      <c r="C42" s="72"/>
      <c r="D42" s="72"/>
      <c r="E42" s="72"/>
      <c r="F42" s="72"/>
      <c r="G42" s="72"/>
      <c r="H42" s="72"/>
      <c r="I42" s="72"/>
    </row>
    <row r="46" spans="1:9" s="9" customFormat="1" x14ac:dyDescent="0.25"/>
  </sheetData>
  <sortState xmlns:xlrd2="http://schemas.microsoft.com/office/spreadsheetml/2017/richdata2" ref="A5:I13">
    <sortCondition descending="1" ref="G5:G13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253"/>
  <sheetViews>
    <sheetView zoomScaleNormal="100" workbookViewId="0">
      <selection activeCell="L160" sqref="L160"/>
    </sheetView>
  </sheetViews>
  <sheetFormatPr defaultColWidth="6.6328125" defaultRowHeight="11.5" x14ac:dyDescent="0.25"/>
  <cols>
    <col min="1" max="1" width="50.08984375" style="6" customWidth="1"/>
    <col min="2" max="2" width="11.7265625" style="57" customWidth="1"/>
    <col min="3" max="3" width="8.08984375" style="57" customWidth="1"/>
    <col min="4" max="4" width="16.90625" style="57" customWidth="1"/>
    <col min="5" max="5" width="7.90625" style="57" customWidth="1"/>
    <col min="6" max="6" width="5.453125" style="57" bestFit="1" customWidth="1"/>
    <col min="7" max="7" width="10.90625" style="57" customWidth="1"/>
    <col min="8" max="8" width="8.90625" style="57" customWidth="1"/>
    <col min="9" max="9" width="5.81640625" style="57" bestFit="1" customWidth="1"/>
    <col min="10" max="10" width="15.08984375" style="6" bestFit="1" customWidth="1"/>
    <col min="11" max="11" width="7.81640625" style="6" customWidth="1"/>
    <col min="12" max="16384" width="6.6328125" style="6"/>
  </cols>
  <sheetData>
    <row r="1" spans="1:13" x14ac:dyDescent="0.25">
      <c r="A1" s="69" t="s">
        <v>511</v>
      </c>
      <c r="B1" s="73"/>
      <c r="C1" s="73"/>
      <c r="D1" s="73"/>
      <c r="E1" s="73"/>
      <c r="F1" s="73"/>
      <c r="G1" s="73"/>
      <c r="H1" s="73"/>
      <c r="I1" s="73"/>
      <c r="L1" s="364" t="s">
        <v>313</v>
      </c>
      <c r="M1" s="364"/>
    </row>
    <row r="2" spans="1:13" x14ac:dyDescent="0.25">
      <c r="A2" s="227" t="s">
        <v>320</v>
      </c>
      <c r="B2" s="227" t="s">
        <v>318</v>
      </c>
      <c r="C2" s="227" t="s">
        <v>316</v>
      </c>
      <c r="D2" s="227" t="s">
        <v>625</v>
      </c>
      <c r="E2" s="227" t="s">
        <v>315</v>
      </c>
      <c r="F2" s="227" t="s">
        <v>317</v>
      </c>
      <c r="G2" s="227" t="s">
        <v>588</v>
      </c>
      <c r="H2" s="227" t="s">
        <v>605</v>
      </c>
      <c r="I2" s="227" t="s">
        <v>319</v>
      </c>
      <c r="J2" s="227" t="s">
        <v>624</v>
      </c>
    </row>
    <row r="3" spans="1:13" x14ac:dyDescent="0.25">
      <c r="A3" s="161" t="s">
        <v>68</v>
      </c>
      <c r="B3" s="220">
        <v>0</v>
      </c>
      <c r="C3" s="220">
        <v>235.54627400000001</v>
      </c>
      <c r="D3" s="220">
        <v>0</v>
      </c>
      <c r="E3" s="220">
        <v>0</v>
      </c>
      <c r="F3" s="220">
        <v>0</v>
      </c>
      <c r="G3" s="220">
        <v>0</v>
      </c>
      <c r="H3" s="220">
        <v>0</v>
      </c>
      <c r="I3" s="220">
        <v>0</v>
      </c>
      <c r="J3" s="220">
        <v>235.54627400000001</v>
      </c>
    </row>
    <row r="4" spans="1:13" x14ac:dyDescent="0.25">
      <c r="A4" s="161" t="s">
        <v>97</v>
      </c>
      <c r="B4" s="220">
        <v>3.6696842300000001</v>
      </c>
      <c r="C4" s="220">
        <v>212.94903977000001</v>
      </c>
      <c r="D4" s="220">
        <v>0</v>
      </c>
      <c r="E4" s="220">
        <v>2.7336490000000001E-2</v>
      </c>
      <c r="F4" s="220">
        <v>35.335389119999995</v>
      </c>
      <c r="G4" s="220">
        <v>0</v>
      </c>
      <c r="H4" s="220">
        <v>0.51550136999999996</v>
      </c>
      <c r="I4" s="220">
        <v>20.561702969999999</v>
      </c>
      <c r="J4" s="220">
        <v>212.94903977000001</v>
      </c>
    </row>
    <row r="5" spans="1:13" x14ac:dyDescent="0.25">
      <c r="A5" s="161" t="s">
        <v>33</v>
      </c>
      <c r="B5" s="220">
        <v>0</v>
      </c>
      <c r="C5" s="220">
        <v>40.537966159999996</v>
      </c>
      <c r="D5" s="220">
        <v>0</v>
      </c>
      <c r="E5" s="220">
        <v>5.0540100000000003E-3</v>
      </c>
      <c r="F5" s="220">
        <v>0.95410853000000007</v>
      </c>
      <c r="G5" s="220">
        <v>0</v>
      </c>
      <c r="H5" s="220">
        <v>0.55516840000000001</v>
      </c>
      <c r="I5" s="220">
        <v>85.687046099999989</v>
      </c>
      <c r="J5" s="220">
        <v>44.424813360000002</v>
      </c>
    </row>
    <row r="6" spans="1:13" x14ac:dyDescent="0.25">
      <c r="A6" s="161" t="s">
        <v>106</v>
      </c>
      <c r="B6" s="220">
        <v>7.9007170000000002E-2</v>
      </c>
      <c r="C6" s="220">
        <v>33.888830720000001</v>
      </c>
      <c r="D6" s="220">
        <v>3.4678600000000001E-3</v>
      </c>
      <c r="E6" s="220">
        <v>1.5707100000000001E-3</v>
      </c>
      <c r="F6" s="220">
        <v>0.37471889000000003</v>
      </c>
      <c r="G6" s="220">
        <v>5.8765E-4</v>
      </c>
      <c r="H6" s="220">
        <v>0.39358162000000002</v>
      </c>
      <c r="I6" s="220">
        <v>36.207792609999998</v>
      </c>
      <c r="J6" s="220">
        <v>0</v>
      </c>
    </row>
    <row r="7" spans="1:13" x14ac:dyDescent="0.25">
      <c r="A7" s="161" t="s">
        <v>123</v>
      </c>
      <c r="B7" s="220">
        <v>4.7492514299999993</v>
      </c>
      <c r="C7" s="220">
        <v>22.149894979999999</v>
      </c>
      <c r="D7" s="220">
        <v>3.1031E-4</v>
      </c>
      <c r="E7" s="220">
        <v>0.84371686000000001</v>
      </c>
      <c r="F7" s="220">
        <v>8.2094486900000003</v>
      </c>
      <c r="G7" s="220">
        <v>0</v>
      </c>
      <c r="H7" s="220">
        <v>89.169172610000004</v>
      </c>
      <c r="I7" s="220">
        <v>56.198933950000004</v>
      </c>
      <c r="J7" s="220">
        <v>18.774808969999999</v>
      </c>
    </row>
    <row r="8" spans="1:13" x14ac:dyDescent="0.25">
      <c r="A8" s="161" t="s">
        <v>212</v>
      </c>
      <c r="B8" s="220">
        <v>6.0384564800000007</v>
      </c>
      <c r="C8" s="220">
        <v>11.93481588</v>
      </c>
      <c r="D8" s="220">
        <v>0</v>
      </c>
      <c r="E8" s="220">
        <v>6.2513520000000003E-2</v>
      </c>
      <c r="F8" s="220">
        <v>1.3071713300000001</v>
      </c>
      <c r="G8" s="220">
        <v>5.240993E-2</v>
      </c>
      <c r="H8" s="220">
        <v>3.4225447099999999</v>
      </c>
      <c r="I8" s="220">
        <v>34.920147829999998</v>
      </c>
      <c r="J8" s="220">
        <v>12.113883509999999</v>
      </c>
    </row>
    <row r="9" spans="1:13" x14ac:dyDescent="0.25">
      <c r="A9" s="161" t="s">
        <v>25</v>
      </c>
      <c r="B9" s="220">
        <v>4.0627900000000002E-3</v>
      </c>
      <c r="C9" s="220">
        <v>10.103189329999999</v>
      </c>
      <c r="D9" s="220">
        <v>0</v>
      </c>
      <c r="E9" s="220">
        <v>6.2221300000000002E-3</v>
      </c>
      <c r="F9" s="220">
        <v>0.38460134999999995</v>
      </c>
      <c r="G9" s="220">
        <v>0</v>
      </c>
      <c r="H9" s="220">
        <v>0.39082348</v>
      </c>
      <c r="I9" s="220">
        <v>45.176063429999999</v>
      </c>
      <c r="J9" s="220">
        <v>10.103189329999999</v>
      </c>
    </row>
    <row r="10" spans="1:13" x14ac:dyDescent="0.25">
      <c r="A10" s="161" t="s">
        <v>152</v>
      </c>
      <c r="B10" s="220">
        <v>4.2633999999999999E-4</v>
      </c>
      <c r="C10" s="220">
        <v>6.9743962300000009</v>
      </c>
      <c r="D10" s="220">
        <v>0</v>
      </c>
      <c r="E10" s="220">
        <v>0</v>
      </c>
      <c r="F10" s="220">
        <v>0</v>
      </c>
      <c r="G10" s="220">
        <v>0</v>
      </c>
      <c r="H10" s="220">
        <v>4.6864999999999998E-4</v>
      </c>
      <c r="I10" s="220">
        <v>8.045255019999999</v>
      </c>
      <c r="J10" s="220">
        <v>6.9743962300000009</v>
      </c>
    </row>
    <row r="11" spans="1:13" x14ac:dyDescent="0.25">
      <c r="A11" s="161" t="s">
        <v>50</v>
      </c>
      <c r="B11" s="220">
        <v>1.0025E-4</v>
      </c>
      <c r="C11" s="220">
        <v>6.8547174999999996</v>
      </c>
      <c r="D11" s="220">
        <v>0</v>
      </c>
      <c r="E11" s="220">
        <v>0</v>
      </c>
      <c r="F11" s="220">
        <v>0.64059463000000005</v>
      </c>
      <c r="G11" s="220">
        <v>0</v>
      </c>
      <c r="H11" s="220">
        <v>0.64059463000000005</v>
      </c>
      <c r="I11" s="220">
        <v>21.336713679999999</v>
      </c>
      <c r="J11" s="220">
        <v>2.0387601000000002</v>
      </c>
    </row>
    <row r="12" spans="1:13" x14ac:dyDescent="0.25">
      <c r="A12" s="161" t="s">
        <v>231</v>
      </c>
      <c r="B12" s="220">
        <v>9.6229053399999991</v>
      </c>
      <c r="C12" s="220">
        <v>5.5349876900000003</v>
      </c>
      <c r="D12" s="220">
        <v>1.1265E-4</v>
      </c>
      <c r="E12" s="220">
        <v>0</v>
      </c>
      <c r="F12" s="220">
        <v>1.6955810000000002E-2</v>
      </c>
      <c r="G12" s="220">
        <v>0</v>
      </c>
      <c r="H12" s="220">
        <v>0.11865771999999999</v>
      </c>
      <c r="I12" s="220">
        <v>28.01793279</v>
      </c>
      <c r="J12" s="220">
        <v>4.4196049299999993</v>
      </c>
    </row>
    <row r="13" spans="1:13" x14ac:dyDescent="0.25">
      <c r="A13" s="161" t="s">
        <v>39</v>
      </c>
      <c r="B13" s="220">
        <v>0.83355741999999999</v>
      </c>
      <c r="C13" s="220">
        <v>5.0450263200000007</v>
      </c>
      <c r="D13" s="220">
        <v>0</v>
      </c>
      <c r="E13" s="220">
        <v>5.0563943799999995</v>
      </c>
      <c r="F13" s="220">
        <v>0</v>
      </c>
      <c r="G13" s="220">
        <v>0</v>
      </c>
      <c r="H13" s="220">
        <v>5.0593012399999999</v>
      </c>
      <c r="I13" s="220">
        <v>38.66232883</v>
      </c>
      <c r="J13" s="220">
        <v>3.0986702000000004</v>
      </c>
    </row>
    <row r="14" spans="1:13" x14ac:dyDescent="0.25">
      <c r="A14" s="161" t="s">
        <v>26</v>
      </c>
      <c r="B14" s="220">
        <v>5.3311800000000005E-3</v>
      </c>
      <c r="C14" s="220">
        <v>3.5070467500000002</v>
      </c>
      <c r="D14" s="220">
        <v>0</v>
      </c>
      <c r="E14" s="220">
        <v>1.8829200000000002E-3</v>
      </c>
      <c r="F14" s="220">
        <v>1.621736E-2</v>
      </c>
      <c r="G14" s="220">
        <v>1.66789027</v>
      </c>
      <c r="H14" s="220">
        <v>3.167652E-2</v>
      </c>
      <c r="I14" s="220">
        <v>48.897537679999999</v>
      </c>
      <c r="J14" s="220">
        <v>1.7831525500000001</v>
      </c>
    </row>
    <row r="15" spans="1:13" x14ac:dyDescent="0.25">
      <c r="A15" s="161" t="s">
        <v>35</v>
      </c>
      <c r="B15" s="220">
        <v>1.6283554299999998</v>
      </c>
      <c r="C15" s="220">
        <v>3.1164238499999999</v>
      </c>
      <c r="D15" s="220">
        <v>1.5434000000000002E-4</v>
      </c>
      <c r="E15" s="220">
        <v>0.12943246999999999</v>
      </c>
      <c r="F15" s="220">
        <v>2.5150818099999999</v>
      </c>
      <c r="G15" s="220">
        <v>2.697E-4</v>
      </c>
      <c r="H15" s="220">
        <v>3.2202755699999996</v>
      </c>
      <c r="I15" s="220">
        <v>104.01960770000001</v>
      </c>
      <c r="J15" s="220">
        <v>4.0849249999999997E-2</v>
      </c>
    </row>
    <row r="16" spans="1:13" x14ac:dyDescent="0.25">
      <c r="A16" s="161" t="s">
        <v>105</v>
      </c>
      <c r="B16" s="220">
        <v>29.923922820000001</v>
      </c>
      <c r="C16" s="220">
        <v>3.0452129999999999</v>
      </c>
      <c r="D16" s="220">
        <v>0</v>
      </c>
      <c r="E16" s="220">
        <v>3.3304183199999997</v>
      </c>
      <c r="F16" s="220">
        <v>29.422138149999999</v>
      </c>
      <c r="G16" s="220">
        <v>0.14049934</v>
      </c>
      <c r="H16" s="220">
        <v>43.812428520000005</v>
      </c>
      <c r="I16" s="220">
        <v>80.302754739999997</v>
      </c>
      <c r="J16" s="220">
        <v>3.0534759999999999</v>
      </c>
    </row>
    <row r="17" spans="1:10" x14ac:dyDescent="0.25">
      <c r="A17" s="161" t="s">
        <v>98</v>
      </c>
      <c r="B17" s="220">
        <v>10.94633058</v>
      </c>
      <c r="C17" s="220">
        <v>2.8609935099999997</v>
      </c>
      <c r="D17" s="220">
        <v>2.8367479599999998</v>
      </c>
      <c r="E17" s="220">
        <v>1.4798479999999999E-2</v>
      </c>
      <c r="F17" s="220">
        <v>13.532367650000001</v>
      </c>
      <c r="G17" s="220">
        <v>0</v>
      </c>
      <c r="H17" s="220">
        <v>25.537454670000002</v>
      </c>
      <c r="I17" s="220">
        <v>9.603859439999999</v>
      </c>
      <c r="J17" s="220">
        <v>0</v>
      </c>
    </row>
    <row r="18" spans="1:10" x14ac:dyDescent="0.25">
      <c r="A18" s="161" t="s">
        <v>236</v>
      </c>
      <c r="B18" s="220">
        <v>3.7077005600000001</v>
      </c>
      <c r="C18" s="220">
        <v>2.6590989500000002</v>
      </c>
      <c r="D18" s="220">
        <v>2.5274E-4</v>
      </c>
      <c r="E18" s="220">
        <v>1.99899E-3</v>
      </c>
      <c r="F18" s="220">
        <v>0.25119702999999999</v>
      </c>
      <c r="G18" s="220">
        <v>2.4916500000000002E-3</v>
      </c>
      <c r="H18" s="220">
        <v>0.36646634</v>
      </c>
      <c r="I18" s="220">
        <v>8.0389272399999996</v>
      </c>
      <c r="J18" s="220">
        <v>2.64373821</v>
      </c>
    </row>
    <row r="19" spans="1:10" x14ac:dyDescent="0.25">
      <c r="A19" s="161" t="s">
        <v>235</v>
      </c>
      <c r="B19" s="220">
        <v>34.182640679999999</v>
      </c>
      <c r="C19" s="220">
        <v>2.36174376</v>
      </c>
      <c r="D19" s="220">
        <v>0</v>
      </c>
      <c r="E19" s="220">
        <v>1.0224400000000001E-3</v>
      </c>
      <c r="F19" s="220">
        <v>2.3081159800000002</v>
      </c>
      <c r="G19" s="220">
        <v>0</v>
      </c>
      <c r="H19" s="220">
        <v>0.73433974999999996</v>
      </c>
      <c r="I19" s="220">
        <v>50.935219150000002</v>
      </c>
      <c r="J19" s="220">
        <v>2.0467601200000001</v>
      </c>
    </row>
    <row r="20" spans="1:10" x14ac:dyDescent="0.25">
      <c r="A20" s="161" t="s">
        <v>0</v>
      </c>
      <c r="B20" s="220">
        <v>0</v>
      </c>
      <c r="C20" s="220">
        <v>2.1665286800000003</v>
      </c>
      <c r="D20" s="220">
        <v>0</v>
      </c>
      <c r="E20" s="220">
        <v>0</v>
      </c>
      <c r="F20" s="220">
        <v>0</v>
      </c>
      <c r="G20" s="220">
        <v>0</v>
      </c>
      <c r="H20" s="220">
        <v>0</v>
      </c>
      <c r="I20" s="220">
        <v>0.10838986</v>
      </c>
      <c r="J20" s="220">
        <v>2.1665286800000003</v>
      </c>
    </row>
    <row r="21" spans="1:10" x14ac:dyDescent="0.25">
      <c r="A21" s="161" t="s">
        <v>253</v>
      </c>
      <c r="B21" s="220">
        <v>5.2706000000000003E-3</v>
      </c>
      <c r="C21" s="220">
        <v>1.75230755</v>
      </c>
      <c r="D21" s="220">
        <v>0</v>
      </c>
      <c r="E21" s="220">
        <v>0</v>
      </c>
      <c r="F21" s="220">
        <v>0.20934506</v>
      </c>
      <c r="G21" s="220">
        <v>0</v>
      </c>
      <c r="H21" s="220">
        <v>6.0855447400000005</v>
      </c>
      <c r="I21" s="220">
        <v>0.31006227000000003</v>
      </c>
      <c r="J21" s="220">
        <v>1.75230755</v>
      </c>
    </row>
    <row r="22" spans="1:10" x14ac:dyDescent="0.25">
      <c r="A22" s="161" t="s">
        <v>168</v>
      </c>
      <c r="B22" s="220">
        <v>5.0026076900000005</v>
      </c>
      <c r="C22" s="220">
        <v>1.7062416</v>
      </c>
      <c r="D22" s="220">
        <v>0</v>
      </c>
      <c r="E22" s="220">
        <v>16.78433201</v>
      </c>
      <c r="F22" s="220">
        <v>5.1897199800000005</v>
      </c>
      <c r="G22" s="220">
        <v>0</v>
      </c>
      <c r="H22" s="220">
        <v>19.327376079999997</v>
      </c>
      <c r="I22" s="220">
        <v>27.245503070000002</v>
      </c>
      <c r="J22" s="220">
        <v>1.71813909</v>
      </c>
    </row>
    <row r="23" spans="1:10" x14ac:dyDescent="0.25">
      <c r="A23" s="161" t="s">
        <v>255</v>
      </c>
      <c r="B23" s="220">
        <v>0.67180633000000001</v>
      </c>
      <c r="C23" s="220">
        <v>1.6325238799999999</v>
      </c>
      <c r="D23" s="220">
        <v>9.7426999999999995E-4</v>
      </c>
      <c r="E23" s="220">
        <v>0</v>
      </c>
      <c r="F23" s="220">
        <v>0.36547403000000001</v>
      </c>
      <c r="G23" s="220">
        <v>0</v>
      </c>
      <c r="H23" s="220">
        <v>0.7734683</v>
      </c>
      <c r="I23" s="220">
        <v>6.5905947400000002</v>
      </c>
      <c r="J23" s="220">
        <v>1.6315496100000002</v>
      </c>
    </row>
    <row r="24" spans="1:10" x14ac:dyDescent="0.25">
      <c r="A24" s="161" t="s">
        <v>233</v>
      </c>
      <c r="B24" s="220">
        <v>6.3364734199999999</v>
      </c>
      <c r="C24" s="220">
        <v>1.3893991200000002</v>
      </c>
      <c r="D24" s="220">
        <v>2.3598899999999999E-3</v>
      </c>
      <c r="E24" s="220">
        <v>4.8282100000000003E-3</v>
      </c>
      <c r="F24" s="220">
        <v>8.4904999999999998E-3</v>
      </c>
      <c r="G24" s="220">
        <v>0</v>
      </c>
      <c r="H24" s="220">
        <v>5.6572259999999999E-2</v>
      </c>
      <c r="I24" s="220">
        <v>23.146026899999999</v>
      </c>
      <c r="J24" s="220">
        <v>1.0341779099999999</v>
      </c>
    </row>
    <row r="25" spans="1:10" x14ac:dyDescent="0.25">
      <c r="A25" s="161" t="s">
        <v>32</v>
      </c>
      <c r="B25" s="220">
        <v>5.8745500000000001E-3</v>
      </c>
      <c r="C25" s="220">
        <v>1.23180376</v>
      </c>
      <c r="D25" s="220">
        <v>2.3183100000000001E-3</v>
      </c>
      <c r="E25" s="220">
        <v>1.069633E-2</v>
      </c>
      <c r="F25" s="220">
        <v>0.13395095000000001</v>
      </c>
      <c r="G25" s="220">
        <v>0</v>
      </c>
      <c r="H25" s="220">
        <v>0.14581986999999999</v>
      </c>
      <c r="I25" s="220">
        <v>25.143796039999998</v>
      </c>
      <c r="J25" s="220">
        <v>1.2294854499999999</v>
      </c>
    </row>
    <row r="26" spans="1:10" x14ac:dyDescent="0.25">
      <c r="A26" s="161" t="s">
        <v>61</v>
      </c>
      <c r="B26" s="220">
        <v>0.34935734999999996</v>
      </c>
      <c r="C26" s="220">
        <v>0.90229554000000001</v>
      </c>
      <c r="D26" s="220">
        <v>8.6765400000000017E-3</v>
      </c>
      <c r="E26" s="220">
        <v>0</v>
      </c>
      <c r="F26" s="220">
        <v>0</v>
      </c>
      <c r="G26" s="220">
        <v>0</v>
      </c>
      <c r="H26" s="220">
        <v>0</v>
      </c>
      <c r="I26" s="220">
        <v>4.2814687500000002</v>
      </c>
      <c r="J26" s="220">
        <v>0.89361900000000005</v>
      </c>
    </row>
    <row r="27" spans="1:10" x14ac:dyDescent="0.25">
      <c r="A27" s="161" t="s">
        <v>232</v>
      </c>
      <c r="B27" s="220">
        <v>11.300861300000001</v>
      </c>
      <c r="C27" s="220">
        <v>0.74117573999999997</v>
      </c>
      <c r="D27" s="220">
        <v>0</v>
      </c>
      <c r="E27" s="220">
        <v>0</v>
      </c>
      <c r="F27" s="220">
        <v>6.0486739999999997E-2</v>
      </c>
      <c r="G27" s="220">
        <v>0</v>
      </c>
      <c r="H27" s="220">
        <v>0.11358694999999999</v>
      </c>
      <c r="I27" s="220">
        <v>31.11925785</v>
      </c>
      <c r="J27" s="220">
        <v>5.2440239999999999E-2</v>
      </c>
    </row>
    <row r="28" spans="1:10" x14ac:dyDescent="0.25">
      <c r="A28" s="161" t="s">
        <v>16</v>
      </c>
      <c r="B28" s="220">
        <v>0</v>
      </c>
      <c r="C28" s="220">
        <v>0.73271122</v>
      </c>
      <c r="D28" s="220">
        <v>0</v>
      </c>
      <c r="E28" s="220">
        <v>2.0418000000000001E-4</v>
      </c>
      <c r="F28" s="220">
        <v>0</v>
      </c>
      <c r="G28" s="220">
        <v>0</v>
      </c>
      <c r="H28" s="220">
        <v>2.0418000000000001E-4</v>
      </c>
      <c r="I28" s="220">
        <v>107.93599005</v>
      </c>
      <c r="J28" s="220">
        <v>0.73271122</v>
      </c>
    </row>
    <row r="29" spans="1:10" x14ac:dyDescent="0.25">
      <c r="A29" s="161" t="s">
        <v>95</v>
      </c>
      <c r="B29" s="220">
        <v>0.47765978000000003</v>
      </c>
      <c r="C29" s="220">
        <v>0.65871018999999997</v>
      </c>
      <c r="D29" s="220">
        <v>0</v>
      </c>
      <c r="E29" s="220">
        <v>1.00942E-3</v>
      </c>
      <c r="F29" s="220">
        <v>1.9712E-2</v>
      </c>
      <c r="G29" s="220">
        <v>0</v>
      </c>
      <c r="H29" s="220">
        <v>7.320111E-2</v>
      </c>
      <c r="I29" s="220">
        <v>0.96988071999999992</v>
      </c>
      <c r="J29" s="220">
        <v>0</v>
      </c>
    </row>
    <row r="30" spans="1:10" x14ac:dyDescent="0.25">
      <c r="A30" s="161" t="s">
        <v>182</v>
      </c>
      <c r="B30" s="220">
        <v>2.7623712200000003</v>
      </c>
      <c r="C30" s="220">
        <v>0.55377004000000007</v>
      </c>
      <c r="D30" s="220">
        <v>0</v>
      </c>
      <c r="E30" s="220">
        <v>0</v>
      </c>
      <c r="F30" s="220">
        <v>6.70276681</v>
      </c>
      <c r="G30" s="220">
        <v>4.3950120000000002E-2</v>
      </c>
      <c r="H30" s="220">
        <v>9.237401929999999</v>
      </c>
      <c r="I30" s="220">
        <v>6.0269192</v>
      </c>
      <c r="J30" s="220">
        <v>0.55377004000000007</v>
      </c>
    </row>
    <row r="31" spans="1:10" x14ac:dyDescent="0.25">
      <c r="A31" s="161" t="s">
        <v>234</v>
      </c>
      <c r="B31" s="220">
        <v>6.58528497</v>
      </c>
      <c r="C31" s="220">
        <v>0.53067831999999993</v>
      </c>
      <c r="D31" s="220">
        <v>8.4199000000000003E-4</v>
      </c>
      <c r="E31" s="220">
        <v>8.6216900000000013E-3</v>
      </c>
      <c r="F31" s="220">
        <v>2.7526999999999999E-4</v>
      </c>
      <c r="G31" s="220">
        <v>0</v>
      </c>
      <c r="H31" s="220">
        <v>3.333494E-2</v>
      </c>
      <c r="I31" s="220">
        <v>14.97891592</v>
      </c>
      <c r="J31" s="220">
        <v>0.30559652000000004</v>
      </c>
    </row>
    <row r="32" spans="1:10" x14ac:dyDescent="0.25">
      <c r="A32" s="161" t="s">
        <v>135</v>
      </c>
      <c r="B32" s="220">
        <v>3.40724486</v>
      </c>
      <c r="C32" s="220">
        <v>0.52797606000000008</v>
      </c>
      <c r="D32" s="220">
        <v>0</v>
      </c>
      <c r="E32" s="220">
        <v>3.1751399999999999E-3</v>
      </c>
      <c r="F32" s="220">
        <v>1.38094089</v>
      </c>
      <c r="G32" s="220">
        <v>0</v>
      </c>
      <c r="H32" s="220">
        <v>1.54033179</v>
      </c>
      <c r="I32" s="220">
        <v>90.849231620000012</v>
      </c>
      <c r="J32" s="220">
        <v>0.53655052000000003</v>
      </c>
    </row>
    <row r="33" spans="1:10" x14ac:dyDescent="0.25">
      <c r="A33" s="161" t="s">
        <v>238</v>
      </c>
      <c r="B33" s="220">
        <v>13.19746022</v>
      </c>
      <c r="C33" s="220">
        <v>0.48325892999999998</v>
      </c>
      <c r="D33" s="220">
        <v>0</v>
      </c>
      <c r="E33" s="220">
        <v>4.0106400000000002E-3</v>
      </c>
      <c r="F33" s="220">
        <v>0.53775185999999997</v>
      </c>
      <c r="G33" s="220">
        <v>0.10700745</v>
      </c>
      <c r="H33" s="220">
        <v>0.83849993</v>
      </c>
      <c r="I33" s="220">
        <v>41.753239229999998</v>
      </c>
      <c r="J33" s="220">
        <v>0.54220372999999999</v>
      </c>
    </row>
    <row r="34" spans="1:10" x14ac:dyDescent="0.25">
      <c r="A34" s="161" t="s">
        <v>27</v>
      </c>
      <c r="B34" s="220">
        <v>0.14759325000000001</v>
      </c>
      <c r="C34" s="220">
        <v>0.41341471999999996</v>
      </c>
      <c r="D34" s="220">
        <v>0</v>
      </c>
      <c r="E34" s="220">
        <v>3.3408069999999998E-2</v>
      </c>
      <c r="F34" s="220">
        <v>1.74674665</v>
      </c>
      <c r="G34" s="220">
        <v>7.41743E-3</v>
      </c>
      <c r="H34" s="220">
        <v>1.9763681100000001</v>
      </c>
      <c r="I34" s="220">
        <v>30.930414239999998</v>
      </c>
      <c r="J34" s="220">
        <v>0.41341471999999996</v>
      </c>
    </row>
    <row r="35" spans="1:10" x14ac:dyDescent="0.25">
      <c r="A35" s="161" t="s">
        <v>170</v>
      </c>
      <c r="B35" s="220">
        <v>13.33905085</v>
      </c>
      <c r="C35" s="220">
        <v>0.33418390000000003</v>
      </c>
      <c r="D35" s="220">
        <v>0</v>
      </c>
      <c r="E35" s="220">
        <v>3.27244475</v>
      </c>
      <c r="F35" s="220">
        <v>10.352658810000001</v>
      </c>
      <c r="G35" s="220">
        <v>0</v>
      </c>
      <c r="H35" s="220">
        <v>15.809817519999999</v>
      </c>
      <c r="I35" s="220">
        <v>17.9732892</v>
      </c>
      <c r="J35" s="220">
        <v>0.33418390000000003</v>
      </c>
    </row>
    <row r="36" spans="1:10" x14ac:dyDescent="0.25">
      <c r="A36" s="161" t="s">
        <v>146</v>
      </c>
      <c r="B36" s="220">
        <v>6.5197499600000004</v>
      </c>
      <c r="C36" s="220">
        <v>0.27855029999999997</v>
      </c>
      <c r="D36" s="220">
        <v>0</v>
      </c>
      <c r="E36" s="220">
        <v>0</v>
      </c>
      <c r="F36" s="220">
        <v>5.6224091999999999</v>
      </c>
      <c r="G36" s="220">
        <v>0</v>
      </c>
      <c r="H36" s="220">
        <v>7.1194815299999998</v>
      </c>
      <c r="I36" s="220">
        <v>18.401414299999999</v>
      </c>
      <c r="J36" s="220">
        <v>0.27855029999999997</v>
      </c>
    </row>
    <row r="37" spans="1:10" x14ac:dyDescent="0.25">
      <c r="A37" s="161" t="s">
        <v>258</v>
      </c>
      <c r="B37" s="220">
        <v>0.25399797000000002</v>
      </c>
      <c r="C37" s="220">
        <v>0.25713269</v>
      </c>
      <c r="D37" s="220">
        <v>0.15898778</v>
      </c>
      <c r="E37" s="220">
        <v>0</v>
      </c>
      <c r="F37" s="220">
        <v>3.0140628399999998</v>
      </c>
      <c r="G37" s="220">
        <v>7.7469999999999997E-2</v>
      </c>
      <c r="H37" s="220">
        <v>4.5540795000000003</v>
      </c>
      <c r="I37" s="220">
        <v>2.7382901800000004</v>
      </c>
      <c r="J37" s="220">
        <v>0.33364490999999996</v>
      </c>
    </row>
    <row r="38" spans="1:10" x14ac:dyDescent="0.25">
      <c r="A38" s="161" t="s">
        <v>30</v>
      </c>
      <c r="B38" s="220">
        <v>6.0689999999999997E-5</v>
      </c>
      <c r="C38" s="220">
        <v>0.24090942999999998</v>
      </c>
      <c r="D38" s="220">
        <v>0.24090942999999998</v>
      </c>
      <c r="E38" s="220">
        <v>0.12721397000000001</v>
      </c>
      <c r="F38" s="220">
        <v>3.9277374500000004</v>
      </c>
      <c r="G38" s="220">
        <v>0</v>
      </c>
      <c r="H38" s="220">
        <v>4.5139593300000005</v>
      </c>
      <c r="I38" s="220">
        <v>32.803903760000004</v>
      </c>
      <c r="J38" s="220">
        <v>0</v>
      </c>
    </row>
    <row r="39" spans="1:10" x14ac:dyDescent="0.25">
      <c r="A39" s="161" t="s">
        <v>24</v>
      </c>
      <c r="B39" s="220">
        <v>9.8264270000000001E-2</v>
      </c>
      <c r="C39" s="220">
        <v>0.17583293999999999</v>
      </c>
      <c r="D39" s="220">
        <v>0.14311057999999999</v>
      </c>
      <c r="E39" s="220">
        <v>1.3872600000000001E-2</v>
      </c>
      <c r="F39" s="220">
        <v>0.41208607000000003</v>
      </c>
      <c r="G39" s="220">
        <v>0</v>
      </c>
      <c r="H39" s="220">
        <v>0.43381024000000001</v>
      </c>
      <c r="I39" s="220">
        <v>18.443750550000001</v>
      </c>
      <c r="J39" s="220">
        <v>0</v>
      </c>
    </row>
    <row r="40" spans="1:10" x14ac:dyDescent="0.25">
      <c r="A40" s="161" t="s">
        <v>75</v>
      </c>
      <c r="B40" s="220">
        <v>2.146027E-2</v>
      </c>
      <c r="C40" s="220">
        <v>0.16080714999999998</v>
      </c>
      <c r="D40" s="220">
        <v>3.5789109999999999E-2</v>
      </c>
      <c r="E40" s="220">
        <v>4.1354660000000001E-2</v>
      </c>
      <c r="F40" s="220">
        <v>7.5821240000000012E-2</v>
      </c>
      <c r="G40" s="220">
        <v>0.11251978</v>
      </c>
      <c r="H40" s="220">
        <v>0.23033724999999999</v>
      </c>
      <c r="I40" s="220">
        <v>25.08649394</v>
      </c>
      <c r="J40" s="220">
        <v>0</v>
      </c>
    </row>
    <row r="41" spans="1:10" x14ac:dyDescent="0.25">
      <c r="A41" s="161" t="s">
        <v>222</v>
      </c>
      <c r="B41" s="220">
        <v>3.9978194900000004</v>
      </c>
      <c r="C41" s="220">
        <v>0.1526826</v>
      </c>
      <c r="D41" s="220">
        <v>0</v>
      </c>
      <c r="E41" s="220">
        <v>0.35971671999999999</v>
      </c>
      <c r="F41" s="220">
        <v>0.57043717000000005</v>
      </c>
      <c r="G41" s="220">
        <v>6.0263699999999996E-3</v>
      </c>
      <c r="H41" s="220">
        <v>4.7227157000000002</v>
      </c>
      <c r="I41" s="220">
        <v>33.495652079999999</v>
      </c>
      <c r="J41" s="220">
        <v>0.1526826</v>
      </c>
    </row>
    <row r="42" spans="1:10" x14ac:dyDescent="0.25">
      <c r="A42" s="161" t="s">
        <v>175</v>
      </c>
      <c r="B42" s="220">
        <v>4.4369591500000007</v>
      </c>
      <c r="C42" s="220">
        <v>0.14370141</v>
      </c>
      <c r="D42" s="220">
        <v>3.760235E-2</v>
      </c>
      <c r="E42" s="220">
        <v>4.5508817400000003</v>
      </c>
      <c r="F42" s="220">
        <v>8.7687415899999994</v>
      </c>
      <c r="G42" s="220">
        <v>0.14971798</v>
      </c>
      <c r="H42" s="220">
        <v>38.976095669999999</v>
      </c>
      <c r="I42" s="220">
        <v>75.895797520000002</v>
      </c>
      <c r="J42" s="220">
        <v>0.65065996999999998</v>
      </c>
    </row>
    <row r="43" spans="1:10" x14ac:dyDescent="0.25">
      <c r="A43" s="161" t="s">
        <v>93</v>
      </c>
      <c r="B43" s="220">
        <v>0.31586703000000005</v>
      </c>
      <c r="C43" s="220">
        <v>0.14307006999999999</v>
      </c>
      <c r="D43" s="220">
        <v>0</v>
      </c>
      <c r="E43" s="220">
        <v>0</v>
      </c>
      <c r="F43" s="220">
        <v>6.3769629999999994E-2</v>
      </c>
      <c r="G43" s="220">
        <v>0</v>
      </c>
      <c r="H43" s="220">
        <v>0.10192055</v>
      </c>
      <c r="I43" s="220">
        <v>2.1626694900000003</v>
      </c>
      <c r="J43" s="220">
        <v>0</v>
      </c>
    </row>
    <row r="44" spans="1:10" x14ac:dyDescent="0.25">
      <c r="A44" s="161" t="s">
        <v>21</v>
      </c>
      <c r="B44" s="220">
        <v>0</v>
      </c>
      <c r="C44" s="220">
        <v>0.1076544</v>
      </c>
      <c r="D44" s="220">
        <v>0</v>
      </c>
      <c r="E44" s="220">
        <v>2.5337060000000002E-2</v>
      </c>
      <c r="F44" s="220">
        <v>1.978E-5</v>
      </c>
      <c r="G44" s="220">
        <v>0</v>
      </c>
      <c r="H44" s="220">
        <v>2.625444E-2</v>
      </c>
      <c r="I44" s="220">
        <v>38.420728880000006</v>
      </c>
      <c r="J44" s="220">
        <v>0.12115994000000001</v>
      </c>
    </row>
    <row r="45" spans="1:10" x14ac:dyDescent="0.25">
      <c r="A45" s="161" t="s">
        <v>211</v>
      </c>
      <c r="B45" s="220">
        <v>3.2652457099999999</v>
      </c>
      <c r="C45" s="220">
        <v>0.10300208999999999</v>
      </c>
      <c r="D45" s="220">
        <v>0</v>
      </c>
      <c r="E45" s="220">
        <v>7.7663514100000004</v>
      </c>
      <c r="F45" s="220">
        <v>11.25333687</v>
      </c>
      <c r="G45" s="220">
        <v>4.3439730000000003E-2</v>
      </c>
      <c r="H45" s="220">
        <v>23.399696719999998</v>
      </c>
      <c r="I45" s="220">
        <v>32.278341740000002</v>
      </c>
      <c r="J45" s="220">
        <v>0</v>
      </c>
    </row>
    <row r="46" spans="1:10" x14ac:dyDescent="0.25">
      <c r="A46" s="161" t="s">
        <v>196</v>
      </c>
      <c r="B46" s="220">
        <v>8.1750531100000003</v>
      </c>
      <c r="C46" s="220">
        <v>0.10012969000000001</v>
      </c>
      <c r="D46" s="220">
        <v>0</v>
      </c>
      <c r="E46" s="220">
        <v>2.72822736</v>
      </c>
      <c r="F46" s="220">
        <v>13.24300996</v>
      </c>
      <c r="G46" s="220">
        <v>0.25154202999999997</v>
      </c>
      <c r="H46" s="220">
        <v>36.975864369999996</v>
      </c>
      <c r="I46" s="220">
        <v>22.703074789999999</v>
      </c>
      <c r="J46" s="220">
        <v>1.5577000000000001E-2</v>
      </c>
    </row>
    <row r="47" spans="1:10" x14ac:dyDescent="0.25">
      <c r="A47" s="161" t="s">
        <v>17</v>
      </c>
      <c r="B47" s="220">
        <v>0</v>
      </c>
      <c r="C47" s="220">
        <v>9.7653719999999999E-2</v>
      </c>
      <c r="D47" s="220">
        <v>0</v>
      </c>
      <c r="E47" s="220">
        <v>0</v>
      </c>
      <c r="F47" s="220">
        <v>0</v>
      </c>
      <c r="G47" s="220">
        <v>0</v>
      </c>
      <c r="H47" s="220">
        <v>0</v>
      </c>
      <c r="I47" s="220">
        <v>2.87701764</v>
      </c>
      <c r="J47" s="220">
        <v>0.48279603999999998</v>
      </c>
    </row>
    <row r="48" spans="1:10" x14ac:dyDescent="0.25">
      <c r="A48" s="161" t="s">
        <v>31</v>
      </c>
      <c r="B48" s="220">
        <v>4.3600499999999999E-3</v>
      </c>
      <c r="C48" s="220">
        <v>9.4972500000000001E-2</v>
      </c>
      <c r="D48" s="220">
        <v>0</v>
      </c>
      <c r="E48" s="220">
        <v>1.374799E-2</v>
      </c>
      <c r="F48" s="220">
        <v>7.6576690000000003E-2</v>
      </c>
      <c r="G48" s="220">
        <v>0</v>
      </c>
      <c r="H48" s="220">
        <v>9.8214960000000004E-2</v>
      </c>
      <c r="I48" s="220">
        <v>7.7798093699999997</v>
      </c>
      <c r="J48" s="220">
        <v>9.4972500000000001E-2</v>
      </c>
    </row>
    <row r="49" spans="1:10" x14ac:dyDescent="0.25">
      <c r="A49" s="161" t="s">
        <v>20</v>
      </c>
      <c r="B49" s="220">
        <v>4.6932330000000001E-2</v>
      </c>
      <c r="C49" s="220">
        <v>9.4701999999999995E-2</v>
      </c>
      <c r="D49" s="220">
        <v>0</v>
      </c>
      <c r="E49" s="220">
        <v>2.0219869999999997E-2</v>
      </c>
      <c r="F49" s="220">
        <v>46.618609929999998</v>
      </c>
      <c r="G49" s="220">
        <v>0</v>
      </c>
      <c r="H49" s="220">
        <v>47.112415799999994</v>
      </c>
      <c r="I49" s="220">
        <v>73.219992619999999</v>
      </c>
      <c r="J49" s="220">
        <v>0.29368384999999997</v>
      </c>
    </row>
    <row r="50" spans="1:10" x14ac:dyDescent="0.25">
      <c r="A50" s="161" t="s">
        <v>134</v>
      </c>
      <c r="B50" s="220">
        <v>0.55587708999999996</v>
      </c>
      <c r="C50" s="220">
        <v>8.1990610000000005E-2</v>
      </c>
      <c r="D50" s="220">
        <v>8.1990610000000005E-2</v>
      </c>
      <c r="E50" s="220">
        <v>2.2381900000000001E-3</v>
      </c>
      <c r="F50" s="220">
        <v>4.7370589599999997</v>
      </c>
      <c r="G50" s="220">
        <v>0</v>
      </c>
      <c r="H50" s="220">
        <v>8.027522059999999</v>
      </c>
      <c r="I50" s="220">
        <v>120.36478728</v>
      </c>
      <c r="J50" s="220">
        <v>0</v>
      </c>
    </row>
    <row r="51" spans="1:10" x14ac:dyDescent="0.25">
      <c r="A51" s="161" t="s">
        <v>107</v>
      </c>
      <c r="B51" s="220">
        <v>1.2793173</v>
      </c>
      <c r="C51" s="220">
        <v>7.7686649999999996E-2</v>
      </c>
      <c r="D51" s="220">
        <v>7.5762750000000004E-2</v>
      </c>
      <c r="E51" s="220">
        <v>0.12611377000000001</v>
      </c>
      <c r="F51" s="220">
        <v>13.443548740000001</v>
      </c>
      <c r="G51" s="220">
        <v>1.5196100000000001E-2</v>
      </c>
      <c r="H51" s="220">
        <v>16.51577137</v>
      </c>
      <c r="I51" s="220">
        <v>107.32545709</v>
      </c>
      <c r="J51" s="220">
        <v>2.9860400000000001E-3</v>
      </c>
    </row>
    <row r="52" spans="1:10" x14ac:dyDescent="0.25">
      <c r="A52" s="161" t="s">
        <v>108</v>
      </c>
      <c r="B52" s="220">
        <v>0.63655236999999998</v>
      </c>
      <c r="C52" s="220">
        <v>7.5151429999999991E-2</v>
      </c>
      <c r="D52" s="220">
        <v>7.5151429999999991E-2</v>
      </c>
      <c r="E52" s="220">
        <v>0.48400417000000001</v>
      </c>
      <c r="F52" s="220">
        <v>31.08101246</v>
      </c>
      <c r="G52" s="220">
        <v>0</v>
      </c>
      <c r="H52" s="220">
        <v>77.397641840000006</v>
      </c>
      <c r="I52" s="220">
        <v>106.74275996999999</v>
      </c>
      <c r="J52" s="220">
        <v>0</v>
      </c>
    </row>
    <row r="53" spans="1:10" x14ac:dyDescent="0.25">
      <c r="A53" s="161" t="s">
        <v>215</v>
      </c>
      <c r="B53" s="220">
        <v>1.6866568799999999</v>
      </c>
      <c r="C53" s="220">
        <v>6.9239449999999994E-2</v>
      </c>
      <c r="D53" s="220">
        <v>0</v>
      </c>
      <c r="E53" s="220">
        <v>5.1549600000000001E-3</v>
      </c>
      <c r="F53" s="220">
        <v>0.55098747999999997</v>
      </c>
      <c r="G53" s="220">
        <v>0</v>
      </c>
      <c r="H53" s="220">
        <v>1.20069297</v>
      </c>
      <c r="I53" s="220">
        <v>2.84070731</v>
      </c>
      <c r="J53" s="220">
        <v>6.9239449999999994E-2</v>
      </c>
    </row>
    <row r="54" spans="1:10" x14ac:dyDescent="0.25">
      <c r="A54" s="161" t="s">
        <v>195</v>
      </c>
      <c r="B54" s="220">
        <v>13.492400880000002</v>
      </c>
      <c r="C54" s="220">
        <v>6.887138000000001E-2</v>
      </c>
      <c r="D54" s="220">
        <v>0</v>
      </c>
      <c r="E54" s="220">
        <v>2.1222930000000001E-2</v>
      </c>
      <c r="F54" s="220">
        <v>14.16719419</v>
      </c>
      <c r="G54" s="220">
        <v>0.20517479</v>
      </c>
      <c r="H54" s="220">
        <v>30.043639670000001</v>
      </c>
      <c r="I54" s="220">
        <v>49.53625813</v>
      </c>
      <c r="J54" s="220">
        <v>6.887138000000001E-2</v>
      </c>
    </row>
    <row r="55" spans="1:10" x14ac:dyDescent="0.25">
      <c r="A55" s="161" t="s">
        <v>216</v>
      </c>
      <c r="B55" s="220">
        <v>24.548553559999998</v>
      </c>
      <c r="C55" s="220">
        <v>6.5069699999999994E-2</v>
      </c>
      <c r="D55" s="220">
        <v>2.6763299999999998E-3</v>
      </c>
      <c r="E55" s="220">
        <v>0.84040303999999999</v>
      </c>
      <c r="F55" s="220">
        <v>6.63575406</v>
      </c>
      <c r="G55" s="220">
        <v>2.73838E-2</v>
      </c>
      <c r="H55" s="220">
        <v>13.4044711</v>
      </c>
      <c r="I55" s="220">
        <v>48.493000219999999</v>
      </c>
      <c r="J55" s="220">
        <v>6.1989739999999995E-2</v>
      </c>
    </row>
    <row r="56" spans="1:10" x14ac:dyDescent="0.25">
      <c r="A56" s="161" t="s">
        <v>28</v>
      </c>
      <c r="B56" s="220">
        <v>2.5839399999999998E-3</v>
      </c>
      <c r="C56" s="220">
        <v>5.7486580000000002E-2</v>
      </c>
      <c r="D56" s="220">
        <v>5.6706300000000001E-2</v>
      </c>
      <c r="E56" s="220">
        <v>0.41865310999999999</v>
      </c>
      <c r="F56" s="220">
        <v>2.75794921</v>
      </c>
      <c r="G56" s="220">
        <v>0</v>
      </c>
      <c r="H56" s="220">
        <v>3.1806686499999999</v>
      </c>
      <c r="I56" s="220">
        <v>19.868726199999998</v>
      </c>
      <c r="J56" s="220">
        <v>7.8027999999999995E-4</v>
      </c>
    </row>
    <row r="57" spans="1:10" x14ac:dyDescent="0.25">
      <c r="A57" s="161" t="s">
        <v>214</v>
      </c>
      <c r="B57" s="220">
        <v>14.51343503</v>
      </c>
      <c r="C57" s="220">
        <v>5.4528190000000004E-2</v>
      </c>
      <c r="D57" s="220">
        <v>0</v>
      </c>
      <c r="E57" s="220">
        <v>0</v>
      </c>
      <c r="F57" s="220">
        <v>1.1455900400000001</v>
      </c>
      <c r="G57" s="220">
        <v>0</v>
      </c>
      <c r="H57" s="220">
        <v>4.80722206</v>
      </c>
      <c r="I57" s="220">
        <v>51.965680849999998</v>
      </c>
      <c r="J57" s="220">
        <v>6.8200100000000005E-3</v>
      </c>
    </row>
    <row r="58" spans="1:10" x14ac:dyDescent="0.25">
      <c r="A58" s="161" t="s">
        <v>42</v>
      </c>
      <c r="B58" s="220">
        <v>0</v>
      </c>
      <c r="C58" s="220">
        <v>5.2421269999999999E-2</v>
      </c>
      <c r="D58" s="220">
        <v>0</v>
      </c>
      <c r="E58" s="220">
        <v>6.8969999999999999E-5</v>
      </c>
      <c r="F58" s="220">
        <v>0</v>
      </c>
      <c r="G58" s="220">
        <v>0</v>
      </c>
      <c r="H58" s="220">
        <v>1.010321E-2</v>
      </c>
      <c r="I58" s="220">
        <v>2.7268092400000001</v>
      </c>
      <c r="J58" s="220">
        <v>5.2421269999999999E-2</v>
      </c>
    </row>
    <row r="59" spans="1:10" x14ac:dyDescent="0.25">
      <c r="A59" s="161" t="s">
        <v>250</v>
      </c>
      <c r="B59" s="220">
        <v>7.9791199000000006</v>
      </c>
      <c r="C59" s="220">
        <v>4.1338529999999998E-2</v>
      </c>
      <c r="D59" s="220">
        <v>3.9255150000000003E-2</v>
      </c>
      <c r="E59" s="220">
        <v>0.39644770000000001</v>
      </c>
      <c r="F59" s="220">
        <v>4.3853900199999991</v>
      </c>
      <c r="G59" s="220">
        <v>1.8702090000000001E-2</v>
      </c>
      <c r="H59" s="220">
        <v>8.0139128799999995</v>
      </c>
      <c r="I59" s="220">
        <v>150.88373974999999</v>
      </c>
      <c r="J59" s="220">
        <v>6.1328800000000003E-3</v>
      </c>
    </row>
    <row r="60" spans="1:10" x14ac:dyDescent="0.25">
      <c r="A60" s="161" t="s">
        <v>184</v>
      </c>
      <c r="B60" s="220">
        <v>103.54257249</v>
      </c>
      <c r="C60" s="220">
        <v>3.7473559999999996E-2</v>
      </c>
      <c r="D60" s="220">
        <v>0</v>
      </c>
      <c r="E60" s="220">
        <v>41.746822020000003</v>
      </c>
      <c r="F60" s="220">
        <v>23.648107299999999</v>
      </c>
      <c r="G60" s="220">
        <v>9.7288815999999994</v>
      </c>
      <c r="H60" s="220">
        <v>120.59936304999999</v>
      </c>
      <c r="I60" s="220">
        <v>43.575606479999998</v>
      </c>
      <c r="J60" s="220">
        <v>3.7473559999999996E-2</v>
      </c>
    </row>
    <row r="61" spans="1:10" x14ac:dyDescent="0.25">
      <c r="A61" s="161" t="s">
        <v>194</v>
      </c>
      <c r="B61" s="220">
        <v>4.2783547300000002</v>
      </c>
      <c r="C61" s="220">
        <v>3.3749169999999995E-2</v>
      </c>
      <c r="D61" s="220">
        <v>0</v>
      </c>
      <c r="E61" s="220">
        <v>2.7657999999999999E-2</v>
      </c>
      <c r="F61" s="220">
        <v>11.73032203</v>
      </c>
      <c r="G61" s="220">
        <v>2.3289199999999999E-2</v>
      </c>
      <c r="H61" s="220">
        <v>12.8518007</v>
      </c>
      <c r="I61" s="220">
        <v>65.050618299999996</v>
      </c>
      <c r="J61" s="220">
        <v>3.3749169999999995E-2</v>
      </c>
    </row>
    <row r="62" spans="1:10" x14ac:dyDescent="0.25">
      <c r="A62" s="161" t="s">
        <v>114</v>
      </c>
      <c r="B62" s="220">
        <v>49.069382840000003</v>
      </c>
      <c r="C62" s="220">
        <v>3.1415999999999999E-2</v>
      </c>
      <c r="D62" s="220">
        <v>0</v>
      </c>
      <c r="E62" s="220">
        <v>0</v>
      </c>
      <c r="F62" s="220">
        <v>3.5799533800000001</v>
      </c>
      <c r="G62" s="220">
        <v>0</v>
      </c>
      <c r="H62" s="220">
        <v>37.157894299999995</v>
      </c>
      <c r="I62" s="220">
        <v>10.47817326</v>
      </c>
      <c r="J62" s="220">
        <v>0</v>
      </c>
    </row>
    <row r="63" spans="1:10" x14ac:dyDescent="0.25">
      <c r="A63" s="161" t="s">
        <v>210</v>
      </c>
      <c r="B63" s="220">
        <v>11.428113949999998</v>
      </c>
      <c r="C63" s="220">
        <v>2.9554090000000002E-2</v>
      </c>
      <c r="D63" s="220">
        <v>0</v>
      </c>
      <c r="E63" s="220">
        <v>9.1667949999999998E-2</v>
      </c>
      <c r="F63" s="220">
        <v>32.996044609999998</v>
      </c>
      <c r="G63" s="220">
        <v>4.1823550000000001E-2</v>
      </c>
      <c r="H63" s="220">
        <v>33.729300479999999</v>
      </c>
      <c r="I63" s="220">
        <v>20.201099129999999</v>
      </c>
      <c r="J63" s="220">
        <v>2.9554090000000002E-2</v>
      </c>
    </row>
    <row r="64" spans="1:10" x14ac:dyDescent="0.25">
      <c r="A64" s="161" t="s">
        <v>145</v>
      </c>
      <c r="B64" s="220">
        <v>1.27184075</v>
      </c>
      <c r="C64" s="220">
        <v>2.9208080000000001E-2</v>
      </c>
      <c r="D64" s="220">
        <v>0</v>
      </c>
      <c r="E64" s="220">
        <v>0</v>
      </c>
      <c r="F64" s="220">
        <v>4.9964379699999997</v>
      </c>
      <c r="G64" s="220">
        <v>0</v>
      </c>
      <c r="H64" s="220">
        <v>5.0004866699999999</v>
      </c>
      <c r="I64" s="220">
        <v>12.134325820000001</v>
      </c>
      <c r="J64" s="220">
        <v>2.9208080000000001E-2</v>
      </c>
    </row>
    <row r="65" spans="1:10" x14ac:dyDescent="0.25">
      <c r="A65" s="161" t="s">
        <v>133</v>
      </c>
      <c r="B65" s="220">
        <v>0.75986917000000009</v>
      </c>
      <c r="C65" s="220">
        <v>2.8911450000000002E-2</v>
      </c>
      <c r="D65" s="220">
        <v>2.7966869999999998E-2</v>
      </c>
      <c r="E65" s="220">
        <v>1.6608900000000002E-3</v>
      </c>
      <c r="F65" s="220">
        <v>7.3152519999999999E-2</v>
      </c>
      <c r="G65" s="220">
        <v>0</v>
      </c>
      <c r="H65" s="220">
        <v>8.5627049999999996E-2</v>
      </c>
      <c r="I65" s="220">
        <v>18.849319670000003</v>
      </c>
      <c r="J65" s="220">
        <v>9.4458000000000009E-4</v>
      </c>
    </row>
    <row r="66" spans="1:10" x14ac:dyDescent="0.25">
      <c r="A66" s="161" t="s">
        <v>94</v>
      </c>
      <c r="B66" s="220">
        <v>1.0673549999999999E-2</v>
      </c>
      <c r="C66" s="220">
        <v>2.835472E-2</v>
      </c>
      <c r="D66" s="220">
        <v>0</v>
      </c>
      <c r="E66" s="220">
        <v>1.8760051000000002</v>
      </c>
      <c r="F66" s="220">
        <v>2.26706634</v>
      </c>
      <c r="G66" s="220">
        <v>0</v>
      </c>
      <c r="H66" s="220">
        <v>5.0035339800000003</v>
      </c>
      <c r="I66" s="220">
        <v>1.26854541</v>
      </c>
      <c r="J66" s="220">
        <v>0</v>
      </c>
    </row>
    <row r="67" spans="1:10" x14ac:dyDescent="0.25">
      <c r="A67" s="161" t="s">
        <v>197</v>
      </c>
      <c r="B67" s="220">
        <v>17.049633309999997</v>
      </c>
      <c r="C67" s="220">
        <v>2.1197000000000001E-2</v>
      </c>
      <c r="D67" s="220">
        <v>0</v>
      </c>
      <c r="E67" s="220">
        <v>28.372413170000002</v>
      </c>
      <c r="F67" s="220">
        <v>10.16952661</v>
      </c>
      <c r="G67" s="220">
        <v>1.8661299999999999E-2</v>
      </c>
      <c r="H67" s="220">
        <v>48.581694729999995</v>
      </c>
      <c r="I67" s="220">
        <v>11.38103126</v>
      </c>
      <c r="J67" s="220">
        <v>2.1197000000000001E-2</v>
      </c>
    </row>
    <row r="68" spans="1:10" x14ac:dyDescent="0.25">
      <c r="A68" s="161" t="s">
        <v>251</v>
      </c>
      <c r="B68" s="220">
        <v>12.267898750000001</v>
      </c>
      <c r="C68" s="220">
        <v>1.89771E-2</v>
      </c>
      <c r="D68" s="220">
        <v>1.8819599999999999E-2</v>
      </c>
      <c r="E68" s="220">
        <v>0</v>
      </c>
      <c r="F68" s="220">
        <v>0.87373146999999995</v>
      </c>
      <c r="G68" s="220">
        <v>0</v>
      </c>
      <c r="H68" s="220">
        <v>1.66255731</v>
      </c>
      <c r="I68" s="220">
        <v>14.40341928</v>
      </c>
      <c r="J68" s="220">
        <v>1.5750000000000001E-4</v>
      </c>
    </row>
    <row r="69" spans="1:10" x14ac:dyDescent="0.25">
      <c r="A69" s="161" t="s">
        <v>242</v>
      </c>
      <c r="B69" s="220">
        <v>3.8901549599999998</v>
      </c>
      <c r="C69" s="220">
        <v>1.8712080000000002E-2</v>
      </c>
      <c r="D69" s="220">
        <v>0</v>
      </c>
      <c r="E69" s="220">
        <v>1.1847813700000001</v>
      </c>
      <c r="F69" s="220">
        <v>15.228957080000001</v>
      </c>
      <c r="G69" s="220">
        <v>2.1452389999999998E-2</v>
      </c>
      <c r="H69" s="220">
        <v>70.84714554</v>
      </c>
      <c r="I69" s="220">
        <v>24.259208960000002</v>
      </c>
      <c r="J69" s="220">
        <v>0</v>
      </c>
    </row>
    <row r="70" spans="1:10" x14ac:dyDescent="0.25">
      <c r="A70" s="161" t="s">
        <v>240</v>
      </c>
      <c r="B70" s="220">
        <v>7.0017774699999995</v>
      </c>
      <c r="C70" s="220">
        <v>1.6799999999999999E-2</v>
      </c>
      <c r="D70" s="220">
        <v>1.6799999999999999E-2</v>
      </c>
      <c r="E70" s="220">
        <v>8.4485710000000006E-2</v>
      </c>
      <c r="F70" s="220">
        <v>19.11604384</v>
      </c>
      <c r="G70" s="220">
        <v>0.14752218</v>
      </c>
      <c r="H70" s="220">
        <v>24.532597149999997</v>
      </c>
      <c r="I70" s="220">
        <v>37.481437369999995</v>
      </c>
      <c r="J70" s="220">
        <v>0</v>
      </c>
    </row>
    <row r="71" spans="1:10" x14ac:dyDescent="0.25">
      <c r="A71" s="161" t="s">
        <v>220</v>
      </c>
      <c r="B71" s="220">
        <v>17.876292719999999</v>
      </c>
      <c r="C71" s="220">
        <v>1.5663170000000001E-2</v>
      </c>
      <c r="D71" s="220">
        <v>0</v>
      </c>
      <c r="E71" s="220">
        <v>0.13000871999999999</v>
      </c>
      <c r="F71" s="220">
        <v>12.21887254</v>
      </c>
      <c r="G71" s="220">
        <v>0.36707439000000003</v>
      </c>
      <c r="H71" s="220">
        <v>29.103460550000001</v>
      </c>
      <c r="I71" s="220">
        <v>49.777439000000001</v>
      </c>
      <c r="J71" s="220">
        <v>2.2413990000000002E-2</v>
      </c>
    </row>
    <row r="72" spans="1:10" x14ac:dyDescent="0.25">
      <c r="A72" s="161" t="s">
        <v>206</v>
      </c>
      <c r="B72" s="220">
        <v>7.1093279599999999</v>
      </c>
      <c r="C72" s="220">
        <v>1.4999999999999999E-2</v>
      </c>
      <c r="D72" s="220">
        <v>1.4999999999999999E-2</v>
      </c>
      <c r="E72" s="220">
        <v>0</v>
      </c>
      <c r="F72" s="220">
        <v>0.37586597999999999</v>
      </c>
      <c r="G72" s="220">
        <v>3.5999999999999999E-3</v>
      </c>
      <c r="H72" s="220">
        <v>1.5063510800000002</v>
      </c>
      <c r="I72" s="220">
        <v>28.25998791</v>
      </c>
      <c r="J72" s="220">
        <v>0</v>
      </c>
    </row>
    <row r="73" spans="1:10" x14ac:dyDescent="0.25">
      <c r="A73" s="161" t="s">
        <v>228</v>
      </c>
      <c r="B73" s="220">
        <v>8.5196487799999989</v>
      </c>
      <c r="C73" s="220">
        <v>1.496523E-2</v>
      </c>
      <c r="D73" s="220">
        <v>0</v>
      </c>
      <c r="E73" s="220">
        <v>0</v>
      </c>
      <c r="F73" s="220">
        <v>0.21718901999999998</v>
      </c>
      <c r="G73" s="220">
        <v>5.60013E-3</v>
      </c>
      <c r="H73" s="220">
        <v>0.63248767000000006</v>
      </c>
      <c r="I73" s="220">
        <v>14.4646664</v>
      </c>
      <c r="J73" s="220">
        <v>1.496523E-2</v>
      </c>
    </row>
    <row r="74" spans="1:10" x14ac:dyDescent="0.25">
      <c r="A74" s="161" t="s">
        <v>48</v>
      </c>
      <c r="B74" s="220">
        <v>0</v>
      </c>
      <c r="C74" s="220">
        <v>1.2706450000000001E-2</v>
      </c>
      <c r="D74" s="220">
        <v>0</v>
      </c>
      <c r="E74" s="220">
        <v>0</v>
      </c>
      <c r="F74" s="220">
        <v>0</v>
      </c>
      <c r="G74" s="220">
        <v>0</v>
      </c>
      <c r="H74" s="220">
        <v>0</v>
      </c>
      <c r="I74" s="220">
        <v>0.39518053000000003</v>
      </c>
      <c r="J74" s="220">
        <v>1.2706450000000001E-2</v>
      </c>
    </row>
    <row r="75" spans="1:10" x14ac:dyDescent="0.25">
      <c r="A75" s="161" t="s">
        <v>180</v>
      </c>
      <c r="B75" s="220">
        <v>1.13809816</v>
      </c>
      <c r="C75" s="220">
        <v>1.2294719999999999E-2</v>
      </c>
      <c r="D75" s="220">
        <v>0</v>
      </c>
      <c r="E75" s="220">
        <v>0</v>
      </c>
      <c r="F75" s="220">
        <v>4.6020646799999998</v>
      </c>
      <c r="G75" s="220">
        <v>0.28887225</v>
      </c>
      <c r="H75" s="220">
        <v>5.4491271900000005</v>
      </c>
      <c r="I75" s="220">
        <v>14.486439170000001</v>
      </c>
      <c r="J75" s="220">
        <v>3.2661299999999999E-3</v>
      </c>
    </row>
    <row r="76" spans="1:10" x14ac:dyDescent="0.25">
      <c r="A76" s="161" t="s">
        <v>150</v>
      </c>
      <c r="B76" s="220">
        <v>2.2820846400000003</v>
      </c>
      <c r="C76" s="220">
        <v>1.15E-2</v>
      </c>
      <c r="D76" s="220">
        <v>0</v>
      </c>
      <c r="E76" s="220">
        <v>0</v>
      </c>
      <c r="F76" s="220">
        <v>0.34282445</v>
      </c>
      <c r="G76" s="220">
        <v>5.0296E-4</v>
      </c>
      <c r="H76" s="220">
        <v>0.35053582999999999</v>
      </c>
      <c r="I76" s="220">
        <v>3.0549478900000002</v>
      </c>
      <c r="J76" s="220">
        <v>1.927253E-2</v>
      </c>
    </row>
    <row r="77" spans="1:10" x14ac:dyDescent="0.25">
      <c r="A77" s="161" t="s">
        <v>128</v>
      </c>
      <c r="B77" s="220">
        <v>0.58912849</v>
      </c>
      <c r="C77" s="220">
        <v>1.002741E-2</v>
      </c>
      <c r="D77" s="220">
        <v>0</v>
      </c>
      <c r="E77" s="220">
        <v>0</v>
      </c>
      <c r="F77" s="220">
        <v>0.91867003000000003</v>
      </c>
      <c r="G77" s="220">
        <v>1.4803510000000001E-2</v>
      </c>
      <c r="H77" s="220">
        <v>2.9156754600000001</v>
      </c>
      <c r="I77" s="220">
        <v>15.964925580000001</v>
      </c>
      <c r="J77" s="220">
        <v>8.579680000000001E-3</v>
      </c>
    </row>
    <row r="78" spans="1:10" x14ac:dyDescent="0.25">
      <c r="A78" s="161" t="s">
        <v>36</v>
      </c>
      <c r="B78" s="220">
        <v>7.9092509999999991E-2</v>
      </c>
      <c r="C78" s="220">
        <v>9.9496599999999991E-3</v>
      </c>
      <c r="D78" s="220">
        <v>9.7135199999999998E-3</v>
      </c>
      <c r="E78" s="220">
        <v>3.0248240000000003E-2</v>
      </c>
      <c r="F78" s="220">
        <v>3.2713402899999999</v>
      </c>
      <c r="G78" s="220">
        <v>0</v>
      </c>
      <c r="H78" s="220">
        <v>4.5454801799999993</v>
      </c>
      <c r="I78" s="220">
        <v>48.80245086</v>
      </c>
      <c r="J78" s="220">
        <v>5.4902700000000002E-3</v>
      </c>
    </row>
    <row r="79" spans="1:10" x14ac:dyDescent="0.25">
      <c r="A79" s="161" t="s">
        <v>229</v>
      </c>
      <c r="B79" s="220">
        <v>11.169027570000001</v>
      </c>
      <c r="C79" s="220">
        <v>9.0105800000000007E-3</v>
      </c>
      <c r="D79" s="220">
        <v>0</v>
      </c>
      <c r="E79" s="220">
        <v>0</v>
      </c>
      <c r="F79" s="220">
        <v>0.62107468999999993</v>
      </c>
      <c r="G79" s="220">
        <v>7.1406099999999995E-3</v>
      </c>
      <c r="H79" s="220">
        <v>3.94341937</v>
      </c>
      <c r="I79" s="220">
        <v>81.861865530000003</v>
      </c>
      <c r="J79" s="220">
        <v>9.4229199999999996E-3</v>
      </c>
    </row>
    <row r="80" spans="1:10" x14ac:dyDescent="0.25">
      <c r="A80" s="161" t="s">
        <v>200</v>
      </c>
      <c r="B80" s="220">
        <v>3.9999345099999997</v>
      </c>
      <c r="C80" s="220">
        <v>8.6771699999999997E-3</v>
      </c>
      <c r="D80" s="220">
        <v>0</v>
      </c>
      <c r="E80" s="220">
        <v>0.26251598999999998</v>
      </c>
      <c r="F80" s="220">
        <v>11.37600756</v>
      </c>
      <c r="G80" s="220">
        <v>8.4799399999999997E-2</v>
      </c>
      <c r="H80" s="220">
        <v>55.22817208</v>
      </c>
      <c r="I80" s="220">
        <v>22.95286321</v>
      </c>
      <c r="J80" s="220">
        <v>8.6771699999999997E-3</v>
      </c>
    </row>
    <row r="81" spans="1:10" x14ac:dyDescent="0.25">
      <c r="A81" s="161" t="s">
        <v>256</v>
      </c>
      <c r="B81" s="220">
        <v>5.5664963299999997</v>
      </c>
      <c r="C81" s="220">
        <v>8.1078499999999998E-3</v>
      </c>
      <c r="D81" s="220">
        <v>5.3760000000000006E-4</v>
      </c>
      <c r="E81" s="220">
        <v>0.90192354000000008</v>
      </c>
      <c r="F81" s="220">
        <v>1.48079669</v>
      </c>
      <c r="G81" s="220">
        <v>5.8817919999999996E-2</v>
      </c>
      <c r="H81" s="220">
        <v>4.6899213700000004</v>
      </c>
      <c r="I81" s="220">
        <v>25.843474539999999</v>
      </c>
      <c r="J81" s="220">
        <v>3.0922499999999999E-3</v>
      </c>
    </row>
    <row r="82" spans="1:10" x14ac:dyDescent="0.25">
      <c r="A82" s="161" t="s">
        <v>204</v>
      </c>
      <c r="B82" s="220">
        <v>36.950628200000004</v>
      </c>
      <c r="C82" s="220">
        <v>6.6996299999999998E-3</v>
      </c>
      <c r="D82" s="220">
        <v>0</v>
      </c>
      <c r="E82" s="220">
        <v>0.72076101000000004</v>
      </c>
      <c r="F82" s="220">
        <v>3.68545992</v>
      </c>
      <c r="G82" s="220">
        <v>0</v>
      </c>
      <c r="H82" s="220">
        <v>8.1755930899999996</v>
      </c>
      <c r="I82" s="220">
        <v>15.849959869999999</v>
      </c>
      <c r="J82" s="220">
        <v>5.2186629999999998E-2</v>
      </c>
    </row>
    <row r="83" spans="1:10" x14ac:dyDescent="0.25">
      <c r="A83" s="161" t="s">
        <v>230</v>
      </c>
      <c r="B83" s="220">
        <v>11.24542368</v>
      </c>
      <c r="C83" s="220">
        <v>6.4124200000000003E-3</v>
      </c>
      <c r="D83" s="220">
        <v>5.5389200000000001E-3</v>
      </c>
      <c r="E83" s="220">
        <v>5.8744230000000001E-2</v>
      </c>
      <c r="F83" s="220">
        <v>5.5190309999999999E-2</v>
      </c>
      <c r="G83" s="220">
        <v>0</v>
      </c>
      <c r="H83" s="220">
        <v>0.31496306000000002</v>
      </c>
      <c r="I83" s="220">
        <v>13.093131769999999</v>
      </c>
      <c r="J83" s="220">
        <v>6.1647899999999999E-3</v>
      </c>
    </row>
    <row r="84" spans="1:10" x14ac:dyDescent="0.25">
      <c r="A84" s="161" t="s">
        <v>137</v>
      </c>
      <c r="B84" s="220">
        <v>1.3432719999999999E-2</v>
      </c>
      <c r="C84" s="220">
        <v>5.2612500000000003E-3</v>
      </c>
      <c r="D84" s="220">
        <v>0</v>
      </c>
      <c r="E84" s="220">
        <v>0</v>
      </c>
      <c r="F84" s="220">
        <v>3.4055500000000002E-3</v>
      </c>
      <c r="G84" s="220">
        <v>0</v>
      </c>
      <c r="H84" s="220">
        <v>4.0117199999999999E-3</v>
      </c>
      <c r="I84" s="220">
        <v>1.6280623200000002</v>
      </c>
      <c r="J84" s="220">
        <v>1.8526520000000001E-2</v>
      </c>
    </row>
    <row r="85" spans="1:10" x14ac:dyDescent="0.25">
      <c r="A85" s="161" t="s">
        <v>209</v>
      </c>
      <c r="B85" s="220">
        <v>107.6244968</v>
      </c>
      <c r="C85" s="220">
        <v>5.2082500000000002E-3</v>
      </c>
      <c r="D85" s="220">
        <v>0</v>
      </c>
      <c r="E85" s="220">
        <v>1.74170373</v>
      </c>
      <c r="F85" s="220">
        <v>6.0726613899999995</v>
      </c>
      <c r="G85" s="220">
        <v>0</v>
      </c>
      <c r="H85" s="220">
        <v>13.83434634</v>
      </c>
      <c r="I85" s="220">
        <v>35.218103259999999</v>
      </c>
      <c r="J85" s="220">
        <v>4.1895400000000003E-3</v>
      </c>
    </row>
    <row r="86" spans="1:10" x14ac:dyDescent="0.25">
      <c r="A86" s="161" t="s">
        <v>74</v>
      </c>
      <c r="B86" s="220">
        <v>1.1155153</v>
      </c>
      <c r="C86" s="220">
        <v>4.6548299999999996E-3</v>
      </c>
      <c r="D86" s="220">
        <v>4.6548299999999996E-3</v>
      </c>
      <c r="E86" s="220">
        <v>0</v>
      </c>
      <c r="F86" s="220">
        <v>0.13511190000000001</v>
      </c>
      <c r="G86" s="220">
        <v>0.52766230000000003</v>
      </c>
      <c r="H86" s="220">
        <v>0.26365290000000002</v>
      </c>
      <c r="I86" s="220">
        <v>1.0214713900000001</v>
      </c>
      <c r="J86" s="220">
        <v>0</v>
      </c>
    </row>
    <row r="87" spans="1:10" x14ac:dyDescent="0.25">
      <c r="A87" s="161" t="s">
        <v>203</v>
      </c>
      <c r="B87" s="220">
        <v>3.4814958700000003</v>
      </c>
      <c r="C87" s="220">
        <v>4.0600000000000002E-3</v>
      </c>
      <c r="D87" s="220">
        <v>0</v>
      </c>
      <c r="E87" s="220">
        <v>0</v>
      </c>
      <c r="F87" s="220">
        <v>1.3048849199999999</v>
      </c>
      <c r="G87" s="220">
        <v>0</v>
      </c>
      <c r="H87" s="220">
        <v>6.1230116399999996</v>
      </c>
      <c r="I87" s="220">
        <v>25.199465149999998</v>
      </c>
      <c r="J87" s="220">
        <v>4.0600000000000002E-3</v>
      </c>
    </row>
    <row r="88" spans="1:10" x14ac:dyDescent="0.25">
      <c r="A88" s="161" t="s">
        <v>185</v>
      </c>
      <c r="B88" s="220">
        <v>1.5150699599999999</v>
      </c>
      <c r="C88" s="220">
        <v>4.0003499999999997E-3</v>
      </c>
      <c r="D88" s="220">
        <v>0</v>
      </c>
      <c r="E88" s="220">
        <v>3.9759999999999999E-5</v>
      </c>
      <c r="F88" s="220">
        <v>0.50784545000000003</v>
      </c>
      <c r="G88" s="220">
        <v>0</v>
      </c>
      <c r="H88" s="220">
        <v>0.69589519</v>
      </c>
      <c r="I88" s="220">
        <v>4.6733337300000004</v>
      </c>
      <c r="J88" s="220">
        <v>4.0003499999999997E-3</v>
      </c>
    </row>
    <row r="89" spans="1:10" x14ac:dyDescent="0.25">
      <c r="A89" s="161" t="s">
        <v>237</v>
      </c>
      <c r="B89" s="220">
        <v>5.0365326900000005</v>
      </c>
      <c r="C89" s="220">
        <v>3.4808999999999999E-3</v>
      </c>
      <c r="D89" s="220">
        <v>1.5194999999999998E-4</v>
      </c>
      <c r="E89" s="220">
        <v>8.3230000000000001E-5</v>
      </c>
      <c r="F89" s="220">
        <v>9.8771649999999989E-2</v>
      </c>
      <c r="G89" s="220">
        <v>0</v>
      </c>
      <c r="H89" s="220">
        <v>0.25251508</v>
      </c>
      <c r="I89" s="220">
        <v>11.215318160000001</v>
      </c>
      <c r="J89" s="220">
        <v>3.4429299999999999E-3</v>
      </c>
    </row>
    <row r="90" spans="1:10" x14ac:dyDescent="0.25">
      <c r="A90" s="161" t="s">
        <v>172</v>
      </c>
      <c r="B90" s="220">
        <v>9.7743716799999998</v>
      </c>
      <c r="C90" s="220">
        <v>3.3226700000000002E-3</v>
      </c>
      <c r="D90" s="220">
        <v>0</v>
      </c>
      <c r="E90" s="220">
        <v>17.23568856</v>
      </c>
      <c r="F90" s="220">
        <v>4.0009423399999999</v>
      </c>
      <c r="G90" s="220">
        <v>2.1012800000000001E-3</v>
      </c>
      <c r="H90" s="220">
        <v>30.98779905</v>
      </c>
      <c r="I90" s="220">
        <v>22.386012129999997</v>
      </c>
      <c r="J90" s="220">
        <v>2.6402270000000002E-2</v>
      </c>
    </row>
    <row r="91" spans="1:10" x14ac:dyDescent="0.25">
      <c r="A91" s="161" t="s">
        <v>147</v>
      </c>
      <c r="B91" s="220">
        <v>2.2233300699999998</v>
      </c>
      <c r="C91" s="220">
        <v>3.0249999999999999E-3</v>
      </c>
      <c r="D91" s="220">
        <v>0</v>
      </c>
      <c r="E91" s="220">
        <v>0.16330082000000001</v>
      </c>
      <c r="F91" s="220">
        <v>2.4157928599999998</v>
      </c>
      <c r="G91" s="220">
        <v>1.2338900000000001E-3</v>
      </c>
      <c r="H91" s="220">
        <v>4.0099579600000004</v>
      </c>
      <c r="I91" s="220">
        <v>11.44470024</v>
      </c>
      <c r="J91" s="220">
        <v>8.9083300000000008E-3</v>
      </c>
    </row>
    <row r="92" spans="1:10" x14ac:dyDescent="0.25">
      <c r="A92" s="161" t="s">
        <v>2</v>
      </c>
      <c r="B92" s="220">
        <v>42.802677060000001</v>
      </c>
      <c r="C92" s="220">
        <v>2.7929000000000001E-3</v>
      </c>
      <c r="D92" s="220">
        <v>2.7929000000000001E-3</v>
      </c>
      <c r="E92" s="220">
        <v>4.2938469999999999E-2</v>
      </c>
      <c r="F92" s="220">
        <v>22.796369250000001</v>
      </c>
      <c r="G92" s="220">
        <v>42.129032479999999</v>
      </c>
      <c r="H92" s="220">
        <v>22.432354539999999</v>
      </c>
      <c r="I92" s="220">
        <v>4.8164314099999999</v>
      </c>
      <c r="J92" s="220">
        <v>0</v>
      </c>
    </row>
    <row r="93" spans="1:10" x14ac:dyDescent="0.25">
      <c r="A93" s="161" t="s">
        <v>141</v>
      </c>
      <c r="B93" s="220">
        <v>0.33492291999999996</v>
      </c>
      <c r="C93" s="220">
        <v>2.71785E-3</v>
      </c>
      <c r="D93" s="220">
        <v>2.71785E-3</v>
      </c>
      <c r="E93" s="220">
        <v>0</v>
      </c>
      <c r="F93" s="220">
        <v>2.1900000000000001E-3</v>
      </c>
      <c r="G93" s="220">
        <v>0</v>
      </c>
      <c r="H93" s="220">
        <v>8.7173500000000004E-3</v>
      </c>
      <c r="I93" s="220">
        <v>1.04519991</v>
      </c>
      <c r="J93" s="220">
        <v>0</v>
      </c>
    </row>
    <row r="94" spans="1:10" x14ac:dyDescent="0.25">
      <c r="A94" s="161" t="s">
        <v>149</v>
      </c>
      <c r="B94" s="220">
        <v>2.0008851499999998</v>
      </c>
      <c r="C94" s="220">
        <v>2.5953999999999999E-3</v>
      </c>
      <c r="D94" s="220">
        <v>2.8139999999999996E-4</v>
      </c>
      <c r="E94" s="220">
        <v>6.5752050000000006E-2</v>
      </c>
      <c r="F94" s="220">
        <v>0.25650385999999997</v>
      </c>
      <c r="G94" s="220">
        <v>9.4082300000000001E-3</v>
      </c>
      <c r="H94" s="220">
        <v>0.50524999000000004</v>
      </c>
      <c r="I94" s="220">
        <v>27.595306739999998</v>
      </c>
      <c r="J94" s="220">
        <v>9.1040808300000009</v>
      </c>
    </row>
    <row r="95" spans="1:10" x14ac:dyDescent="0.25">
      <c r="A95" s="161" t="s">
        <v>171</v>
      </c>
      <c r="B95" s="220">
        <v>2.81127467</v>
      </c>
      <c r="C95" s="220">
        <v>2.59194E-3</v>
      </c>
      <c r="D95" s="220">
        <v>0</v>
      </c>
      <c r="E95" s="220">
        <v>1.5967760000000001E-2</v>
      </c>
      <c r="F95" s="220">
        <v>2.1283776400000001</v>
      </c>
      <c r="G95" s="220">
        <v>2.522191E-2</v>
      </c>
      <c r="H95" s="220">
        <v>7.5141266299999998</v>
      </c>
      <c r="I95" s="220">
        <v>19.728770670000003</v>
      </c>
      <c r="J95" s="220">
        <v>2.46276E-3</v>
      </c>
    </row>
    <row r="96" spans="1:10" x14ac:dyDescent="0.25">
      <c r="A96" s="161" t="s">
        <v>142</v>
      </c>
      <c r="B96" s="220">
        <v>1.3949988899999999</v>
      </c>
      <c r="C96" s="220">
        <v>2.2649299999999996E-3</v>
      </c>
      <c r="D96" s="220">
        <v>0</v>
      </c>
      <c r="E96" s="220">
        <v>0</v>
      </c>
      <c r="F96" s="220">
        <v>2.0749247299999998</v>
      </c>
      <c r="G96" s="220">
        <v>2.2742889999999998E-2</v>
      </c>
      <c r="H96" s="220">
        <v>1.7144142</v>
      </c>
      <c r="I96" s="220">
        <v>20.514712539999998</v>
      </c>
      <c r="J96" s="220">
        <v>2.2649299999999996E-3</v>
      </c>
    </row>
    <row r="97" spans="1:10" x14ac:dyDescent="0.25">
      <c r="A97" s="161" t="s">
        <v>174</v>
      </c>
      <c r="B97" s="220">
        <v>4.1746544400000003</v>
      </c>
      <c r="C97" s="220">
        <v>2.1445399999999999E-3</v>
      </c>
      <c r="D97" s="220">
        <v>1.9191800000000001E-3</v>
      </c>
      <c r="E97" s="220">
        <v>0.97318478000000008</v>
      </c>
      <c r="F97" s="220">
        <v>0.52081633999999999</v>
      </c>
      <c r="G97" s="220">
        <v>0</v>
      </c>
      <c r="H97" s="220">
        <v>1.72189495</v>
      </c>
      <c r="I97" s="220">
        <v>17.8977228</v>
      </c>
      <c r="J97" s="220">
        <v>9.3571000000000008E-4</v>
      </c>
    </row>
    <row r="98" spans="1:10" x14ac:dyDescent="0.25">
      <c r="A98" s="161" t="s">
        <v>173</v>
      </c>
      <c r="B98" s="220">
        <v>1.6045618899999998</v>
      </c>
      <c r="C98" s="220">
        <v>1.5265799999999998E-3</v>
      </c>
      <c r="D98" s="220">
        <v>8.2271000000000004E-4</v>
      </c>
      <c r="E98" s="220">
        <v>2.2222150000000003E-2</v>
      </c>
      <c r="F98" s="220">
        <v>0.98025498999999994</v>
      </c>
      <c r="G98" s="220">
        <v>0</v>
      </c>
      <c r="H98" s="220">
        <v>1.1470168799999998</v>
      </c>
      <c r="I98" s="220">
        <v>4.1535478299999999</v>
      </c>
      <c r="J98" s="220">
        <v>0</v>
      </c>
    </row>
    <row r="99" spans="1:10" x14ac:dyDescent="0.25">
      <c r="A99" s="161" t="s">
        <v>138</v>
      </c>
      <c r="B99" s="220">
        <v>1.3461218400000001</v>
      </c>
      <c r="C99" s="220">
        <v>1.2205E-3</v>
      </c>
      <c r="D99" s="220">
        <v>1.2205E-3</v>
      </c>
      <c r="E99" s="220">
        <v>0</v>
      </c>
      <c r="F99" s="220">
        <v>2.6164699999999999E-2</v>
      </c>
      <c r="G99" s="220">
        <v>0</v>
      </c>
      <c r="H99" s="220">
        <v>2.6432560000000001E-2</v>
      </c>
      <c r="I99" s="220">
        <v>3.9148480099999996</v>
      </c>
      <c r="J99" s="220">
        <v>0</v>
      </c>
    </row>
    <row r="100" spans="1:10" x14ac:dyDescent="0.25">
      <c r="A100" s="161" t="s">
        <v>103</v>
      </c>
      <c r="B100" s="220">
        <v>0.57144249999999996</v>
      </c>
      <c r="C100" s="220">
        <v>1.0150000000000001E-3</v>
      </c>
      <c r="D100" s="220">
        <v>0</v>
      </c>
      <c r="E100" s="220">
        <v>0</v>
      </c>
      <c r="F100" s="220">
        <v>3.4201961499999998</v>
      </c>
      <c r="G100" s="220">
        <v>0</v>
      </c>
      <c r="H100" s="220">
        <v>6.3732346799999995</v>
      </c>
      <c r="I100" s="220">
        <v>25.518087390000002</v>
      </c>
      <c r="J100" s="220">
        <v>1.0150000000000001E-3</v>
      </c>
    </row>
    <row r="101" spans="1:10" x14ac:dyDescent="0.25">
      <c r="A101" s="161" t="s">
        <v>130</v>
      </c>
      <c r="B101" s="220">
        <v>2.44730048</v>
      </c>
      <c r="C101" s="220">
        <v>7.0197E-4</v>
      </c>
      <c r="D101" s="220">
        <v>0</v>
      </c>
      <c r="E101" s="220">
        <v>0.14096726999999998</v>
      </c>
      <c r="F101" s="220">
        <v>4.4250679000000002</v>
      </c>
      <c r="G101" s="220">
        <v>0.13653518000000001</v>
      </c>
      <c r="H101" s="220">
        <v>14.692210230000001</v>
      </c>
      <c r="I101" s="220">
        <v>13.137770470000001</v>
      </c>
      <c r="J101" s="220">
        <v>1.4871800000000001E-3</v>
      </c>
    </row>
    <row r="102" spans="1:10" x14ac:dyDescent="0.25">
      <c r="A102" s="161" t="s">
        <v>120</v>
      </c>
      <c r="B102" s="220">
        <v>0.48065681999999998</v>
      </c>
      <c r="C102" s="220">
        <v>6.841900000000001E-4</v>
      </c>
      <c r="D102" s="220">
        <v>0</v>
      </c>
      <c r="E102" s="220">
        <v>3.0443800000000002E-3</v>
      </c>
      <c r="F102" s="220">
        <v>0.39593821999999995</v>
      </c>
      <c r="G102" s="220">
        <v>2.11443E-3</v>
      </c>
      <c r="H102" s="220">
        <v>0.48387367999999997</v>
      </c>
      <c r="I102" s="220">
        <v>12.30532305</v>
      </c>
      <c r="J102" s="220">
        <v>6.841900000000001E-4</v>
      </c>
    </row>
    <row r="103" spans="1:10" x14ac:dyDescent="0.25">
      <c r="A103" s="161" t="s">
        <v>143</v>
      </c>
      <c r="B103" s="220">
        <v>5.4456199199999995</v>
      </c>
      <c r="C103" s="220">
        <v>6.3581E-4</v>
      </c>
      <c r="D103" s="220">
        <v>0</v>
      </c>
      <c r="E103" s="220">
        <v>2.0875049999999999E-2</v>
      </c>
      <c r="F103" s="220">
        <v>0.51937849999999997</v>
      </c>
      <c r="G103" s="220">
        <v>0</v>
      </c>
      <c r="H103" s="220">
        <v>0.89632027000000003</v>
      </c>
      <c r="I103" s="220">
        <v>37.650429389999999</v>
      </c>
      <c r="J103" s="220">
        <v>1.4758099999999999E-3</v>
      </c>
    </row>
    <row r="104" spans="1:10" x14ac:dyDescent="0.25">
      <c r="A104" s="161" t="s">
        <v>252</v>
      </c>
      <c r="B104" s="220">
        <v>1.2443925</v>
      </c>
      <c r="C104" s="220">
        <v>4.2295000000000001E-4</v>
      </c>
      <c r="D104" s="220">
        <v>0</v>
      </c>
      <c r="E104" s="220">
        <v>1.2507200000000001E-3</v>
      </c>
      <c r="F104" s="220">
        <v>0.2169788</v>
      </c>
      <c r="G104" s="220">
        <v>0</v>
      </c>
      <c r="H104" s="220">
        <v>1.9220191200000001</v>
      </c>
      <c r="I104" s="220">
        <v>12.41003692</v>
      </c>
      <c r="J104" s="220">
        <v>0</v>
      </c>
    </row>
    <row r="105" spans="1:10" x14ac:dyDescent="0.25">
      <c r="A105" s="161" t="s">
        <v>159</v>
      </c>
      <c r="B105" s="220">
        <v>0.99232281999999994</v>
      </c>
      <c r="C105" s="220">
        <v>4.1135999999999999E-4</v>
      </c>
      <c r="D105" s="220">
        <v>4.1135999999999999E-4</v>
      </c>
      <c r="E105" s="220">
        <v>0</v>
      </c>
      <c r="F105" s="220">
        <v>1.9579799999999998E-2</v>
      </c>
      <c r="G105" s="220">
        <v>0</v>
      </c>
      <c r="H105" s="220">
        <v>1.9879689999999998E-2</v>
      </c>
      <c r="I105" s="220">
        <v>10.18433651</v>
      </c>
      <c r="J105" s="220">
        <v>0</v>
      </c>
    </row>
    <row r="106" spans="1:10" x14ac:dyDescent="0.25">
      <c r="A106" s="161" t="s">
        <v>144</v>
      </c>
      <c r="B106" s="220">
        <v>0.84572687999999996</v>
      </c>
      <c r="C106" s="220">
        <v>3.3599999999999998E-4</v>
      </c>
      <c r="D106" s="220">
        <v>0</v>
      </c>
      <c r="E106" s="220">
        <v>0</v>
      </c>
      <c r="F106" s="220">
        <v>0.28401846000000003</v>
      </c>
      <c r="G106" s="220">
        <v>1.8000000000000001E-4</v>
      </c>
      <c r="H106" s="220">
        <v>0.33533841999999997</v>
      </c>
      <c r="I106" s="220">
        <v>3.55285742</v>
      </c>
      <c r="J106" s="220">
        <v>3.3599999999999998E-4</v>
      </c>
    </row>
    <row r="107" spans="1:10" x14ac:dyDescent="0.25">
      <c r="A107" s="161" t="s">
        <v>249</v>
      </c>
      <c r="B107" s="220">
        <v>0.53332539000000001</v>
      </c>
      <c r="C107" s="220">
        <v>3.1500000000000001E-4</v>
      </c>
      <c r="D107" s="220">
        <v>0</v>
      </c>
      <c r="E107" s="220">
        <v>2.6265400000000001E-3</v>
      </c>
      <c r="F107" s="220">
        <v>1.56030125</v>
      </c>
      <c r="G107" s="220">
        <v>7.5896999999999998E-4</v>
      </c>
      <c r="H107" s="220">
        <v>2.7022075600000002</v>
      </c>
      <c r="I107" s="220">
        <v>29.313774049999999</v>
      </c>
      <c r="J107" s="220">
        <v>0.44710520000000004</v>
      </c>
    </row>
    <row r="108" spans="1:10" x14ac:dyDescent="0.25">
      <c r="A108" s="161" t="s">
        <v>80</v>
      </c>
      <c r="B108" s="220">
        <v>880.93695023999999</v>
      </c>
      <c r="C108" s="220">
        <v>0</v>
      </c>
      <c r="D108" s="220">
        <v>0</v>
      </c>
      <c r="E108" s="220">
        <v>126.61897944</v>
      </c>
      <c r="F108" s="220">
        <v>107.67034629000001</v>
      </c>
      <c r="G108" s="220">
        <v>0</v>
      </c>
      <c r="H108" s="220">
        <v>233.15689534000001</v>
      </c>
      <c r="I108" s="220">
        <v>77.66891364</v>
      </c>
      <c r="J108" s="220">
        <v>3.9819800000000004E-3</v>
      </c>
    </row>
    <row r="109" spans="1:10" x14ac:dyDescent="0.25">
      <c r="A109" s="161" t="s">
        <v>71</v>
      </c>
      <c r="B109" s="220">
        <v>0</v>
      </c>
      <c r="C109" s="220">
        <v>0</v>
      </c>
      <c r="D109" s="220">
        <v>0</v>
      </c>
      <c r="E109" s="220">
        <v>0</v>
      </c>
      <c r="F109" s="220">
        <v>71.343686009999999</v>
      </c>
      <c r="G109" s="220">
        <v>0</v>
      </c>
      <c r="H109" s="220">
        <v>71.343686009999999</v>
      </c>
      <c r="I109" s="220">
        <v>0</v>
      </c>
      <c r="J109" s="220">
        <v>0</v>
      </c>
    </row>
    <row r="110" spans="1:10" x14ac:dyDescent="0.25">
      <c r="A110" s="161" t="s">
        <v>217</v>
      </c>
      <c r="B110" s="220">
        <v>41.495589689999996</v>
      </c>
      <c r="C110" s="220">
        <v>0</v>
      </c>
      <c r="D110" s="220">
        <v>0</v>
      </c>
      <c r="E110" s="220">
        <v>0</v>
      </c>
      <c r="F110" s="220">
        <v>41.785808719999999</v>
      </c>
      <c r="G110" s="220">
        <v>0</v>
      </c>
      <c r="H110" s="220">
        <v>148.48437741999999</v>
      </c>
      <c r="I110" s="220">
        <v>91.734643669999997</v>
      </c>
      <c r="J110" s="220">
        <v>0</v>
      </c>
    </row>
    <row r="111" spans="1:10" x14ac:dyDescent="0.25">
      <c r="A111" s="161" t="s">
        <v>178</v>
      </c>
      <c r="B111" s="220">
        <v>4.1635411900000001</v>
      </c>
      <c r="C111" s="220">
        <v>0</v>
      </c>
      <c r="D111" s="220">
        <v>0</v>
      </c>
      <c r="E111" s="220">
        <v>0.15325485</v>
      </c>
      <c r="F111" s="220">
        <v>21.40393774</v>
      </c>
      <c r="G111" s="220">
        <v>5.9432860000000004E-2</v>
      </c>
      <c r="H111" s="220">
        <v>40.114641729999995</v>
      </c>
      <c r="I111" s="220">
        <v>42.61648057</v>
      </c>
      <c r="J111" s="220">
        <v>7.3073299999999999E-3</v>
      </c>
    </row>
    <row r="112" spans="1:10" x14ac:dyDescent="0.25">
      <c r="A112" s="161" t="s">
        <v>218</v>
      </c>
      <c r="B112" s="220">
        <v>15.970299460000001</v>
      </c>
      <c r="C112" s="220">
        <v>0</v>
      </c>
      <c r="D112" s="220">
        <v>0</v>
      </c>
      <c r="E112" s="220">
        <v>0</v>
      </c>
      <c r="F112" s="220">
        <v>20.231998369999999</v>
      </c>
      <c r="G112" s="220">
        <v>0</v>
      </c>
      <c r="H112" s="220">
        <v>66.720599730000004</v>
      </c>
      <c r="I112" s="220">
        <v>313.69222502999997</v>
      </c>
      <c r="J112" s="220">
        <v>0</v>
      </c>
    </row>
    <row r="113" spans="1:10" x14ac:dyDescent="0.25">
      <c r="A113" s="161" t="s">
        <v>37</v>
      </c>
      <c r="B113" s="220">
        <v>2.8436259999999998E-2</v>
      </c>
      <c r="C113" s="220">
        <v>0</v>
      </c>
      <c r="D113" s="220">
        <v>0</v>
      </c>
      <c r="E113" s="220">
        <v>0</v>
      </c>
      <c r="F113" s="220">
        <v>16.40515826</v>
      </c>
      <c r="G113" s="220">
        <v>1.16946E-3</v>
      </c>
      <c r="H113" s="220">
        <v>18.199088789999998</v>
      </c>
      <c r="I113" s="220">
        <v>231.60215753</v>
      </c>
      <c r="J113" s="220">
        <v>0</v>
      </c>
    </row>
    <row r="114" spans="1:10" x14ac:dyDescent="0.25">
      <c r="A114" s="161" t="s">
        <v>189</v>
      </c>
      <c r="B114" s="220">
        <v>11.217562429999999</v>
      </c>
      <c r="C114" s="220">
        <v>0</v>
      </c>
      <c r="D114" s="220">
        <v>0</v>
      </c>
      <c r="E114" s="220">
        <v>7.2951607100000002</v>
      </c>
      <c r="F114" s="220">
        <v>16.281154619999999</v>
      </c>
      <c r="G114" s="220">
        <v>1.64187182</v>
      </c>
      <c r="H114" s="220">
        <v>63.372027150000001</v>
      </c>
      <c r="I114" s="220">
        <v>74.122745569999992</v>
      </c>
      <c r="J114" s="220">
        <v>0</v>
      </c>
    </row>
    <row r="115" spans="1:10" x14ac:dyDescent="0.25">
      <c r="A115" s="161" t="s">
        <v>201</v>
      </c>
      <c r="B115" s="220">
        <v>5.2889570700000004</v>
      </c>
      <c r="C115" s="220">
        <v>0</v>
      </c>
      <c r="D115" s="220">
        <v>0</v>
      </c>
      <c r="E115" s="220">
        <v>8.7013699999999999E-3</v>
      </c>
      <c r="F115" s="220">
        <v>14.29093627</v>
      </c>
      <c r="G115" s="220">
        <v>4.1237969999999999E-2</v>
      </c>
      <c r="H115" s="220">
        <v>19.325051719999998</v>
      </c>
      <c r="I115" s="220">
        <v>13.223451900000001</v>
      </c>
      <c r="J115" s="220">
        <v>0</v>
      </c>
    </row>
    <row r="116" spans="1:10" x14ac:dyDescent="0.25">
      <c r="A116" s="161" t="s">
        <v>129</v>
      </c>
      <c r="B116" s="220">
        <v>31.54925004</v>
      </c>
      <c r="C116" s="220">
        <v>0</v>
      </c>
      <c r="D116" s="220">
        <v>0</v>
      </c>
      <c r="E116" s="220">
        <v>0</v>
      </c>
      <c r="F116" s="220">
        <v>14.26503679</v>
      </c>
      <c r="G116" s="220">
        <v>0.13321411999999999</v>
      </c>
      <c r="H116" s="220">
        <v>146.11827009000001</v>
      </c>
      <c r="I116" s="220">
        <v>28.684414030000003</v>
      </c>
      <c r="J116" s="220">
        <v>0</v>
      </c>
    </row>
    <row r="117" spans="1:10" x14ac:dyDescent="0.25">
      <c r="A117" s="161" t="s">
        <v>248</v>
      </c>
      <c r="B117" s="220">
        <v>87.256068330000005</v>
      </c>
      <c r="C117" s="220">
        <v>0</v>
      </c>
      <c r="D117" s="220">
        <v>0</v>
      </c>
      <c r="E117" s="220">
        <v>0</v>
      </c>
      <c r="F117" s="220">
        <v>13.05093918</v>
      </c>
      <c r="G117" s="220">
        <v>0</v>
      </c>
      <c r="H117" s="220">
        <v>1.2288410000000001</v>
      </c>
      <c r="I117" s="220">
        <v>1.02158879</v>
      </c>
      <c r="J117" s="220">
        <v>0</v>
      </c>
    </row>
    <row r="118" spans="1:10" x14ac:dyDescent="0.25">
      <c r="A118" s="161" t="s">
        <v>5</v>
      </c>
      <c r="B118" s="220">
        <v>0.21698539999999999</v>
      </c>
      <c r="C118" s="220">
        <v>0</v>
      </c>
      <c r="D118" s="220">
        <v>0</v>
      </c>
      <c r="E118" s="220">
        <v>1.7686880000000002E-2</v>
      </c>
      <c r="F118" s="220">
        <v>7.77408579</v>
      </c>
      <c r="G118" s="220">
        <v>0</v>
      </c>
      <c r="H118" s="220">
        <v>7.7917726700000003</v>
      </c>
      <c r="I118" s="220">
        <v>48.281040600000004</v>
      </c>
      <c r="J118" s="220">
        <v>1.63087E-3</v>
      </c>
    </row>
    <row r="119" spans="1:10" x14ac:dyDescent="0.25">
      <c r="A119" s="161" t="s">
        <v>224</v>
      </c>
      <c r="B119" s="220">
        <v>1.2813883400000001</v>
      </c>
      <c r="C119" s="220">
        <v>0</v>
      </c>
      <c r="D119" s="220">
        <v>0</v>
      </c>
      <c r="E119" s="220">
        <v>0</v>
      </c>
      <c r="F119" s="220">
        <v>6.9568254700000001</v>
      </c>
      <c r="G119" s="220">
        <v>1.0113264</v>
      </c>
      <c r="H119" s="220">
        <v>16.640694100000001</v>
      </c>
      <c r="I119" s="220">
        <v>2.76766004</v>
      </c>
      <c r="J119" s="220">
        <v>0</v>
      </c>
    </row>
    <row r="120" spans="1:10" x14ac:dyDescent="0.25">
      <c r="A120" s="161" t="s">
        <v>7</v>
      </c>
      <c r="B120" s="220">
        <v>0</v>
      </c>
      <c r="C120" s="220">
        <v>0</v>
      </c>
      <c r="D120" s="220">
        <v>0</v>
      </c>
      <c r="E120" s="220">
        <v>1.3341889999999999E-2</v>
      </c>
      <c r="F120" s="220">
        <v>6.88887217</v>
      </c>
      <c r="G120" s="220">
        <v>0</v>
      </c>
      <c r="H120" s="220">
        <v>6.8015424199999996</v>
      </c>
      <c r="I120" s="220">
        <v>17.01760715</v>
      </c>
      <c r="J120" s="220">
        <v>0</v>
      </c>
    </row>
    <row r="121" spans="1:10" x14ac:dyDescent="0.25">
      <c r="A121" s="161" t="s">
        <v>198</v>
      </c>
      <c r="B121" s="220">
        <v>2.2259543700000002</v>
      </c>
      <c r="C121" s="220">
        <v>0</v>
      </c>
      <c r="D121" s="220">
        <v>0</v>
      </c>
      <c r="E121" s="220">
        <v>2.20004344</v>
      </c>
      <c r="F121" s="220">
        <v>6.83245887</v>
      </c>
      <c r="G121" s="220">
        <v>8.699438000000001E-2</v>
      </c>
      <c r="H121" s="220">
        <v>13.34341643</v>
      </c>
      <c r="I121" s="220">
        <v>11.84203559</v>
      </c>
      <c r="J121" s="220">
        <v>0</v>
      </c>
    </row>
    <row r="122" spans="1:10" x14ac:dyDescent="0.25">
      <c r="A122" s="161" t="s">
        <v>188</v>
      </c>
      <c r="B122" s="220">
        <v>4.352002E-2</v>
      </c>
      <c r="C122" s="220">
        <v>0</v>
      </c>
      <c r="D122" s="220">
        <v>0</v>
      </c>
      <c r="E122" s="220">
        <v>1.3820658799999999</v>
      </c>
      <c r="F122" s="220">
        <v>6.8241318499999997</v>
      </c>
      <c r="G122" s="220">
        <v>0</v>
      </c>
      <c r="H122" s="220">
        <v>9.4060997799999999</v>
      </c>
      <c r="I122" s="220">
        <v>14.59010299</v>
      </c>
      <c r="J122" s="220">
        <v>0</v>
      </c>
    </row>
    <row r="123" spans="1:10" x14ac:dyDescent="0.25">
      <c r="A123" s="161" t="s">
        <v>202</v>
      </c>
      <c r="B123" s="220">
        <v>1.94244181</v>
      </c>
      <c r="C123" s="220">
        <v>0</v>
      </c>
      <c r="D123" s="220">
        <v>0</v>
      </c>
      <c r="E123" s="220">
        <v>0.12905025000000001</v>
      </c>
      <c r="F123" s="220">
        <v>5.2092591399999995</v>
      </c>
      <c r="G123" s="220">
        <v>3.8515400000000001E-3</v>
      </c>
      <c r="H123" s="220">
        <v>16.261827199999999</v>
      </c>
      <c r="I123" s="220">
        <v>3.0965064600000001</v>
      </c>
      <c r="J123" s="220">
        <v>0</v>
      </c>
    </row>
    <row r="124" spans="1:10" x14ac:dyDescent="0.25">
      <c r="A124" s="161" t="s">
        <v>160</v>
      </c>
      <c r="B124" s="220">
        <v>5.4544007800000003</v>
      </c>
      <c r="C124" s="220">
        <v>0</v>
      </c>
      <c r="D124" s="220">
        <v>0</v>
      </c>
      <c r="E124" s="220">
        <v>0.77844714999999998</v>
      </c>
      <c r="F124" s="220">
        <v>5.1733542000000003</v>
      </c>
      <c r="G124" s="220">
        <v>4.7168344299999996</v>
      </c>
      <c r="H124" s="220">
        <v>95.740124359999996</v>
      </c>
      <c r="I124" s="220">
        <v>52.625071299999995</v>
      </c>
      <c r="J124" s="220">
        <v>0</v>
      </c>
    </row>
    <row r="125" spans="1:10" x14ac:dyDescent="0.25">
      <c r="A125" s="161" t="s">
        <v>183</v>
      </c>
      <c r="B125" s="220">
        <v>111.07380881</v>
      </c>
      <c r="C125" s="220">
        <v>0</v>
      </c>
      <c r="D125" s="220">
        <v>0</v>
      </c>
      <c r="E125" s="220">
        <v>0</v>
      </c>
      <c r="F125" s="220">
        <v>4.0349637300000003</v>
      </c>
      <c r="G125" s="220">
        <v>0</v>
      </c>
      <c r="H125" s="220">
        <v>19.379800030000002</v>
      </c>
      <c r="I125" s="220">
        <v>93.381435280000005</v>
      </c>
      <c r="J125" s="220">
        <v>0</v>
      </c>
    </row>
    <row r="126" spans="1:10" x14ac:dyDescent="0.25">
      <c r="A126" s="161" t="s">
        <v>117</v>
      </c>
      <c r="B126" s="220">
        <v>1.13193096</v>
      </c>
      <c r="C126" s="220">
        <v>0</v>
      </c>
      <c r="D126" s="220">
        <v>0</v>
      </c>
      <c r="E126" s="220">
        <v>0</v>
      </c>
      <c r="F126" s="220">
        <v>3.4673726</v>
      </c>
      <c r="G126" s="220">
        <v>8.6155999999999993E-4</v>
      </c>
      <c r="H126" s="220">
        <v>4.4691179199999995</v>
      </c>
      <c r="I126" s="220">
        <v>27.585880109999998</v>
      </c>
      <c r="J126" s="220">
        <v>0</v>
      </c>
    </row>
    <row r="127" spans="1:10" x14ac:dyDescent="0.25">
      <c r="A127" s="161" t="s">
        <v>169</v>
      </c>
      <c r="B127" s="220">
        <v>0.50226484999999998</v>
      </c>
      <c r="C127" s="220">
        <v>0</v>
      </c>
      <c r="D127" s="220">
        <v>0</v>
      </c>
      <c r="E127" s="220">
        <v>3.918932E-2</v>
      </c>
      <c r="F127" s="220">
        <v>3.3791761299999998</v>
      </c>
      <c r="G127" s="220">
        <v>7.4916999999999996E-4</v>
      </c>
      <c r="H127" s="220">
        <v>3.5701778499999999</v>
      </c>
      <c r="I127" s="220">
        <v>28.004263680000001</v>
      </c>
      <c r="J127" s="220">
        <v>0.12601191</v>
      </c>
    </row>
    <row r="128" spans="1:10" x14ac:dyDescent="0.25">
      <c r="A128" s="161" t="s">
        <v>99</v>
      </c>
      <c r="B128" s="220">
        <v>0.74816590999999999</v>
      </c>
      <c r="C128" s="220">
        <v>0</v>
      </c>
      <c r="D128" s="220">
        <v>0</v>
      </c>
      <c r="E128" s="220">
        <v>2.3204299999999996E-3</v>
      </c>
      <c r="F128" s="220">
        <v>3.2834997700000002</v>
      </c>
      <c r="G128" s="220">
        <v>0</v>
      </c>
      <c r="H128" s="220">
        <v>3.3698250600000001</v>
      </c>
      <c r="I128" s="220">
        <v>34.690211609999999</v>
      </c>
      <c r="J128" s="220">
        <v>0</v>
      </c>
    </row>
    <row r="129" spans="1:10" x14ac:dyDescent="0.25">
      <c r="A129" s="161" t="s">
        <v>11</v>
      </c>
      <c r="B129" s="220">
        <v>0</v>
      </c>
      <c r="C129" s="220">
        <v>0</v>
      </c>
      <c r="D129" s="220">
        <v>0</v>
      </c>
      <c r="E129" s="220">
        <v>2.8402380000000001E-2</v>
      </c>
      <c r="F129" s="220">
        <v>3.2169128599999999</v>
      </c>
      <c r="G129" s="220">
        <v>0</v>
      </c>
      <c r="H129" s="220">
        <v>3.24531524</v>
      </c>
      <c r="I129" s="220">
        <v>1.08557667</v>
      </c>
      <c r="J129" s="220">
        <v>0</v>
      </c>
    </row>
    <row r="130" spans="1:10" x14ac:dyDescent="0.25">
      <c r="A130" s="161" t="s">
        <v>104</v>
      </c>
      <c r="B130" s="220">
        <v>3.7019407000000002</v>
      </c>
      <c r="C130" s="220">
        <v>0</v>
      </c>
      <c r="D130" s="220">
        <v>0</v>
      </c>
      <c r="E130" s="220">
        <v>0</v>
      </c>
      <c r="F130" s="220">
        <v>3.0086183900000001</v>
      </c>
      <c r="G130" s="220">
        <v>3.6606800000000002</v>
      </c>
      <c r="H130" s="220">
        <v>5.2986451600000004</v>
      </c>
      <c r="I130" s="220">
        <v>31.538830100000002</v>
      </c>
      <c r="J130" s="220">
        <v>0</v>
      </c>
    </row>
    <row r="131" spans="1:10" x14ac:dyDescent="0.25">
      <c r="A131" s="161" t="s">
        <v>225</v>
      </c>
      <c r="B131" s="220">
        <v>0.28509785999999998</v>
      </c>
      <c r="C131" s="220">
        <v>0</v>
      </c>
      <c r="D131" s="220">
        <v>0</v>
      </c>
      <c r="E131" s="220">
        <v>7.6020300000000001E-3</v>
      </c>
      <c r="F131" s="220">
        <v>2.96437186</v>
      </c>
      <c r="G131" s="220">
        <v>0</v>
      </c>
      <c r="H131" s="220">
        <v>3.0379572000000001</v>
      </c>
      <c r="I131" s="220">
        <v>0.95669782999999997</v>
      </c>
      <c r="J131" s="220">
        <v>0</v>
      </c>
    </row>
    <row r="132" spans="1:10" x14ac:dyDescent="0.25">
      <c r="A132" s="161" t="s">
        <v>239</v>
      </c>
      <c r="B132" s="220">
        <v>0.14917969</v>
      </c>
      <c r="C132" s="220">
        <v>0</v>
      </c>
      <c r="D132" s="220">
        <v>0</v>
      </c>
      <c r="E132" s="220">
        <v>0</v>
      </c>
      <c r="F132" s="220">
        <v>2.7944236600000001</v>
      </c>
      <c r="G132" s="220">
        <v>0</v>
      </c>
      <c r="H132" s="220">
        <v>3.00294441</v>
      </c>
      <c r="I132" s="220">
        <v>1.53536925</v>
      </c>
      <c r="J132" s="220">
        <v>0</v>
      </c>
    </row>
    <row r="133" spans="1:10" x14ac:dyDescent="0.25">
      <c r="A133" s="161" t="s">
        <v>199</v>
      </c>
      <c r="B133" s="220">
        <v>2.69775411</v>
      </c>
      <c r="C133" s="220">
        <v>0</v>
      </c>
      <c r="D133" s="220">
        <v>0</v>
      </c>
      <c r="E133" s="220">
        <v>0</v>
      </c>
      <c r="F133" s="220">
        <v>2.5986387500000001</v>
      </c>
      <c r="G133" s="220">
        <v>4.665685E-2</v>
      </c>
      <c r="H133" s="220">
        <v>4.7210465399999997</v>
      </c>
      <c r="I133" s="220">
        <v>4.6958408700000005</v>
      </c>
      <c r="J133" s="220">
        <v>0</v>
      </c>
    </row>
    <row r="134" spans="1:10" x14ac:dyDescent="0.25">
      <c r="A134" s="161" t="s">
        <v>6</v>
      </c>
      <c r="B134" s="220">
        <v>0.66279176000000006</v>
      </c>
      <c r="C134" s="220">
        <v>0</v>
      </c>
      <c r="D134" s="220">
        <v>0</v>
      </c>
      <c r="E134" s="220">
        <v>1.1736800000000001E-3</v>
      </c>
      <c r="F134" s="220">
        <v>2.582309</v>
      </c>
      <c r="G134" s="220">
        <v>0</v>
      </c>
      <c r="H134" s="220">
        <v>2.5834826800000004</v>
      </c>
      <c r="I134" s="220">
        <v>4.9785183899999996</v>
      </c>
      <c r="J134" s="220">
        <v>0</v>
      </c>
    </row>
    <row r="135" spans="1:10" x14ac:dyDescent="0.25">
      <c r="A135" s="161" t="s">
        <v>110</v>
      </c>
      <c r="B135" s="220">
        <v>4.8804899999999995E-3</v>
      </c>
      <c r="C135" s="220">
        <v>0</v>
      </c>
      <c r="D135" s="220">
        <v>0</v>
      </c>
      <c r="E135" s="220">
        <v>0</v>
      </c>
      <c r="F135" s="220">
        <v>2.5610987599999997</v>
      </c>
      <c r="G135" s="220">
        <v>0</v>
      </c>
      <c r="H135" s="220">
        <v>8.1864258599999999</v>
      </c>
      <c r="I135" s="220">
        <v>21.500584359999998</v>
      </c>
      <c r="J135" s="220">
        <v>0</v>
      </c>
    </row>
    <row r="136" spans="1:10" x14ac:dyDescent="0.25">
      <c r="A136" s="161" t="s">
        <v>213</v>
      </c>
      <c r="B136" s="220">
        <v>0.47677185</v>
      </c>
      <c r="C136" s="220">
        <v>0</v>
      </c>
      <c r="D136" s="220">
        <v>0</v>
      </c>
      <c r="E136" s="220">
        <v>0</v>
      </c>
      <c r="F136" s="220">
        <v>2.3486215800000001</v>
      </c>
      <c r="G136" s="220">
        <v>2.564263E-2</v>
      </c>
      <c r="H136" s="220">
        <v>3.85814061</v>
      </c>
      <c r="I136" s="220">
        <v>3.7538362999999997</v>
      </c>
      <c r="J136" s="220">
        <v>0</v>
      </c>
    </row>
    <row r="137" spans="1:10" x14ac:dyDescent="0.25">
      <c r="A137" s="161" t="s">
        <v>122</v>
      </c>
      <c r="B137" s="220">
        <v>1.9332810000000002E-2</v>
      </c>
      <c r="C137" s="220">
        <v>0</v>
      </c>
      <c r="D137" s="220">
        <v>0</v>
      </c>
      <c r="E137" s="220">
        <v>0.14211581000000001</v>
      </c>
      <c r="F137" s="220">
        <v>2.1002708500000002</v>
      </c>
      <c r="G137" s="220">
        <v>0</v>
      </c>
      <c r="H137" s="220">
        <v>2.9833442099999998</v>
      </c>
      <c r="I137" s="220">
        <v>6.7233636100000007</v>
      </c>
      <c r="J137" s="220">
        <v>0</v>
      </c>
    </row>
    <row r="138" spans="1:10" x14ac:dyDescent="0.25">
      <c r="A138" s="161" t="s">
        <v>101</v>
      </c>
      <c r="B138" s="220">
        <v>4.0509780000000002E-2</v>
      </c>
      <c r="C138" s="220">
        <v>0</v>
      </c>
      <c r="D138" s="220">
        <v>0</v>
      </c>
      <c r="E138" s="220">
        <v>0</v>
      </c>
      <c r="F138" s="220">
        <v>1.8990383700000002</v>
      </c>
      <c r="G138" s="220">
        <v>7.3688999999999994E-3</v>
      </c>
      <c r="H138" s="220">
        <v>1.8990383700000002</v>
      </c>
      <c r="I138" s="220">
        <v>0.82754631999999995</v>
      </c>
      <c r="J138" s="220">
        <v>0</v>
      </c>
    </row>
    <row r="139" spans="1:10" x14ac:dyDescent="0.25">
      <c r="A139" s="161" t="s">
        <v>112</v>
      </c>
      <c r="B139" s="220">
        <v>1.32104928</v>
      </c>
      <c r="C139" s="220">
        <v>0</v>
      </c>
      <c r="D139" s="220">
        <v>0</v>
      </c>
      <c r="E139" s="220">
        <v>0</v>
      </c>
      <c r="F139" s="220">
        <v>1.7360779799999999</v>
      </c>
      <c r="G139" s="220">
        <v>0</v>
      </c>
      <c r="H139" s="220">
        <v>1.7360779799999999</v>
      </c>
      <c r="I139" s="220">
        <v>0.26069550000000002</v>
      </c>
      <c r="J139" s="220">
        <v>0</v>
      </c>
    </row>
    <row r="140" spans="1:10" x14ac:dyDescent="0.25">
      <c r="A140" s="161" t="s">
        <v>154</v>
      </c>
      <c r="B140" s="220">
        <v>2.7341463099999999</v>
      </c>
      <c r="C140" s="220">
        <v>0</v>
      </c>
      <c r="D140" s="220">
        <v>0</v>
      </c>
      <c r="E140" s="220">
        <v>0</v>
      </c>
      <c r="F140" s="220">
        <v>1.6929420100000001</v>
      </c>
      <c r="G140" s="220">
        <v>0</v>
      </c>
      <c r="H140" s="220">
        <v>1.6929420100000001</v>
      </c>
      <c r="I140" s="220">
        <v>8.88901699</v>
      </c>
      <c r="J140" s="220">
        <v>0</v>
      </c>
    </row>
    <row r="141" spans="1:10" x14ac:dyDescent="0.25">
      <c r="A141" s="161" t="s">
        <v>221</v>
      </c>
      <c r="B141" s="220">
        <v>1.7304946399999999</v>
      </c>
      <c r="C141" s="220">
        <v>0</v>
      </c>
      <c r="D141" s="220">
        <v>0</v>
      </c>
      <c r="E141" s="220">
        <v>0</v>
      </c>
      <c r="F141" s="220">
        <v>1.22129547</v>
      </c>
      <c r="G141" s="220">
        <v>0</v>
      </c>
      <c r="H141" s="220">
        <v>2.0769548600000003</v>
      </c>
      <c r="I141" s="220">
        <v>5.8783958899999993</v>
      </c>
      <c r="J141" s="220">
        <v>0</v>
      </c>
    </row>
    <row r="142" spans="1:10" x14ac:dyDescent="0.25">
      <c r="A142" s="161" t="s">
        <v>22</v>
      </c>
      <c r="B142" s="220">
        <v>0.16328679000000001</v>
      </c>
      <c r="C142" s="220">
        <v>0</v>
      </c>
      <c r="D142" s="220">
        <v>0</v>
      </c>
      <c r="E142" s="220">
        <v>1.706152E-2</v>
      </c>
      <c r="F142" s="220">
        <v>1.2114316399999998</v>
      </c>
      <c r="G142" s="220">
        <v>0</v>
      </c>
      <c r="H142" s="220">
        <v>1.35606548</v>
      </c>
      <c r="I142" s="220">
        <v>37.607735659999996</v>
      </c>
      <c r="J142" s="220">
        <v>0</v>
      </c>
    </row>
    <row r="143" spans="1:10" x14ac:dyDescent="0.25">
      <c r="A143" s="161" t="s">
        <v>92</v>
      </c>
      <c r="B143" s="220">
        <v>9.9900570000000008E-2</v>
      </c>
      <c r="C143" s="220">
        <v>0</v>
      </c>
      <c r="D143" s="220">
        <v>0</v>
      </c>
      <c r="E143" s="220">
        <v>3.2273749999999997E-2</v>
      </c>
      <c r="F143" s="220">
        <v>1.04228499</v>
      </c>
      <c r="G143" s="220">
        <v>0</v>
      </c>
      <c r="H143" s="220">
        <v>1.097491</v>
      </c>
      <c r="I143" s="220">
        <v>1.9903644199999999</v>
      </c>
      <c r="J143" s="220">
        <v>0.530636</v>
      </c>
    </row>
    <row r="144" spans="1:10" x14ac:dyDescent="0.25">
      <c r="A144" s="161" t="s">
        <v>9</v>
      </c>
      <c r="B144" s="220">
        <v>0</v>
      </c>
      <c r="C144" s="220">
        <v>0</v>
      </c>
      <c r="D144" s="220">
        <v>0</v>
      </c>
      <c r="E144" s="220">
        <v>0.32685134999999998</v>
      </c>
      <c r="F144" s="220">
        <v>0.97146759999999999</v>
      </c>
      <c r="G144" s="220">
        <v>0</v>
      </c>
      <c r="H144" s="220">
        <v>4.0522686500000002</v>
      </c>
      <c r="I144" s="220">
        <v>4.2509503099999995</v>
      </c>
      <c r="J144" s="220">
        <v>0</v>
      </c>
    </row>
    <row r="145" spans="1:10" x14ac:dyDescent="0.25">
      <c r="A145" s="161" t="s">
        <v>88</v>
      </c>
      <c r="B145" s="220">
        <v>4.0595500000000003E-3</v>
      </c>
      <c r="C145" s="220">
        <v>0</v>
      </c>
      <c r="D145" s="220">
        <v>0</v>
      </c>
      <c r="E145" s="220">
        <v>3.7720000000000002E-3</v>
      </c>
      <c r="F145" s="220">
        <v>0.92080638000000004</v>
      </c>
      <c r="G145" s="220">
        <v>0</v>
      </c>
      <c r="H145" s="220">
        <v>0.92650414000000003</v>
      </c>
      <c r="I145" s="220">
        <v>63.547365740000004</v>
      </c>
      <c r="J145" s="220">
        <v>2.3774000000000001E-4</v>
      </c>
    </row>
    <row r="146" spans="1:10" x14ac:dyDescent="0.25">
      <c r="A146" s="161" t="s">
        <v>181</v>
      </c>
      <c r="B146" s="220">
        <v>1.06039635</v>
      </c>
      <c r="C146" s="220">
        <v>0</v>
      </c>
      <c r="D146" s="220">
        <v>0</v>
      </c>
      <c r="E146" s="220">
        <v>0</v>
      </c>
      <c r="F146" s="220">
        <v>0.90000144999999998</v>
      </c>
      <c r="G146" s="220">
        <v>0.16638702</v>
      </c>
      <c r="H146" s="220">
        <v>3.7145658099999999</v>
      </c>
      <c r="I146" s="220">
        <v>2.42531023</v>
      </c>
      <c r="J146" s="220">
        <v>0</v>
      </c>
    </row>
    <row r="147" spans="1:10" x14ac:dyDescent="0.25">
      <c r="A147" s="161" t="s">
        <v>148</v>
      </c>
      <c r="B147" s="220">
        <v>2.37292945</v>
      </c>
      <c r="C147" s="220">
        <v>0</v>
      </c>
      <c r="D147" s="220">
        <v>0</v>
      </c>
      <c r="E147" s="220">
        <v>0</v>
      </c>
      <c r="F147" s="220">
        <v>0.72316784999999995</v>
      </c>
      <c r="G147" s="220">
        <v>2.575767E-2</v>
      </c>
      <c r="H147" s="220">
        <v>1.09223801</v>
      </c>
      <c r="I147" s="220">
        <v>9.1080233499999999</v>
      </c>
      <c r="J147" s="220">
        <v>0</v>
      </c>
    </row>
    <row r="148" spans="1:10" x14ac:dyDescent="0.25">
      <c r="A148" s="161" t="s">
        <v>12</v>
      </c>
      <c r="B148" s="220">
        <v>0.64018868999999989</v>
      </c>
      <c r="C148" s="220">
        <v>0</v>
      </c>
      <c r="D148" s="220">
        <v>0</v>
      </c>
      <c r="E148" s="220">
        <v>4.6551199999999994E-2</v>
      </c>
      <c r="F148" s="220">
        <v>0.72056522000000001</v>
      </c>
      <c r="G148" s="220">
        <v>0</v>
      </c>
      <c r="H148" s="220">
        <v>0.76711642000000002</v>
      </c>
      <c r="I148" s="220">
        <v>27.288452449999998</v>
      </c>
      <c r="J148" s="220">
        <v>0</v>
      </c>
    </row>
    <row r="149" spans="1:10" x14ac:dyDescent="0.25">
      <c r="A149" s="161" t="s">
        <v>116</v>
      </c>
      <c r="B149" s="220">
        <v>1.8059842800000001</v>
      </c>
      <c r="C149" s="220">
        <v>0</v>
      </c>
      <c r="D149" s="220">
        <v>0</v>
      </c>
      <c r="E149" s="220">
        <v>1.0982000000000001E-3</v>
      </c>
      <c r="F149" s="220">
        <v>0.67624868000000005</v>
      </c>
      <c r="G149" s="220">
        <v>0</v>
      </c>
      <c r="H149" s="220">
        <v>0.85876125000000003</v>
      </c>
      <c r="I149" s="220">
        <v>25.2530462</v>
      </c>
      <c r="J149" s="220">
        <v>0</v>
      </c>
    </row>
    <row r="150" spans="1:10" x14ac:dyDescent="0.25">
      <c r="A150" s="161" t="s">
        <v>156</v>
      </c>
      <c r="B150" s="220">
        <v>13.77171508</v>
      </c>
      <c r="C150" s="220">
        <v>0</v>
      </c>
      <c r="D150" s="220">
        <v>0</v>
      </c>
      <c r="E150" s="220">
        <v>0</v>
      </c>
      <c r="F150" s="220">
        <v>0.61465543999999994</v>
      </c>
      <c r="G150" s="220">
        <v>0</v>
      </c>
      <c r="H150" s="220">
        <v>0.61465543999999994</v>
      </c>
      <c r="I150" s="220">
        <v>4.0555685600000002</v>
      </c>
      <c r="J150" s="220">
        <v>0</v>
      </c>
    </row>
    <row r="151" spans="1:10" x14ac:dyDescent="0.25">
      <c r="A151" s="161" t="s">
        <v>163</v>
      </c>
      <c r="B151" s="220">
        <v>6.7585803699999998</v>
      </c>
      <c r="C151" s="220">
        <v>0</v>
      </c>
      <c r="D151" s="220">
        <v>0</v>
      </c>
      <c r="E151" s="220">
        <v>0</v>
      </c>
      <c r="F151" s="220">
        <v>0.5097874</v>
      </c>
      <c r="G151" s="220">
        <v>0</v>
      </c>
      <c r="H151" s="220">
        <v>2.0199416000000001</v>
      </c>
      <c r="I151" s="220">
        <v>3.1839181400000003</v>
      </c>
      <c r="J151" s="220">
        <v>0</v>
      </c>
    </row>
    <row r="152" spans="1:10" x14ac:dyDescent="0.25">
      <c r="A152" s="161" t="s">
        <v>113</v>
      </c>
      <c r="B152" s="220">
        <v>0.62147171000000001</v>
      </c>
      <c r="C152" s="220">
        <v>0</v>
      </c>
      <c r="D152" s="220">
        <v>0</v>
      </c>
      <c r="E152" s="220">
        <v>0</v>
      </c>
      <c r="F152" s="220">
        <v>0.48094115999999998</v>
      </c>
      <c r="G152" s="220">
        <v>0</v>
      </c>
      <c r="H152" s="220">
        <v>0.52527818999999998</v>
      </c>
      <c r="I152" s="220">
        <v>6.3632042899999997</v>
      </c>
      <c r="J152" s="220">
        <v>0</v>
      </c>
    </row>
    <row r="153" spans="1:10" x14ac:dyDescent="0.25">
      <c r="A153" s="161" t="s">
        <v>119</v>
      </c>
      <c r="B153" s="220">
        <v>0.22951019</v>
      </c>
      <c r="C153" s="220">
        <v>0</v>
      </c>
      <c r="D153" s="220">
        <v>0</v>
      </c>
      <c r="E153" s="220">
        <v>0</v>
      </c>
      <c r="F153" s="220">
        <v>0.45177348000000001</v>
      </c>
      <c r="G153" s="220">
        <v>0.17909696999999999</v>
      </c>
      <c r="H153" s="220">
        <v>0.47121215999999999</v>
      </c>
      <c r="I153" s="220">
        <v>24.866989390000001</v>
      </c>
      <c r="J153" s="220">
        <v>0</v>
      </c>
    </row>
    <row r="154" spans="1:10" x14ac:dyDescent="0.25">
      <c r="A154" s="161" t="s">
        <v>157</v>
      </c>
      <c r="B154" s="220">
        <v>1.5435103100000001</v>
      </c>
      <c r="C154" s="220">
        <v>0</v>
      </c>
      <c r="D154" s="220">
        <v>0</v>
      </c>
      <c r="E154" s="220">
        <v>0</v>
      </c>
      <c r="F154" s="220">
        <v>0.30491865999999995</v>
      </c>
      <c r="G154" s="220">
        <v>0</v>
      </c>
      <c r="H154" s="220">
        <v>0.96729843000000004</v>
      </c>
      <c r="I154" s="220">
        <v>46.800057049999999</v>
      </c>
      <c r="J154" s="220">
        <v>0</v>
      </c>
    </row>
    <row r="155" spans="1:10" x14ac:dyDescent="0.25">
      <c r="A155" s="161" t="s">
        <v>205</v>
      </c>
      <c r="B155" s="220">
        <v>1.58126451</v>
      </c>
      <c r="C155" s="220">
        <v>0</v>
      </c>
      <c r="D155" s="220">
        <v>0</v>
      </c>
      <c r="E155" s="220">
        <v>0</v>
      </c>
      <c r="F155" s="220">
        <v>0.29563128000000005</v>
      </c>
      <c r="G155" s="220">
        <v>0</v>
      </c>
      <c r="H155" s="220">
        <v>0.45738865999999995</v>
      </c>
      <c r="I155" s="220">
        <v>2.5665843800000001</v>
      </c>
      <c r="J155" s="220">
        <v>0</v>
      </c>
    </row>
    <row r="156" spans="1:10" x14ac:dyDescent="0.25">
      <c r="A156" s="161" t="s">
        <v>193</v>
      </c>
      <c r="B156" s="220">
        <v>1.1140189899999999</v>
      </c>
      <c r="C156" s="220">
        <v>0</v>
      </c>
      <c r="D156" s="220">
        <v>0</v>
      </c>
      <c r="E156" s="220">
        <v>0</v>
      </c>
      <c r="F156" s="220">
        <v>0.29302550999999999</v>
      </c>
      <c r="G156" s="220">
        <v>0</v>
      </c>
      <c r="H156" s="220">
        <v>0.53379469999999996</v>
      </c>
      <c r="I156" s="220">
        <v>5.7006400700000004</v>
      </c>
      <c r="J156" s="220">
        <v>0</v>
      </c>
    </row>
    <row r="157" spans="1:10" x14ac:dyDescent="0.25">
      <c r="A157" s="161" t="s">
        <v>243</v>
      </c>
      <c r="B157" s="220">
        <v>0.87784203000000005</v>
      </c>
      <c r="C157" s="220">
        <v>0</v>
      </c>
      <c r="D157" s="220">
        <v>0</v>
      </c>
      <c r="E157" s="220">
        <v>0</v>
      </c>
      <c r="F157" s="220">
        <v>0.28068963000000002</v>
      </c>
      <c r="G157" s="220">
        <v>0</v>
      </c>
      <c r="H157" s="220">
        <v>1.1537518999999998</v>
      </c>
      <c r="I157" s="220">
        <v>2.7172705000000001</v>
      </c>
      <c r="J157" s="220">
        <v>0</v>
      </c>
    </row>
    <row r="158" spans="1:10" x14ac:dyDescent="0.25">
      <c r="A158" s="161" t="s">
        <v>118</v>
      </c>
      <c r="B158" s="220">
        <v>3.7118080000000005E-2</v>
      </c>
      <c r="C158" s="220">
        <v>0</v>
      </c>
      <c r="D158" s="220">
        <v>0</v>
      </c>
      <c r="E158" s="220">
        <v>0</v>
      </c>
      <c r="F158" s="220">
        <v>0.26326640999999995</v>
      </c>
      <c r="G158" s="220">
        <v>0</v>
      </c>
      <c r="H158" s="220">
        <v>0.27627853999999996</v>
      </c>
      <c r="I158" s="220">
        <v>0.99571228000000001</v>
      </c>
      <c r="J158" s="220">
        <v>0</v>
      </c>
    </row>
    <row r="159" spans="1:10" x14ac:dyDescent="0.25">
      <c r="A159" s="161" t="s">
        <v>241</v>
      </c>
      <c r="B159" s="220">
        <v>9.0859250000000003E-2</v>
      </c>
      <c r="C159" s="220">
        <v>0</v>
      </c>
      <c r="D159" s="220">
        <v>0</v>
      </c>
      <c r="E159" s="220">
        <v>0</v>
      </c>
      <c r="F159" s="220">
        <v>0.21395320000000001</v>
      </c>
      <c r="G159" s="220">
        <v>0</v>
      </c>
      <c r="H159" s="220">
        <v>0.25786340000000002</v>
      </c>
      <c r="I159" s="220">
        <v>2.30775043</v>
      </c>
      <c r="J159" s="220">
        <v>0</v>
      </c>
    </row>
    <row r="160" spans="1:10" x14ac:dyDescent="0.25">
      <c r="A160" s="161" t="s">
        <v>246</v>
      </c>
      <c r="B160" s="220">
        <v>2.3407420999999999</v>
      </c>
      <c r="C160" s="220">
        <v>0</v>
      </c>
      <c r="D160" s="220">
        <v>0</v>
      </c>
      <c r="E160" s="220">
        <v>5.5679399999999995E-3</v>
      </c>
      <c r="F160" s="220">
        <v>0.18053922</v>
      </c>
      <c r="G160" s="220">
        <v>0</v>
      </c>
      <c r="H160" s="220">
        <v>1.1022655299999999</v>
      </c>
      <c r="I160" s="220">
        <v>9.0585129700000007</v>
      </c>
      <c r="J160" s="220">
        <v>1.645E-3</v>
      </c>
    </row>
    <row r="161" spans="1:10" x14ac:dyDescent="0.25">
      <c r="A161" s="161" t="s">
        <v>190</v>
      </c>
      <c r="B161" s="220">
        <v>1.99405699</v>
      </c>
      <c r="C161" s="220">
        <v>0</v>
      </c>
      <c r="D161" s="220">
        <v>0</v>
      </c>
      <c r="E161" s="220">
        <v>0</v>
      </c>
      <c r="F161" s="220">
        <v>0.14961267</v>
      </c>
      <c r="G161" s="220">
        <v>0</v>
      </c>
      <c r="H161" s="220">
        <v>0.61707352000000004</v>
      </c>
      <c r="I161" s="220">
        <v>1.08272675</v>
      </c>
      <c r="J161" s="220">
        <v>0</v>
      </c>
    </row>
    <row r="162" spans="1:10" x14ac:dyDescent="0.25">
      <c r="A162" s="161" t="s">
        <v>667</v>
      </c>
      <c r="B162" s="220">
        <v>0.42815178999999998</v>
      </c>
      <c r="C162" s="220">
        <v>0</v>
      </c>
      <c r="D162" s="220">
        <v>0</v>
      </c>
      <c r="E162" s="220">
        <v>1.6826600000000001E-3</v>
      </c>
      <c r="F162" s="220">
        <v>0.14343349</v>
      </c>
      <c r="G162" s="220">
        <v>0</v>
      </c>
      <c r="H162" s="220">
        <v>6.2020327599999998</v>
      </c>
      <c r="I162" s="220">
        <v>6.3022749200000003</v>
      </c>
      <c r="J162" s="220">
        <v>0.72685012000000004</v>
      </c>
    </row>
    <row r="163" spans="1:10" x14ac:dyDescent="0.25">
      <c r="A163" s="161" t="s">
        <v>77</v>
      </c>
      <c r="B163" s="220">
        <v>0</v>
      </c>
      <c r="C163" s="220">
        <v>0</v>
      </c>
      <c r="D163" s="220">
        <v>0</v>
      </c>
      <c r="E163" s="220">
        <v>0</v>
      </c>
      <c r="F163" s="220">
        <v>0.132241</v>
      </c>
      <c r="G163" s="220">
        <v>0</v>
      </c>
      <c r="H163" s="220">
        <v>0</v>
      </c>
      <c r="I163" s="220">
        <v>0.55415701000000006</v>
      </c>
      <c r="J163" s="220">
        <v>0</v>
      </c>
    </row>
    <row r="164" spans="1:10" x14ac:dyDescent="0.25">
      <c r="A164" s="161" t="s">
        <v>87</v>
      </c>
      <c r="B164" s="220">
        <v>0</v>
      </c>
      <c r="C164" s="220">
        <v>0</v>
      </c>
      <c r="D164" s="220">
        <v>0</v>
      </c>
      <c r="E164" s="220">
        <v>0</v>
      </c>
      <c r="F164" s="220">
        <v>0.11650324000000001</v>
      </c>
      <c r="G164" s="220">
        <v>0</v>
      </c>
      <c r="H164" s="220">
        <v>0.11650324000000001</v>
      </c>
      <c r="I164" s="220">
        <v>1.2356049999999999E-2</v>
      </c>
      <c r="J164" s="220">
        <v>0</v>
      </c>
    </row>
    <row r="165" spans="1:10" x14ac:dyDescent="0.25">
      <c r="A165" s="161" t="s">
        <v>96</v>
      </c>
      <c r="B165" s="220">
        <v>9.68019E-3</v>
      </c>
      <c r="C165" s="220">
        <v>0</v>
      </c>
      <c r="D165" s="220">
        <v>0</v>
      </c>
      <c r="E165" s="220">
        <v>0</v>
      </c>
      <c r="F165" s="220">
        <v>0.10585177</v>
      </c>
      <c r="G165" s="220">
        <v>0</v>
      </c>
      <c r="H165" s="220">
        <v>0.11601626</v>
      </c>
      <c r="I165" s="220">
        <v>1.29116257</v>
      </c>
      <c r="J165" s="220">
        <v>0</v>
      </c>
    </row>
    <row r="166" spans="1:10" x14ac:dyDescent="0.25">
      <c r="A166" s="161" t="s">
        <v>254</v>
      </c>
      <c r="B166" s="220">
        <v>2.1513077599999999</v>
      </c>
      <c r="C166" s="220">
        <v>0</v>
      </c>
      <c r="D166" s="220">
        <v>0</v>
      </c>
      <c r="E166" s="220">
        <v>0</v>
      </c>
      <c r="F166" s="220">
        <v>0.10401183999999999</v>
      </c>
      <c r="G166" s="220">
        <v>0</v>
      </c>
      <c r="H166" s="220">
        <v>0.22516217000000002</v>
      </c>
      <c r="I166" s="220">
        <v>3.7191937500000001</v>
      </c>
      <c r="J166" s="220">
        <v>0</v>
      </c>
    </row>
    <row r="167" spans="1:10" x14ac:dyDescent="0.25">
      <c r="A167" s="161" t="s">
        <v>208</v>
      </c>
      <c r="B167" s="220">
        <v>0.49034783000000004</v>
      </c>
      <c r="C167" s="220">
        <v>0</v>
      </c>
      <c r="D167" s="220">
        <v>0</v>
      </c>
      <c r="E167" s="220">
        <v>0</v>
      </c>
      <c r="F167" s="220">
        <v>9.6556539999999996E-2</v>
      </c>
      <c r="G167" s="220">
        <v>0</v>
      </c>
      <c r="H167" s="220">
        <v>9.9772199999999991E-2</v>
      </c>
      <c r="I167" s="220">
        <v>0.72680414999999998</v>
      </c>
      <c r="J167" s="220">
        <v>0</v>
      </c>
    </row>
    <row r="168" spans="1:10" x14ac:dyDescent="0.25">
      <c r="A168" s="161" t="s">
        <v>187</v>
      </c>
      <c r="B168" s="220">
        <v>0.34156225000000001</v>
      </c>
      <c r="C168" s="220">
        <v>0</v>
      </c>
      <c r="D168" s="220">
        <v>0</v>
      </c>
      <c r="E168" s="220">
        <v>0</v>
      </c>
      <c r="F168" s="220">
        <v>8.4986479999999989E-2</v>
      </c>
      <c r="G168" s="220">
        <v>0</v>
      </c>
      <c r="H168" s="220">
        <v>1.6264633400000001</v>
      </c>
      <c r="I168" s="220">
        <v>2.2169271200000003</v>
      </c>
      <c r="J168" s="220">
        <v>0</v>
      </c>
    </row>
    <row r="169" spans="1:10" x14ac:dyDescent="0.25">
      <c r="A169" s="161" t="s">
        <v>132</v>
      </c>
      <c r="B169" s="220">
        <v>3.2427419999999998E-2</v>
      </c>
      <c r="C169" s="220">
        <v>0</v>
      </c>
      <c r="D169" s="220">
        <v>0</v>
      </c>
      <c r="E169" s="220">
        <v>0</v>
      </c>
      <c r="F169" s="220">
        <v>8.3864279999999999E-2</v>
      </c>
      <c r="G169" s="220">
        <v>0</v>
      </c>
      <c r="H169" s="220">
        <v>8.8673890000000005E-2</v>
      </c>
      <c r="I169" s="220">
        <v>23.704772309999999</v>
      </c>
      <c r="J169" s="220">
        <v>0</v>
      </c>
    </row>
    <row r="170" spans="1:10" x14ac:dyDescent="0.25">
      <c r="A170" s="161" t="s">
        <v>179</v>
      </c>
      <c r="B170" s="220">
        <v>4.4272410000000005E-2</v>
      </c>
      <c r="C170" s="220">
        <v>0</v>
      </c>
      <c r="D170" s="220">
        <v>0</v>
      </c>
      <c r="E170" s="220">
        <v>0.67337864000000003</v>
      </c>
      <c r="F170" s="220">
        <v>7.7834880000000009E-2</v>
      </c>
      <c r="G170" s="220">
        <v>0</v>
      </c>
      <c r="H170" s="220">
        <v>7.5556823799999995</v>
      </c>
      <c r="I170" s="220">
        <v>8.813559E-2</v>
      </c>
      <c r="J170" s="220">
        <v>0</v>
      </c>
    </row>
    <row r="171" spans="1:10" x14ac:dyDescent="0.25">
      <c r="A171" s="161" t="s">
        <v>227</v>
      </c>
      <c r="B171" s="220">
        <v>0.19659676999999998</v>
      </c>
      <c r="C171" s="220">
        <v>0</v>
      </c>
      <c r="D171" s="220">
        <v>0</v>
      </c>
      <c r="E171" s="220">
        <v>0</v>
      </c>
      <c r="F171" s="220">
        <v>7.7765600000000004E-2</v>
      </c>
      <c r="G171" s="220">
        <v>0</v>
      </c>
      <c r="H171" s="220">
        <v>7.8007679999999996E-2</v>
      </c>
      <c r="I171" s="220">
        <v>5.5863023899999993</v>
      </c>
      <c r="J171" s="220">
        <v>0</v>
      </c>
    </row>
    <row r="172" spans="1:10" x14ac:dyDescent="0.25">
      <c r="A172" s="161" t="s">
        <v>121</v>
      </c>
      <c r="B172" s="220">
        <v>5.856716E-2</v>
      </c>
      <c r="C172" s="220">
        <v>0</v>
      </c>
      <c r="D172" s="220">
        <v>0</v>
      </c>
      <c r="E172" s="220">
        <v>0</v>
      </c>
      <c r="F172" s="220">
        <v>7.3566300000000001E-2</v>
      </c>
      <c r="G172" s="220">
        <v>0</v>
      </c>
      <c r="H172" s="220">
        <v>7.3566300000000001E-2</v>
      </c>
      <c r="I172" s="220">
        <v>9.1227142699999995</v>
      </c>
      <c r="J172" s="220">
        <v>0</v>
      </c>
    </row>
    <row r="173" spans="1:10" x14ac:dyDescent="0.25">
      <c r="A173" s="161" t="s">
        <v>55</v>
      </c>
      <c r="B173" s="220">
        <v>0.62689872999999996</v>
      </c>
      <c r="C173" s="220">
        <v>0</v>
      </c>
      <c r="D173" s="220">
        <v>0</v>
      </c>
      <c r="E173" s="220">
        <v>0</v>
      </c>
      <c r="F173" s="220">
        <v>7.3341390000000006E-2</v>
      </c>
      <c r="G173" s="220">
        <v>0</v>
      </c>
      <c r="H173" s="220">
        <v>7.3341390000000006E-2</v>
      </c>
      <c r="I173" s="220">
        <v>0.55306175999999996</v>
      </c>
      <c r="J173" s="220">
        <v>0</v>
      </c>
    </row>
    <row r="174" spans="1:10" x14ac:dyDescent="0.25">
      <c r="A174" s="161" t="s">
        <v>192</v>
      </c>
      <c r="B174" s="220">
        <v>1.51956544</v>
      </c>
      <c r="C174" s="220">
        <v>0</v>
      </c>
      <c r="D174" s="220">
        <v>0</v>
      </c>
      <c r="E174" s="220">
        <v>1.2083299999999999E-3</v>
      </c>
      <c r="F174" s="220">
        <v>6.0386480000000006E-2</v>
      </c>
      <c r="G174" s="220">
        <v>0</v>
      </c>
      <c r="H174" s="220">
        <v>0.16050341000000001</v>
      </c>
      <c r="I174" s="220">
        <v>0.34554796000000004</v>
      </c>
      <c r="J174" s="220">
        <v>0</v>
      </c>
    </row>
    <row r="175" spans="1:10" x14ac:dyDescent="0.25">
      <c r="A175" s="161" t="s">
        <v>244</v>
      </c>
      <c r="B175" s="220">
        <v>9.1435759999999991E-2</v>
      </c>
      <c r="C175" s="220">
        <v>0</v>
      </c>
      <c r="D175" s="220">
        <v>0</v>
      </c>
      <c r="E175" s="220">
        <v>0</v>
      </c>
      <c r="F175" s="220">
        <v>5.882043E-2</v>
      </c>
      <c r="G175" s="220">
        <v>0</v>
      </c>
      <c r="H175" s="220">
        <v>0.31000826000000004</v>
      </c>
      <c r="I175" s="220">
        <v>0.16731683999999999</v>
      </c>
      <c r="J175" s="220">
        <v>0</v>
      </c>
    </row>
    <row r="176" spans="1:10" x14ac:dyDescent="0.25">
      <c r="A176" s="161" t="s">
        <v>167</v>
      </c>
      <c r="B176" s="220">
        <v>0</v>
      </c>
      <c r="C176" s="220">
        <v>0</v>
      </c>
      <c r="D176" s="220">
        <v>0</v>
      </c>
      <c r="E176" s="220">
        <v>0</v>
      </c>
      <c r="F176" s="220">
        <v>5.8804199999999994E-2</v>
      </c>
      <c r="G176" s="220">
        <v>0</v>
      </c>
      <c r="H176" s="220">
        <v>5.8804199999999994E-2</v>
      </c>
      <c r="I176" s="220">
        <v>1.89E-3</v>
      </c>
      <c r="J176" s="220">
        <v>0</v>
      </c>
    </row>
    <row r="177" spans="1:10" x14ac:dyDescent="0.25">
      <c r="A177" s="161" t="s">
        <v>45</v>
      </c>
      <c r="B177" s="220">
        <v>3.468458E-2</v>
      </c>
      <c r="C177" s="220">
        <v>0</v>
      </c>
      <c r="D177" s="220">
        <v>0</v>
      </c>
      <c r="E177" s="220">
        <v>0</v>
      </c>
      <c r="F177" s="220">
        <v>5.6230000000000002E-2</v>
      </c>
      <c r="G177" s="220">
        <v>0</v>
      </c>
      <c r="H177" s="220">
        <v>7.4033740000000001E-2</v>
      </c>
      <c r="I177" s="220">
        <v>0.44267766999999997</v>
      </c>
      <c r="J177" s="220">
        <v>0</v>
      </c>
    </row>
    <row r="178" spans="1:10" x14ac:dyDescent="0.25">
      <c r="A178" s="161" t="s">
        <v>66</v>
      </c>
      <c r="B178" s="220">
        <v>0</v>
      </c>
      <c r="C178" s="220">
        <v>0</v>
      </c>
      <c r="D178" s="220">
        <v>0</v>
      </c>
      <c r="E178" s="220">
        <v>0</v>
      </c>
      <c r="F178" s="220">
        <v>5.24605E-2</v>
      </c>
      <c r="G178" s="220">
        <v>0</v>
      </c>
      <c r="H178" s="220">
        <v>5.24605E-2</v>
      </c>
      <c r="I178" s="220">
        <v>0.114</v>
      </c>
      <c r="J178" s="220">
        <v>0</v>
      </c>
    </row>
    <row r="179" spans="1:10" x14ac:dyDescent="0.25">
      <c r="A179" s="161" t="s">
        <v>191</v>
      </c>
      <c r="B179" s="220">
        <v>6.1146800000000001E-2</v>
      </c>
      <c r="C179" s="220">
        <v>0</v>
      </c>
      <c r="D179" s="220">
        <v>0</v>
      </c>
      <c r="E179" s="220">
        <v>0</v>
      </c>
      <c r="F179" s="220">
        <v>4.3105150000000002E-2</v>
      </c>
      <c r="G179" s="220">
        <v>0</v>
      </c>
      <c r="H179" s="220">
        <v>4.7730370000000001E-2</v>
      </c>
      <c r="I179" s="220">
        <v>0.68035866</v>
      </c>
      <c r="J179" s="220">
        <v>0</v>
      </c>
    </row>
    <row r="180" spans="1:10" x14ac:dyDescent="0.25">
      <c r="A180" s="161" t="s">
        <v>111</v>
      </c>
      <c r="B180" s="220">
        <v>0</v>
      </c>
      <c r="C180" s="220">
        <v>0</v>
      </c>
      <c r="D180" s="220">
        <v>0</v>
      </c>
      <c r="E180" s="220">
        <v>0</v>
      </c>
      <c r="F180" s="220">
        <v>4.2164699999999999E-2</v>
      </c>
      <c r="G180" s="220">
        <v>0</v>
      </c>
      <c r="H180" s="220">
        <v>4.2164699999999999E-2</v>
      </c>
      <c r="I180" s="220">
        <v>0.86776626000000001</v>
      </c>
      <c r="J180" s="220">
        <v>0</v>
      </c>
    </row>
    <row r="181" spans="1:10" x14ac:dyDescent="0.25">
      <c r="A181" s="161" t="s">
        <v>64</v>
      </c>
      <c r="B181" s="220">
        <v>0.36330547999999996</v>
      </c>
      <c r="C181" s="220">
        <v>0</v>
      </c>
      <c r="D181" s="220">
        <v>0</v>
      </c>
      <c r="E181" s="220">
        <v>3.0976000000000002E-4</v>
      </c>
      <c r="F181" s="220">
        <v>2.9058490000000003E-2</v>
      </c>
      <c r="G181" s="220">
        <v>0</v>
      </c>
      <c r="H181" s="220">
        <v>45.416182829999997</v>
      </c>
      <c r="I181" s="220">
        <v>15.44437974</v>
      </c>
      <c r="J181" s="220">
        <v>0</v>
      </c>
    </row>
    <row r="182" spans="1:10" x14ac:dyDescent="0.25">
      <c r="A182" s="161" t="s">
        <v>91</v>
      </c>
      <c r="B182" s="220">
        <v>6.8125779999999997E-2</v>
      </c>
      <c r="C182" s="220">
        <v>0</v>
      </c>
      <c r="D182" s="220">
        <v>0</v>
      </c>
      <c r="E182" s="220">
        <v>1.518547E-2</v>
      </c>
      <c r="F182" s="220">
        <v>2.56048E-2</v>
      </c>
      <c r="G182" s="220">
        <v>0</v>
      </c>
      <c r="H182" s="220">
        <v>0.28109743999999998</v>
      </c>
      <c r="I182" s="220">
        <v>1.9516475800000002</v>
      </c>
      <c r="J182" s="220">
        <v>0</v>
      </c>
    </row>
    <row r="183" spans="1:10" x14ac:dyDescent="0.25">
      <c r="A183" s="161" t="s">
        <v>207</v>
      </c>
      <c r="B183" s="220">
        <v>1.28294555</v>
      </c>
      <c r="C183" s="220">
        <v>0</v>
      </c>
      <c r="D183" s="220">
        <v>0</v>
      </c>
      <c r="E183" s="220">
        <v>0</v>
      </c>
      <c r="F183" s="220">
        <v>2.3326450000000002E-2</v>
      </c>
      <c r="G183" s="220">
        <v>0</v>
      </c>
      <c r="H183" s="220">
        <v>7.1732190000000001E-2</v>
      </c>
      <c r="I183" s="220">
        <v>0.65549818000000004</v>
      </c>
      <c r="J183" s="220">
        <v>0</v>
      </c>
    </row>
    <row r="184" spans="1:10" x14ac:dyDescent="0.25">
      <c r="A184" s="161" t="s">
        <v>176</v>
      </c>
      <c r="B184" s="220">
        <v>0.16193757</v>
      </c>
      <c r="C184" s="220">
        <v>0</v>
      </c>
      <c r="D184" s="220">
        <v>0</v>
      </c>
      <c r="E184" s="220">
        <v>0</v>
      </c>
      <c r="F184" s="220">
        <v>2.006873E-2</v>
      </c>
      <c r="G184" s="220">
        <v>0</v>
      </c>
      <c r="H184" s="220">
        <v>2.006873E-2</v>
      </c>
      <c r="I184" s="220">
        <v>0.21601877999999999</v>
      </c>
      <c r="J184" s="220">
        <v>0</v>
      </c>
    </row>
    <row r="185" spans="1:10" x14ac:dyDescent="0.25">
      <c r="A185" s="161" t="s">
        <v>18</v>
      </c>
      <c r="B185" s="220">
        <v>0</v>
      </c>
      <c r="C185" s="220">
        <v>0</v>
      </c>
      <c r="D185" s="220">
        <v>0</v>
      </c>
      <c r="E185" s="220">
        <v>3.23639E-3</v>
      </c>
      <c r="F185" s="220">
        <v>1.9028959999999998E-2</v>
      </c>
      <c r="G185" s="220">
        <v>0</v>
      </c>
      <c r="H185" s="220">
        <v>2.226535E-2</v>
      </c>
      <c r="I185" s="220">
        <v>0.13035516999999999</v>
      </c>
      <c r="J185" s="220">
        <v>0</v>
      </c>
    </row>
    <row r="186" spans="1:10" x14ac:dyDescent="0.25">
      <c r="A186" s="161" t="s">
        <v>247</v>
      </c>
      <c r="B186" s="220">
        <v>1.84248382</v>
      </c>
      <c r="C186" s="220">
        <v>0</v>
      </c>
      <c r="D186" s="220">
        <v>0</v>
      </c>
      <c r="E186" s="220">
        <v>1.830211E-2</v>
      </c>
      <c r="F186" s="220">
        <v>1.5297360000000001E-2</v>
      </c>
      <c r="G186" s="220">
        <v>0</v>
      </c>
      <c r="H186" s="220">
        <v>0.11369175999999999</v>
      </c>
      <c r="I186" s="220">
        <v>2.7986275699999998</v>
      </c>
      <c r="J186" s="220">
        <v>0</v>
      </c>
    </row>
    <row r="187" spans="1:10" x14ac:dyDescent="0.25">
      <c r="A187" s="161" t="s">
        <v>59</v>
      </c>
      <c r="B187" s="220">
        <v>1.9954320000000001E-2</v>
      </c>
      <c r="C187" s="220">
        <v>0</v>
      </c>
      <c r="D187" s="220">
        <v>0</v>
      </c>
      <c r="E187" s="220">
        <v>0</v>
      </c>
      <c r="F187" s="220">
        <v>1.4936430000000001E-2</v>
      </c>
      <c r="G187" s="220">
        <v>2.8105300000000003E-3</v>
      </c>
      <c r="H187" s="220">
        <v>6.0430350000000001E-2</v>
      </c>
      <c r="I187" s="220">
        <v>0.75545145999999996</v>
      </c>
      <c r="J187" s="220">
        <v>2.772676E-2</v>
      </c>
    </row>
    <row r="188" spans="1:10" x14ac:dyDescent="0.25">
      <c r="A188" s="161" t="s">
        <v>34</v>
      </c>
      <c r="B188" s="220">
        <v>0</v>
      </c>
      <c r="C188" s="220">
        <v>0</v>
      </c>
      <c r="D188" s="220">
        <v>0</v>
      </c>
      <c r="E188" s="220">
        <v>5.7945000000000002E-4</v>
      </c>
      <c r="F188" s="220">
        <v>1.262537E-2</v>
      </c>
      <c r="G188" s="220">
        <v>0</v>
      </c>
      <c r="H188" s="220">
        <v>1.3204819999999999E-2</v>
      </c>
      <c r="I188" s="220">
        <v>16.726176259999999</v>
      </c>
      <c r="J188" s="220">
        <v>0</v>
      </c>
    </row>
    <row r="189" spans="1:10" x14ac:dyDescent="0.25">
      <c r="A189" s="161" t="s">
        <v>4</v>
      </c>
      <c r="B189" s="220">
        <v>0.90754299999999999</v>
      </c>
      <c r="C189" s="220">
        <v>0</v>
      </c>
      <c r="D189" s="220">
        <v>0</v>
      </c>
      <c r="E189" s="220">
        <v>1.662955E-2</v>
      </c>
      <c r="F189" s="220">
        <v>8.1538100000000009E-3</v>
      </c>
      <c r="G189" s="220">
        <v>1.2684417100000001</v>
      </c>
      <c r="H189" s="220">
        <v>2.8037240000000001E-2</v>
      </c>
      <c r="I189" s="220">
        <v>13.860340539999999</v>
      </c>
      <c r="J189" s="220">
        <v>0</v>
      </c>
    </row>
    <row r="190" spans="1:10" x14ac:dyDescent="0.25">
      <c r="A190" s="161" t="s">
        <v>19</v>
      </c>
      <c r="B190" s="220">
        <v>0</v>
      </c>
      <c r="C190" s="220">
        <v>0</v>
      </c>
      <c r="D190" s="220">
        <v>0</v>
      </c>
      <c r="E190" s="220">
        <v>8.740000000000001E-5</v>
      </c>
      <c r="F190" s="220">
        <v>8.1191300000000004E-3</v>
      </c>
      <c r="G190" s="220">
        <v>0</v>
      </c>
      <c r="H190" s="220">
        <v>8.2065300000000001E-3</v>
      </c>
      <c r="I190" s="220">
        <v>2.5146092599999998</v>
      </c>
      <c r="J190" s="220">
        <v>0</v>
      </c>
    </row>
    <row r="191" spans="1:10" x14ac:dyDescent="0.25">
      <c r="A191" s="161" t="s">
        <v>14</v>
      </c>
      <c r="B191" s="220">
        <v>17.802461050000002</v>
      </c>
      <c r="C191" s="220">
        <v>0</v>
      </c>
      <c r="D191" s="220">
        <v>0</v>
      </c>
      <c r="E191" s="220">
        <v>6.1657200000000004E-3</v>
      </c>
      <c r="F191" s="220">
        <v>5.2610399999999998E-3</v>
      </c>
      <c r="G191" s="220">
        <v>0</v>
      </c>
      <c r="H191" s="220">
        <v>5.4293059999999997E-2</v>
      </c>
      <c r="I191" s="220">
        <v>8.7084464399999995</v>
      </c>
      <c r="J191" s="220">
        <v>3.5660000000000005E-4</v>
      </c>
    </row>
    <row r="192" spans="1:10" x14ac:dyDescent="0.25">
      <c r="A192" s="161" t="s">
        <v>56</v>
      </c>
      <c r="B192" s="220">
        <v>0</v>
      </c>
      <c r="C192" s="220">
        <v>0</v>
      </c>
      <c r="D192" s="220">
        <v>0</v>
      </c>
      <c r="E192" s="220">
        <v>0</v>
      </c>
      <c r="F192" s="220">
        <v>4.9895799999999995E-3</v>
      </c>
      <c r="G192" s="220">
        <v>0</v>
      </c>
      <c r="H192" s="220">
        <v>4.9895799999999995E-3</v>
      </c>
      <c r="I192" s="220">
        <v>6.8191490000000007E-2</v>
      </c>
      <c r="J192" s="220">
        <v>0</v>
      </c>
    </row>
    <row r="193" spans="1:10" x14ac:dyDescent="0.25">
      <c r="A193" s="161" t="s">
        <v>102</v>
      </c>
      <c r="B193" s="220">
        <v>0</v>
      </c>
      <c r="C193" s="220">
        <v>0</v>
      </c>
      <c r="D193" s="220">
        <v>0</v>
      </c>
      <c r="E193" s="220">
        <v>0</v>
      </c>
      <c r="F193" s="220">
        <v>4.5686499999999996E-3</v>
      </c>
      <c r="G193" s="220">
        <v>0</v>
      </c>
      <c r="H193" s="220">
        <v>1.2795819999999999E-2</v>
      </c>
      <c r="I193" s="220">
        <v>1.4119508600000001</v>
      </c>
      <c r="J193" s="220">
        <v>0</v>
      </c>
    </row>
    <row r="194" spans="1:10" x14ac:dyDescent="0.25">
      <c r="A194" s="161" t="s">
        <v>83</v>
      </c>
      <c r="B194" s="220">
        <v>2.67278E-3</v>
      </c>
      <c r="C194" s="220">
        <v>0</v>
      </c>
      <c r="D194" s="220">
        <v>0</v>
      </c>
      <c r="E194" s="220">
        <v>0</v>
      </c>
      <c r="F194" s="220">
        <v>4.2828599999999994E-3</v>
      </c>
      <c r="G194" s="220">
        <v>0</v>
      </c>
      <c r="H194" s="220">
        <v>4.2828599999999994E-3</v>
      </c>
      <c r="I194" s="220">
        <v>5.3185510100000002</v>
      </c>
      <c r="J194" s="220">
        <v>0</v>
      </c>
    </row>
    <row r="195" spans="1:10" x14ac:dyDescent="0.25">
      <c r="A195" s="161" t="s">
        <v>109</v>
      </c>
      <c r="B195" s="220">
        <v>36.37824672</v>
      </c>
      <c r="C195" s="220">
        <v>0</v>
      </c>
      <c r="D195" s="220">
        <v>0</v>
      </c>
      <c r="E195" s="220">
        <v>0.39720282000000001</v>
      </c>
      <c r="F195" s="220">
        <v>3.1819499999999998E-3</v>
      </c>
      <c r="G195" s="220">
        <v>2.6448450000000002E-2</v>
      </c>
      <c r="H195" s="220">
        <v>0.40038477</v>
      </c>
      <c r="I195" s="220">
        <v>60.356842669999999</v>
      </c>
      <c r="J195" s="220">
        <v>0</v>
      </c>
    </row>
    <row r="196" spans="1:10" x14ac:dyDescent="0.25">
      <c r="A196" s="161" t="s">
        <v>29</v>
      </c>
      <c r="B196" s="220">
        <v>0</v>
      </c>
      <c r="C196" s="220">
        <v>0</v>
      </c>
      <c r="D196" s="220">
        <v>0</v>
      </c>
      <c r="E196" s="220">
        <v>0</v>
      </c>
      <c r="F196" s="220">
        <v>2.6597499999999998E-3</v>
      </c>
      <c r="G196" s="220">
        <v>0</v>
      </c>
      <c r="H196" s="220">
        <v>2.6597499999999998E-3</v>
      </c>
      <c r="I196" s="220">
        <v>0.42759143999999999</v>
      </c>
      <c r="J196" s="220">
        <v>0</v>
      </c>
    </row>
    <row r="197" spans="1:10" x14ac:dyDescent="0.25">
      <c r="A197" s="161" t="s">
        <v>126</v>
      </c>
      <c r="B197" s="220">
        <v>0.18175953</v>
      </c>
      <c r="C197" s="220">
        <v>0</v>
      </c>
      <c r="D197" s="220">
        <v>0</v>
      </c>
      <c r="E197" s="220">
        <v>0</v>
      </c>
      <c r="F197" s="220">
        <v>7.1859000000000007E-4</v>
      </c>
      <c r="G197" s="220">
        <v>0</v>
      </c>
      <c r="H197" s="220">
        <v>1.099997E-2</v>
      </c>
      <c r="I197" s="220">
        <v>0.81184199999999995</v>
      </c>
      <c r="J197" s="220">
        <v>0</v>
      </c>
    </row>
    <row r="198" spans="1:10" x14ac:dyDescent="0.25">
      <c r="A198" s="161" t="s">
        <v>23</v>
      </c>
      <c r="B198" s="220">
        <v>0</v>
      </c>
      <c r="C198" s="220">
        <v>0</v>
      </c>
      <c r="D198" s="220">
        <v>0</v>
      </c>
      <c r="E198" s="220">
        <v>8.62307E-3</v>
      </c>
      <c r="F198" s="220">
        <v>2.9663999999999998E-4</v>
      </c>
      <c r="G198" s="220">
        <v>0</v>
      </c>
      <c r="H198" s="220">
        <v>8.9197099999999991E-3</v>
      </c>
      <c r="I198" s="220">
        <v>37.059172880000006</v>
      </c>
      <c r="J198" s="220">
        <v>1.251006E-2</v>
      </c>
    </row>
    <row r="199" spans="1:10" x14ac:dyDescent="0.25">
      <c r="A199" s="161" t="s">
        <v>219</v>
      </c>
      <c r="B199" s="220">
        <v>15.272726159999999</v>
      </c>
      <c r="C199" s="220">
        <v>0</v>
      </c>
      <c r="D199" s="220">
        <v>0</v>
      </c>
      <c r="E199" s="220">
        <v>0</v>
      </c>
      <c r="F199" s="220">
        <v>0</v>
      </c>
      <c r="G199" s="220">
        <v>0</v>
      </c>
      <c r="H199" s="220">
        <v>10.2265256</v>
      </c>
      <c r="I199" s="220">
        <v>11.220461</v>
      </c>
      <c r="J199" s="220">
        <v>0</v>
      </c>
    </row>
    <row r="200" spans="1:10" x14ac:dyDescent="0.25">
      <c r="A200" s="161" t="s">
        <v>155</v>
      </c>
      <c r="B200" s="220">
        <v>10.226964019999999</v>
      </c>
      <c r="C200" s="220">
        <v>0</v>
      </c>
      <c r="D200" s="220">
        <v>0</v>
      </c>
      <c r="E200" s="220">
        <v>0</v>
      </c>
      <c r="F200" s="220">
        <v>0</v>
      </c>
      <c r="G200" s="220">
        <v>0</v>
      </c>
      <c r="H200" s="220">
        <v>0</v>
      </c>
      <c r="I200" s="220">
        <v>15.92066926</v>
      </c>
      <c r="J200" s="220">
        <v>0</v>
      </c>
    </row>
    <row r="201" spans="1:10" x14ac:dyDescent="0.25">
      <c r="A201" s="161" t="s">
        <v>226</v>
      </c>
      <c r="B201" s="220">
        <v>0.31580221999999997</v>
      </c>
      <c r="C201" s="220">
        <v>0</v>
      </c>
      <c r="D201" s="220">
        <v>0</v>
      </c>
      <c r="E201" s="220">
        <v>0</v>
      </c>
      <c r="F201" s="220">
        <v>0</v>
      </c>
      <c r="G201" s="220">
        <v>0</v>
      </c>
      <c r="H201" s="220">
        <v>3.8996502599999996</v>
      </c>
      <c r="I201" s="220">
        <v>4.0037666600000001</v>
      </c>
      <c r="J201" s="220">
        <v>0</v>
      </c>
    </row>
    <row r="202" spans="1:10" x14ac:dyDescent="0.25">
      <c r="A202" s="161" t="s">
        <v>136</v>
      </c>
      <c r="B202" s="220">
        <v>0.23136828000000001</v>
      </c>
      <c r="C202" s="220">
        <v>0</v>
      </c>
      <c r="D202" s="220">
        <v>0</v>
      </c>
      <c r="E202" s="220">
        <v>0</v>
      </c>
      <c r="F202" s="220">
        <v>0</v>
      </c>
      <c r="G202" s="220">
        <v>0</v>
      </c>
      <c r="H202" s="220">
        <v>6.1300000000000005E-4</v>
      </c>
      <c r="I202" s="220">
        <v>1.2375606100000001</v>
      </c>
      <c r="J202" s="220">
        <v>0</v>
      </c>
    </row>
    <row r="203" spans="1:10" x14ac:dyDescent="0.25">
      <c r="A203" s="161" t="s">
        <v>151</v>
      </c>
      <c r="B203" s="220">
        <v>0.10858341000000001</v>
      </c>
      <c r="C203" s="220">
        <v>0</v>
      </c>
      <c r="D203" s="220">
        <v>0</v>
      </c>
      <c r="E203" s="220">
        <v>0</v>
      </c>
      <c r="F203" s="220">
        <v>0</v>
      </c>
      <c r="G203" s="220">
        <v>0</v>
      </c>
      <c r="H203" s="220">
        <v>22.079413559999999</v>
      </c>
      <c r="I203" s="220">
        <v>6.2353029999999997E-2</v>
      </c>
      <c r="J203" s="220">
        <v>0</v>
      </c>
    </row>
    <row r="204" spans="1:10" x14ac:dyDescent="0.25">
      <c r="A204" s="161" t="s">
        <v>81</v>
      </c>
      <c r="B204" s="220">
        <v>4.9950190000000005E-2</v>
      </c>
      <c r="C204" s="220">
        <v>0</v>
      </c>
      <c r="D204" s="220">
        <v>0</v>
      </c>
      <c r="E204" s="220">
        <v>0</v>
      </c>
      <c r="F204" s="220">
        <v>0</v>
      </c>
      <c r="G204" s="220">
        <v>0</v>
      </c>
      <c r="H204" s="220">
        <v>1.4194699999999999E-3</v>
      </c>
      <c r="I204" s="220">
        <v>26.511372770000001</v>
      </c>
      <c r="J204" s="220">
        <v>0</v>
      </c>
    </row>
    <row r="205" spans="1:10" x14ac:dyDescent="0.25">
      <c r="A205" s="161" t="s">
        <v>139</v>
      </c>
      <c r="B205" s="220">
        <v>4.2044190000000002E-2</v>
      </c>
      <c r="C205" s="220">
        <v>0</v>
      </c>
      <c r="D205" s="220">
        <v>0</v>
      </c>
      <c r="E205" s="220">
        <v>0</v>
      </c>
      <c r="F205" s="220">
        <v>0</v>
      </c>
      <c r="G205" s="220">
        <v>0</v>
      </c>
      <c r="H205" s="220">
        <v>0</v>
      </c>
      <c r="I205" s="220">
        <v>3.50270437</v>
      </c>
      <c r="J205" s="220">
        <v>0</v>
      </c>
    </row>
    <row r="206" spans="1:10" x14ac:dyDescent="0.25">
      <c r="A206" s="161" t="s">
        <v>125</v>
      </c>
      <c r="B206" s="220">
        <v>4.0102360000000004E-2</v>
      </c>
      <c r="C206" s="220">
        <v>0</v>
      </c>
      <c r="D206" s="220">
        <v>0</v>
      </c>
      <c r="E206" s="220">
        <v>0</v>
      </c>
      <c r="F206" s="220">
        <v>0</v>
      </c>
      <c r="G206" s="220">
        <v>0</v>
      </c>
      <c r="H206" s="220">
        <v>0</v>
      </c>
      <c r="I206" s="220">
        <v>7.5213915199999999</v>
      </c>
      <c r="J206" s="220">
        <v>0</v>
      </c>
    </row>
    <row r="207" spans="1:10" x14ac:dyDescent="0.25">
      <c r="A207" s="161" t="s">
        <v>84</v>
      </c>
      <c r="B207" s="220">
        <v>3.1111630000000001E-2</v>
      </c>
      <c r="C207" s="220">
        <v>0</v>
      </c>
      <c r="D207" s="220">
        <v>0</v>
      </c>
      <c r="E207" s="220">
        <v>0</v>
      </c>
      <c r="F207" s="220">
        <v>0</v>
      </c>
      <c r="G207" s="220">
        <v>0</v>
      </c>
      <c r="H207" s="220">
        <v>0</v>
      </c>
      <c r="I207" s="220">
        <v>4.9082322899999999</v>
      </c>
      <c r="J207" s="220">
        <v>0</v>
      </c>
    </row>
    <row r="208" spans="1:10" x14ac:dyDescent="0.25">
      <c r="A208" s="161" t="s">
        <v>186</v>
      </c>
      <c r="B208" s="220">
        <v>1.774595E-2</v>
      </c>
      <c r="C208" s="220">
        <v>0</v>
      </c>
      <c r="D208" s="220">
        <v>0</v>
      </c>
      <c r="E208" s="220">
        <v>0</v>
      </c>
      <c r="F208" s="220">
        <v>0</v>
      </c>
      <c r="G208" s="220">
        <v>0</v>
      </c>
      <c r="H208" s="220">
        <v>2.7329400000000001E-3</v>
      </c>
      <c r="I208" s="220">
        <v>0.18429176999999999</v>
      </c>
      <c r="J208" s="220">
        <v>0</v>
      </c>
    </row>
    <row r="209" spans="1:10" x14ac:dyDescent="0.25">
      <c r="A209" s="161" t="s">
        <v>140</v>
      </c>
      <c r="B209" s="220">
        <v>9.5551799999999999E-3</v>
      </c>
      <c r="C209" s="220">
        <v>0</v>
      </c>
      <c r="D209" s="220">
        <v>0</v>
      </c>
      <c r="E209" s="220">
        <v>0</v>
      </c>
      <c r="F209" s="220">
        <v>0</v>
      </c>
      <c r="G209" s="220">
        <v>0</v>
      </c>
      <c r="H209" s="220">
        <v>8.5364999999999996E-4</v>
      </c>
      <c r="I209" s="220">
        <v>0.96047429000000006</v>
      </c>
      <c r="J209" s="220">
        <v>0</v>
      </c>
    </row>
    <row r="210" spans="1:10" x14ac:dyDescent="0.25">
      <c r="A210" s="161" t="s">
        <v>100</v>
      </c>
      <c r="B210" s="220">
        <v>7.3144099999999995E-3</v>
      </c>
      <c r="C210" s="220">
        <v>0</v>
      </c>
      <c r="D210" s="220">
        <v>0</v>
      </c>
      <c r="E210" s="220">
        <v>0</v>
      </c>
      <c r="F210" s="220">
        <v>0</v>
      </c>
      <c r="G210" s="220">
        <v>0</v>
      </c>
      <c r="H210" s="220">
        <v>0.63872539000000006</v>
      </c>
      <c r="I210" s="220">
        <v>0.17771600000000001</v>
      </c>
      <c r="J210" s="220">
        <v>0</v>
      </c>
    </row>
    <row r="211" spans="1:10" x14ac:dyDescent="0.25">
      <c r="A211" s="161" t="s">
        <v>63</v>
      </c>
      <c r="B211" s="220">
        <v>3.9868899999999999E-3</v>
      </c>
      <c r="C211" s="220">
        <v>0</v>
      </c>
      <c r="D211" s="220">
        <v>0</v>
      </c>
      <c r="E211" s="220">
        <v>0</v>
      </c>
      <c r="F211" s="220">
        <v>0</v>
      </c>
      <c r="G211" s="220">
        <v>0</v>
      </c>
      <c r="H211" s="220">
        <v>0</v>
      </c>
      <c r="I211" s="220">
        <v>0.33452688000000003</v>
      </c>
      <c r="J211" s="220">
        <v>0</v>
      </c>
    </row>
    <row r="212" spans="1:10" x14ac:dyDescent="0.25">
      <c r="A212" s="161" t="s">
        <v>124</v>
      </c>
      <c r="B212" s="220">
        <v>3.6719999999999999E-3</v>
      </c>
      <c r="C212" s="220">
        <v>0</v>
      </c>
      <c r="D212" s="220">
        <v>0</v>
      </c>
      <c r="E212" s="220">
        <v>0</v>
      </c>
      <c r="F212" s="220">
        <v>0</v>
      </c>
      <c r="G212" s="220">
        <v>0</v>
      </c>
      <c r="H212" s="220">
        <v>0</v>
      </c>
      <c r="I212" s="220">
        <v>4.1795370000000005E-2</v>
      </c>
      <c r="J212" s="220">
        <v>0</v>
      </c>
    </row>
    <row r="213" spans="1:10" x14ac:dyDescent="0.25">
      <c r="A213" s="161" t="s">
        <v>44</v>
      </c>
      <c r="B213" s="220">
        <v>3.2971100000000002E-3</v>
      </c>
      <c r="C213" s="220">
        <v>0</v>
      </c>
      <c r="D213" s="220">
        <v>0</v>
      </c>
      <c r="E213" s="220">
        <v>0</v>
      </c>
      <c r="F213" s="220">
        <v>0</v>
      </c>
      <c r="G213" s="220">
        <v>0</v>
      </c>
      <c r="H213" s="220">
        <v>1.49435E-3</v>
      </c>
      <c r="I213" s="220">
        <v>0.28635442</v>
      </c>
      <c r="J213" s="220">
        <v>0</v>
      </c>
    </row>
    <row r="214" spans="1:10" x14ac:dyDescent="0.25">
      <c r="A214" s="161" t="s">
        <v>53</v>
      </c>
      <c r="B214" s="220">
        <v>2.8940200000000002E-3</v>
      </c>
      <c r="C214" s="220">
        <v>0</v>
      </c>
      <c r="D214" s="220">
        <v>0</v>
      </c>
      <c r="E214" s="220">
        <v>0</v>
      </c>
      <c r="F214" s="220">
        <v>0</v>
      </c>
      <c r="G214" s="220">
        <v>0</v>
      </c>
      <c r="H214" s="220">
        <v>0</v>
      </c>
      <c r="I214" s="220">
        <v>0.15194892999999998</v>
      </c>
      <c r="J214" s="220">
        <v>0</v>
      </c>
    </row>
    <row r="215" spans="1:10" x14ac:dyDescent="0.25">
      <c r="A215" s="161" t="s">
        <v>76</v>
      </c>
      <c r="B215" s="220">
        <v>2.1062899999999998E-3</v>
      </c>
      <c r="C215" s="220">
        <v>0</v>
      </c>
      <c r="D215" s="220">
        <v>0</v>
      </c>
      <c r="E215" s="220">
        <v>0</v>
      </c>
      <c r="F215" s="220">
        <v>0</v>
      </c>
      <c r="G215" s="220">
        <v>0</v>
      </c>
      <c r="H215" s="220">
        <v>0</v>
      </c>
      <c r="I215" s="220">
        <v>6.0739339400000008</v>
      </c>
      <c r="J215" s="220">
        <v>0</v>
      </c>
    </row>
    <row r="216" spans="1:10" x14ac:dyDescent="0.25">
      <c r="A216" s="161" t="s">
        <v>82</v>
      </c>
      <c r="B216" s="220">
        <v>1.8942E-3</v>
      </c>
      <c r="C216" s="220">
        <v>0</v>
      </c>
      <c r="D216" s="220">
        <v>0</v>
      </c>
      <c r="E216" s="220">
        <v>0</v>
      </c>
      <c r="F216" s="220">
        <v>0</v>
      </c>
      <c r="G216" s="220">
        <v>0</v>
      </c>
      <c r="H216" s="220">
        <v>8.1231599999999991E-3</v>
      </c>
      <c r="I216" s="220">
        <v>11.71571314</v>
      </c>
      <c r="J216" s="220">
        <v>0.24558014</v>
      </c>
    </row>
    <row r="217" spans="1:10" x14ac:dyDescent="0.25">
      <c r="A217" s="161" t="s">
        <v>46</v>
      </c>
      <c r="B217" s="220">
        <v>9.5427000000000001E-4</v>
      </c>
      <c r="C217" s="220">
        <v>0</v>
      </c>
      <c r="D217" s="220">
        <v>0</v>
      </c>
      <c r="E217" s="220">
        <v>0</v>
      </c>
      <c r="F217" s="220">
        <v>0</v>
      </c>
      <c r="G217" s="220">
        <v>0</v>
      </c>
      <c r="H217" s="220">
        <v>0</v>
      </c>
      <c r="I217" s="220">
        <v>8.8045000000000007E-4</v>
      </c>
      <c r="J217" s="220">
        <v>0</v>
      </c>
    </row>
    <row r="218" spans="1:10" x14ac:dyDescent="0.25">
      <c r="A218" s="161" t="s">
        <v>58</v>
      </c>
      <c r="B218" s="220">
        <v>4.1616E-4</v>
      </c>
      <c r="C218" s="220">
        <v>0</v>
      </c>
      <c r="D218" s="220">
        <v>0</v>
      </c>
      <c r="E218" s="220">
        <v>0</v>
      </c>
      <c r="F218" s="220">
        <v>0</v>
      </c>
      <c r="G218" s="220">
        <v>0</v>
      </c>
      <c r="H218" s="220">
        <v>0</v>
      </c>
      <c r="I218" s="220">
        <v>9.2201039999999998E-2</v>
      </c>
      <c r="J218" s="220">
        <v>0</v>
      </c>
    </row>
    <row r="219" spans="1:10" x14ac:dyDescent="0.25">
      <c r="A219" s="161" t="s">
        <v>223</v>
      </c>
      <c r="B219" s="220">
        <v>2.2484E-4</v>
      </c>
      <c r="C219" s="220">
        <v>0</v>
      </c>
      <c r="D219" s="220">
        <v>0</v>
      </c>
      <c r="E219" s="220">
        <v>0</v>
      </c>
      <c r="F219" s="220">
        <v>0</v>
      </c>
      <c r="G219" s="220">
        <v>0</v>
      </c>
      <c r="H219" s="220">
        <v>0</v>
      </c>
      <c r="I219" s="220">
        <v>1.09322243</v>
      </c>
      <c r="J219" s="220">
        <v>0</v>
      </c>
    </row>
    <row r="220" spans="1:10" x14ac:dyDescent="0.25">
      <c r="A220" s="161" t="s">
        <v>10</v>
      </c>
      <c r="B220" s="220">
        <v>0</v>
      </c>
      <c r="C220" s="220">
        <v>0</v>
      </c>
      <c r="D220" s="220">
        <v>0</v>
      </c>
      <c r="E220" s="220">
        <v>6.3735589999999995E-2</v>
      </c>
      <c r="F220" s="220">
        <v>0</v>
      </c>
      <c r="G220" s="220">
        <v>0</v>
      </c>
      <c r="H220" s="220">
        <v>6.3735589999999995E-2</v>
      </c>
      <c r="I220" s="220">
        <v>4.2783190000000006E-2</v>
      </c>
      <c r="J220" s="220">
        <v>0</v>
      </c>
    </row>
    <row r="221" spans="1:10" x14ac:dyDescent="0.25">
      <c r="A221" s="161" t="s">
        <v>1</v>
      </c>
      <c r="B221" s="220">
        <v>0</v>
      </c>
      <c r="C221" s="220">
        <v>0</v>
      </c>
      <c r="D221" s="220">
        <v>0</v>
      </c>
      <c r="E221" s="220">
        <v>5.111131E-2</v>
      </c>
      <c r="F221" s="220">
        <v>0</v>
      </c>
      <c r="G221" s="220">
        <v>0</v>
      </c>
      <c r="H221" s="220">
        <v>5.111131E-2</v>
      </c>
      <c r="I221" s="220">
        <v>5.9903400000000002E-3</v>
      </c>
      <c r="J221" s="220">
        <v>0</v>
      </c>
    </row>
    <row r="222" spans="1:10" x14ac:dyDescent="0.25">
      <c r="A222" s="161" t="s">
        <v>3</v>
      </c>
      <c r="B222" s="220">
        <v>0</v>
      </c>
      <c r="C222" s="220">
        <v>0</v>
      </c>
      <c r="D222" s="220">
        <v>0</v>
      </c>
      <c r="E222" s="220">
        <v>1.131307E-2</v>
      </c>
      <c r="F222" s="220">
        <v>0</v>
      </c>
      <c r="G222" s="220">
        <v>0</v>
      </c>
      <c r="H222" s="220">
        <v>1.131307E-2</v>
      </c>
      <c r="I222" s="220">
        <v>1.22658128</v>
      </c>
      <c r="J222" s="220">
        <v>0</v>
      </c>
    </row>
    <row r="223" spans="1:10" x14ac:dyDescent="0.25">
      <c r="A223" s="161" t="s">
        <v>89</v>
      </c>
      <c r="B223" s="220">
        <v>0</v>
      </c>
      <c r="C223" s="220">
        <v>0</v>
      </c>
      <c r="D223" s="220">
        <v>0</v>
      </c>
      <c r="E223" s="220">
        <v>6.39654E-3</v>
      </c>
      <c r="F223" s="220">
        <v>0</v>
      </c>
      <c r="G223" s="220">
        <v>0</v>
      </c>
      <c r="H223" s="220">
        <v>6.39654E-3</v>
      </c>
      <c r="I223" s="220">
        <v>4.4934455099999999</v>
      </c>
      <c r="J223" s="220">
        <v>0</v>
      </c>
    </row>
    <row r="224" spans="1:10" x14ac:dyDescent="0.25">
      <c r="A224" s="161" t="s">
        <v>8</v>
      </c>
      <c r="B224" s="220">
        <v>0</v>
      </c>
      <c r="C224" s="220">
        <v>0</v>
      </c>
      <c r="D224" s="220">
        <v>0</v>
      </c>
      <c r="E224" s="220">
        <v>4.69813E-3</v>
      </c>
      <c r="F224" s="220">
        <v>0</v>
      </c>
      <c r="G224" s="220">
        <v>0</v>
      </c>
      <c r="H224" s="220">
        <v>4.69813E-3</v>
      </c>
      <c r="I224" s="220">
        <v>2.13357E-3</v>
      </c>
      <c r="J224" s="220">
        <v>0</v>
      </c>
    </row>
    <row r="225" spans="1:10" x14ac:dyDescent="0.25">
      <c r="A225" s="161" t="s">
        <v>131</v>
      </c>
      <c r="B225" s="220">
        <v>0</v>
      </c>
      <c r="C225" s="220">
        <v>0</v>
      </c>
      <c r="D225" s="220">
        <v>0</v>
      </c>
      <c r="E225" s="220">
        <v>0</v>
      </c>
      <c r="F225" s="220">
        <v>0</v>
      </c>
      <c r="G225" s="220">
        <v>0</v>
      </c>
      <c r="H225" s="220">
        <v>4.1149799999999999E-3</v>
      </c>
      <c r="I225" s="220">
        <v>9.5297900000000015E-3</v>
      </c>
      <c r="J225" s="220">
        <v>0</v>
      </c>
    </row>
    <row r="226" spans="1:10" x14ac:dyDescent="0.25">
      <c r="A226" s="161" t="s">
        <v>161</v>
      </c>
      <c r="B226" s="220">
        <v>0</v>
      </c>
      <c r="C226" s="220">
        <v>0</v>
      </c>
      <c r="D226" s="220">
        <v>0</v>
      </c>
      <c r="E226" s="220">
        <v>0</v>
      </c>
      <c r="F226" s="220">
        <v>0</v>
      </c>
      <c r="G226" s="220">
        <v>0</v>
      </c>
      <c r="H226" s="220">
        <v>1.7905E-3</v>
      </c>
      <c r="I226" s="220">
        <v>0</v>
      </c>
      <c r="J226" s="220">
        <v>0</v>
      </c>
    </row>
    <row r="227" spans="1:10" x14ac:dyDescent="0.25">
      <c r="A227" s="161" t="s">
        <v>78</v>
      </c>
      <c r="B227" s="220">
        <v>0</v>
      </c>
      <c r="C227" s="220">
        <v>0</v>
      </c>
      <c r="D227" s="220">
        <v>0</v>
      </c>
      <c r="E227" s="220">
        <v>9.5814000000000001E-4</v>
      </c>
      <c r="F227" s="220">
        <v>0</v>
      </c>
      <c r="G227" s="220">
        <v>0</v>
      </c>
      <c r="H227" s="220">
        <v>9.5814000000000001E-4</v>
      </c>
      <c r="I227" s="220">
        <v>0</v>
      </c>
      <c r="J227" s="220">
        <v>0</v>
      </c>
    </row>
    <row r="228" spans="1:10" x14ac:dyDescent="0.25">
      <c r="A228" s="161" t="s">
        <v>49</v>
      </c>
      <c r="B228" s="220">
        <v>0</v>
      </c>
      <c r="C228" s="220">
        <v>0</v>
      </c>
      <c r="D228" s="220">
        <v>0</v>
      </c>
      <c r="E228" s="220">
        <v>0</v>
      </c>
      <c r="F228" s="220">
        <v>0</v>
      </c>
      <c r="G228" s="220">
        <v>0</v>
      </c>
      <c r="H228" s="220">
        <v>0</v>
      </c>
      <c r="I228" s="220">
        <v>13.35781718</v>
      </c>
      <c r="J228" s="220">
        <v>0</v>
      </c>
    </row>
    <row r="229" spans="1:10" x14ac:dyDescent="0.25">
      <c r="A229" s="161" t="s">
        <v>13</v>
      </c>
      <c r="B229" s="220">
        <v>0</v>
      </c>
      <c r="C229" s="220">
        <v>0</v>
      </c>
      <c r="D229" s="220">
        <v>0</v>
      </c>
      <c r="E229" s="220">
        <v>0</v>
      </c>
      <c r="F229" s="220">
        <v>0</v>
      </c>
      <c r="G229" s="220">
        <v>0</v>
      </c>
      <c r="H229" s="220">
        <v>0</v>
      </c>
      <c r="I229" s="220">
        <v>7.3737911399999998</v>
      </c>
      <c r="J229" s="220">
        <v>0</v>
      </c>
    </row>
    <row r="230" spans="1:10" x14ac:dyDescent="0.25">
      <c r="A230" s="161" t="s">
        <v>153</v>
      </c>
      <c r="B230" s="220">
        <v>0</v>
      </c>
      <c r="C230" s="220">
        <v>0</v>
      </c>
      <c r="D230" s="220">
        <v>0</v>
      </c>
      <c r="E230" s="220">
        <v>0</v>
      </c>
      <c r="F230" s="220">
        <v>0</v>
      </c>
      <c r="G230" s="220">
        <v>0</v>
      </c>
      <c r="H230" s="220">
        <v>0</v>
      </c>
      <c r="I230" s="220">
        <v>6.1200271900000001</v>
      </c>
      <c r="J230" s="220">
        <v>0</v>
      </c>
    </row>
    <row r="231" spans="1:10" x14ac:dyDescent="0.25">
      <c r="A231" s="161" t="s">
        <v>43</v>
      </c>
      <c r="B231" s="220">
        <v>0</v>
      </c>
      <c r="C231" s="220">
        <v>0</v>
      </c>
      <c r="D231" s="220">
        <v>0</v>
      </c>
      <c r="E231" s="220">
        <v>0</v>
      </c>
      <c r="F231" s="220">
        <v>0</v>
      </c>
      <c r="G231" s="220">
        <v>0</v>
      </c>
      <c r="H231" s="220">
        <v>0</v>
      </c>
      <c r="I231" s="220">
        <v>3.5136617400000003</v>
      </c>
      <c r="J231" s="220">
        <v>0</v>
      </c>
    </row>
    <row r="232" spans="1:10" x14ac:dyDescent="0.25">
      <c r="A232" s="161" t="s">
        <v>40</v>
      </c>
      <c r="B232" s="220">
        <v>0</v>
      </c>
      <c r="C232" s="220">
        <v>0</v>
      </c>
      <c r="D232" s="220">
        <v>0</v>
      </c>
      <c r="E232" s="220">
        <v>0</v>
      </c>
      <c r="F232" s="220">
        <v>0</v>
      </c>
      <c r="G232" s="220">
        <v>0</v>
      </c>
      <c r="H232" s="220">
        <v>0</v>
      </c>
      <c r="I232" s="220">
        <v>0.82300012</v>
      </c>
      <c r="J232" s="220">
        <v>0</v>
      </c>
    </row>
    <row r="233" spans="1:10" x14ac:dyDescent="0.25">
      <c r="A233" s="161" t="s">
        <v>90</v>
      </c>
      <c r="B233" s="220">
        <v>0</v>
      </c>
      <c r="C233" s="220">
        <v>0</v>
      </c>
      <c r="D233" s="220">
        <v>0</v>
      </c>
      <c r="E233" s="220">
        <v>0</v>
      </c>
      <c r="F233" s="220">
        <v>0</v>
      </c>
      <c r="G233" s="220">
        <v>0</v>
      </c>
      <c r="H233" s="220">
        <v>0</v>
      </c>
      <c r="I233" s="220">
        <v>0.50672032</v>
      </c>
      <c r="J233" s="220">
        <v>0</v>
      </c>
    </row>
    <row r="234" spans="1:10" x14ac:dyDescent="0.25">
      <c r="A234" s="161" t="s">
        <v>162</v>
      </c>
      <c r="B234" s="220">
        <v>0</v>
      </c>
      <c r="C234" s="220">
        <v>0</v>
      </c>
      <c r="D234" s="220">
        <v>0</v>
      </c>
      <c r="E234" s="220">
        <v>0</v>
      </c>
      <c r="F234" s="220">
        <v>0</v>
      </c>
      <c r="G234" s="220">
        <v>0</v>
      </c>
      <c r="H234" s="220">
        <v>0</v>
      </c>
      <c r="I234" s="220">
        <v>0.28450656000000002</v>
      </c>
      <c r="J234" s="220">
        <v>0</v>
      </c>
    </row>
    <row r="235" spans="1:10" x14ac:dyDescent="0.25">
      <c r="A235" s="161" t="s">
        <v>60</v>
      </c>
      <c r="B235" s="220">
        <v>0</v>
      </c>
      <c r="C235" s="220">
        <v>0</v>
      </c>
      <c r="D235" s="220">
        <v>0</v>
      </c>
      <c r="E235" s="220">
        <v>0</v>
      </c>
      <c r="F235" s="220">
        <v>0</v>
      </c>
      <c r="G235" s="220">
        <v>0</v>
      </c>
      <c r="H235" s="220">
        <v>0</v>
      </c>
      <c r="I235" s="220">
        <v>0.20459298000000001</v>
      </c>
      <c r="J235" s="220">
        <v>0</v>
      </c>
    </row>
    <row r="236" spans="1:10" x14ac:dyDescent="0.25">
      <c r="A236" s="161" t="s">
        <v>165</v>
      </c>
      <c r="B236" s="220">
        <v>0</v>
      </c>
      <c r="C236" s="220">
        <v>0</v>
      </c>
      <c r="D236" s="220">
        <v>0</v>
      </c>
      <c r="E236" s="220">
        <v>0</v>
      </c>
      <c r="F236" s="220">
        <v>0</v>
      </c>
      <c r="G236" s="220">
        <v>0</v>
      </c>
      <c r="H236" s="220">
        <v>0</v>
      </c>
      <c r="I236" s="220">
        <v>0.19910006</v>
      </c>
      <c r="J236" s="220">
        <v>0</v>
      </c>
    </row>
    <row r="237" spans="1:10" x14ac:dyDescent="0.25">
      <c r="A237" s="161" t="s">
        <v>47</v>
      </c>
      <c r="B237" s="220">
        <v>0</v>
      </c>
      <c r="C237" s="220">
        <v>0</v>
      </c>
      <c r="D237" s="220">
        <v>0</v>
      </c>
      <c r="E237" s="220">
        <v>0</v>
      </c>
      <c r="F237" s="220">
        <v>0</v>
      </c>
      <c r="G237" s="220">
        <v>0</v>
      </c>
      <c r="H237" s="220">
        <v>0</v>
      </c>
      <c r="I237" s="220">
        <v>9.9851389999999998E-2</v>
      </c>
      <c r="J237" s="220">
        <v>0</v>
      </c>
    </row>
    <row r="238" spans="1:10" x14ac:dyDescent="0.25">
      <c r="A238" s="161" t="s">
        <v>62</v>
      </c>
      <c r="B238" s="220">
        <v>0</v>
      </c>
      <c r="C238" s="220">
        <v>0</v>
      </c>
      <c r="D238" s="220">
        <v>0</v>
      </c>
      <c r="E238" s="220">
        <v>0</v>
      </c>
      <c r="F238" s="220">
        <v>0</v>
      </c>
      <c r="G238" s="220">
        <v>0</v>
      </c>
      <c r="H238" s="220">
        <v>0</v>
      </c>
      <c r="I238" s="220">
        <v>7.4257369999999989E-2</v>
      </c>
      <c r="J238" s="220">
        <v>0</v>
      </c>
    </row>
    <row r="239" spans="1:10" x14ac:dyDescent="0.25">
      <c r="A239" s="161" t="s">
        <v>57</v>
      </c>
      <c r="B239" s="220">
        <v>0</v>
      </c>
      <c r="C239" s="220">
        <v>0</v>
      </c>
      <c r="D239" s="220">
        <v>0</v>
      </c>
      <c r="E239" s="220">
        <v>0</v>
      </c>
      <c r="F239" s="220">
        <v>0</v>
      </c>
      <c r="G239" s="220">
        <v>0</v>
      </c>
      <c r="H239" s="220">
        <v>0</v>
      </c>
      <c r="I239" s="220">
        <v>6.8043160000000005E-2</v>
      </c>
      <c r="J239" s="220">
        <v>0</v>
      </c>
    </row>
    <row r="240" spans="1:10" x14ac:dyDescent="0.25">
      <c r="A240" s="161" t="s">
        <v>164</v>
      </c>
      <c r="B240" s="220">
        <v>0</v>
      </c>
      <c r="C240" s="220">
        <v>0</v>
      </c>
      <c r="D240" s="220">
        <v>0</v>
      </c>
      <c r="E240" s="220">
        <v>0</v>
      </c>
      <c r="F240" s="220">
        <v>0</v>
      </c>
      <c r="G240" s="220">
        <v>0</v>
      </c>
      <c r="H240" s="220">
        <v>0</v>
      </c>
      <c r="I240" s="220">
        <v>5.0743360000000001E-2</v>
      </c>
      <c r="J240" s="220">
        <v>0</v>
      </c>
    </row>
    <row r="241" spans="1:10" x14ac:dyDescent="0.25">
      <c r="A241" s="161" t="s">
        <v>158</v>
      </c>
      <c r="B241" s="220">
        <v>0</v>
      </c>
      <c r="C241" s="220">
        <v>0</v>
      </c>
      <c r="D241" s="220">
        <v>0</v>
      </c>
      <c r="E241" s="220">
        <v>0</v>
      </c>
      <c r="F241" s="220">
        <v>0</v>
      </c>
      <c r="G241" s="220">
        <v>0</v>
      </c>
      <c r="H241" s="220">
        <v>0</v>
      </c>
      <c r="I241" s="220">
        <v>3.8622540000000004E-2</v>
      </c>
      <c r="J241" s="220">
        <v>0</v>
      </c>
    </row>
    <row r="242" spans="1:10" x14ac:dyDescent="0.25">
      <c r="A242" s="161" t="s">
        <v>79</v>
      </c>
      <c r="B242" s="220">
        <v>0</v>
      </c>
      <c r="C242" s="220">
        <v>0</v>
      </c>
      <c r="D242" s="220">
        <v>0</v>
      </c>
      <c r="E242" s="220">
        <v>0</v>
      </c>
      <c r="F242" s="220">
        <v>0</v>
      </c>
      <c r="G242" s="220">
        <v>0</v>
      </c>
      <c r="H242" s="220">
        <v>0</v>
      </c>
      <c r="I242" s="220">
        <v>2.801874E-2</v>
      </c>
      <c r="J242" s="220">
        <v>0</v>
      </c>
    </row>
    <row r="243" spans="1:10" x14ac:dyDescent="0.25">
      <c r="A243" s="161" t="s">
        <v>260</v>
      </c>
      <c r="B243" s="220">
        <v>0</v>
      </c>
      <c r="C243" s="220">
        <v>0</v>
      </c>
      <c r="D243" s="220">
        <v>0</v>
      </c>
      <c r="E243" s="220">
        <v>0</v>
      </c>
      <c r="F243" s="220">
        <v>0</v>
      </c>
      <c r="G243" s="220">
        <v>0</v>
      </c>
      <c r="H243" s="220">
        <v>0</v>
      </c>
      <c r="I243" s="220">
        <v>9.5420999999999995E-3</v>
      </c>
      <c r="J243" s="220">
        <v>0</v>
      </c>
    </row>
    <row r="244" spans="1:10" x14ac:dyDescent="0.25">
      <c r="A244" s="161" t="s">
        <v>85</v>
      </c>
      <c r="B244" s="220">
        <v>0</v>
      </c>
      <c r="C244" s="220">
        <v>0</v>
      </c>
      <c r="D244" s="220">
        <v>0</v>
      </c>
      <c r="E244" s="220">
        <v>0</v>
      </c>
      <c r="F244" s="220">
        <v>0</v>
      </c>
      <c r="G244" s="220">
        <v>0</v>
      </c>
      <c r="H244" s="220">
        <v>0</v>
      </c>
      <c r="I244" s="220">
        <v>8.2229999999999994E-3</v>
      </c>
      <c r="J244" s="220">
        <v>0</v>
      </c>
    </row>
    <row r="245" spans="1:10" x14ac:dyDescent="0.25">
      <c r="A245" s="161" t="s">
        <v>69</v>
      </c>
      <c r="B245" s="220">
        <v>0</v>
      </c>
      <c r="C245" s="220">
        <v>0</v>
      </c>
      <c r="D245" s="220">
        <v>0</v>
      </c>
      <c r="E245" s="220">
        <v>0</v>
      </c>
      <c r="F245" s="220">
        <v>0</v>
      </c>
      <c r="G245" s="220">
        <v>0</v>
      </c>
      <c r="H245" s="220">
        <v>0</v>
      </c>
      <c r="I245" s="220">
        <v>6.7018299999999998E-3</v>
      </c>
      <c r="J245" s="220">
        <v>0</v>
      </c>
    </row>
    <row r="246" spans="1:10" x14ac:dyDescent="0.25">
      <c r="A246" s="161" t="s">
        <v>51</v>
      </c>
      <c r="B246" s="220">
        <v>0</v>
      </c>
      <c r="C246" s="220">
        <v>0</v>
      </c>
      <c r="D246" s="220">
        <v>0</v>
      </c>
      <c r="E246" s="220">
        <v>0</v>
      </c>
      <c r="F246" s="220">
        <v>0</v>
      </c>
      <c r="G246" s="220">
        <v>0</v>
      </c>
      <c r="H246" s="220">
        <v>0</v>
      </c>
      <c r="I246" s="220">
        <v>3.3014699999999999E-3</v>
      </c>
      <c r="J246" s="220">
        <v>0</v>
      </c>
    </row>
    <row r="247" spans="1:10" x14ac:dyDescent="0.25">
      <c r="A247" s="161" t="s">
        <v>259</v>
      </c>
      <c r="B247" s="220">
        <v>0</v>
      </c>
      <c r="C247" s="220">
        <v>0</v>
      </c>
      <c r="D247" s="220">
        <v>0</v>
      </c>
      <c r="E247" s="220">
        <v>0</v>
      </c>
      <c r="F247" s="220">
        <v>0</v>
      </c>
      <c r="G247" s="220">
        <v>0</v>
      </c>
      <c r="H247" s="220">
        <v>0</v>
      </c>
      <c r="I247" s="220">
        <v>3.2236299999999999E-3</v>
      </c>
      <c r="J247" s="220">
        <v>0</v>
      </c>
    </row>
    <row r="248" spans="1:10" x14ac:dyDescent="0.25">
      <c r="A248" s="161" t="s">
        <v>166</v>
      </c>
      <c r="B248" s="220">
        <v>0</v>
      </c>
      <c r="C248" s="220">
        <v>0</v>
      </c>
      <c r="D248" s="220">
        <v>0</v>
      </c>
      <c r="E248" s="220">
        <v>0</v>
      </c>
      <c r="F248" s="220">
        <v>0</v>
      </c>
      <c r="G248" s="220">
        <v>0</v>
      </c>
      <c r="H248" s="220">
        <v>0</v>
      </c>
      <c r="I248" s="220">
        <v>1.1363E-3</v>
      </c>
      <c r="J248" s="220">
        <v>0</v>
      </c>
    </row>
    <row r="249" spans="1:10" x14ac:dyDescent="0.25">
      <c r="A249" s="161" t="s">
        <v>65</v>
      </c>
      <c r="B249" s="220">
        <v>0</v>
      </c>
      <c r="C249" s="220">
        <v>0</v>
      </c>
      <c r="D249" s="220">
        <v>0</v>
      </c>
      <c r="E249" s="220">
        <v>0</v>
      </c>
      <c r="F249" s="220">
        <v>0</v>
      </c>
      <c r="G249" s="220">
        <v>0</v>
      </c>
      <c r="H249" s="220">
        <v>0</v>
      </c>
      <c r="I249" s="220">
        <v>7.3689000000000003E-4</v>
      </c>
      <c r="J249" s="220">
        <v>0</v>
      </c>
    </row>
    <row r="250" spans="1:10" x14ac:dyDescent="0.25">
      <c r="A250" s="161" t="s">
        <v>67</v>
      </c>
      <c r="B250" s="220">
        <v>0</v>
      </c>
      <c r="C250" s="220">
        <v>0</v>
      </c>
      <c r="D250" s="220">
        <v>0</v>
      </c>
      <c r="E250" s="220">
        <v>0</v>
      </c>
      <c r="F250" s="220">
        <v>0</v>
      </c>
      <c r="G250" s="220">
        <v>0</v>
      </c>
      <c r="H250" s="220">
        <v>0</v>
      </c>
      <c r="I250" s="220">
        <v>5.7625999999999999E-4</v>
      </c>
      <c r="J250" s="220">
        <v>0</v>
      </c>
    </row>
    <row r="251" spans="1:10" x14ac:dyDescent="0.25">
      <c r="A251" s="161" t="s">
        <v>41</v>
      </c>
      <c r="B251" s="220">
        <v>0</v>
      </c>
      <c r="C251" s="220">
        <v>0</v>
      </c>
      <c r="D251" s="220">
        <v>0</v>
      </c>
      <c r="E251" s="220">
        <v>0</v>
      </c>
      <c r="F251" s="220">
        <v>0</v>
      </c>
      <c r="G251" s="220">
        <v>0</v>
      </c>
      <c r="H251" s="220">
        <v>0</v>
      </c>
      <c r="I251" s="220">
        <v>3.0941000000000003E-4</v>
      </c>
      <c r="J251" s="220">
        <v>0</v>
      </c>
    </row>
    <row r="252" spans="1:10" x14ac:dyDescent="0.25">
      <c r="A252" s="165" t="s">
        <v>54</v>
      </c>
      <c r="B252" s="222">
        <v>0</v>
      </c>
      <c r="C252" s="222">
        <v>0</v>
      </c>
      <c r="D252" s="222">
        <v>0</v>
      </c>
      <c r="E252" s="222">
        <v>0</v>
      </c>
      <c r="F252" s="222">
        <v>0</v>
      </c>
      <c r="G252" s="222">
        <v>0</v>
      </c>
      <c r="H252" s="222">
        <v>0</v>
      </c>
      <c r="I252" s="222">
        <v>1.596E-4</v>
      </c>
      <c r="J252" s="222">
        <v>0</v>
      </c>
    </row>
    <row r="253" spans="1:10" x14ac:dyDescent="0.25">
      <c r="A253" s="120"/>
      <c r="B253" s="172">
        <f>SUBTOTAL(109,Table8[BRIC])</f>
        <v>2122.651195649999</v>
      </c>
      <c r="C253" s="172">
        <f>SUBTOTAL(109,Table8[COMESA])</f>
        <v>628.11198014000047</v>
      </c>
      <c r="D253" s="172">
        <f>SUBTOTAL(109,Table8[COMESA excl. SADC])</f>
        <v>3.9135078700000001</v>
      </c>
      <c r="E253" s="172">
        <f>SUBTOTAL(109,Table8[EFTA])</f>
        <v>283.99717921000007</v>
      </c>
      <c r="F253" s="172">
        <f>SUBTOTAL(109,Table8[EU])</f>
        <v>952.76520166</v>
      </c>
      <c r="G253" s="172">
        <f>SUBTOTAL(109,Table8[MERCOSUR])</f>
        <v>69.706363600000032</v>
      </c>
      <c r="H253" s="172">
        <f>SUBTOTAL(109,Table8[OECD])</f>
        <v>2328.9809878499987</v>
      </c>
      <c r="I253" s="172">
        <f>SUBTOTAL(109,Table8[SACU])</f>
        <v>5045.7601060000006</v>
      </c>
      <c r="J253" s="172">
        <f>SUBTOTAL(109,Table8[SADC excl. SACU])</f>
        <v>588.23543695000023</v>
      </c>
    </row>
  </sheetData>
  <sortState xmlns:xlrd2="http://schemas.microsoft.com/office/spreadsheetml/2017/richdata2" ref="A3:I247">
    <sortCondition descending="1" ref="E3:E247"/>
  </sortState>
  <mergeCells count="1">
    <mergeCell ref="L1:M1"/>
  </mergeCells>
  <hyperlinks>
    <hyperlink ref="L1" location="'Table of Content'!A1" display="Table of Content" xr:uid="{00000000-0004-0000-1500-000000000000}"/>
  </hyperlink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50"/>
  <sheetViews>
    <sheetView zoomScaleNormal="100" workbookViewId="0">
      <selection activeCell="J17" sqref="J17"/>
    </sheetView>
  </sheetViews>
  <sheetFormatPr defaultColWidth="9.1796875" defaultRowHeight="11.5" x14ac:dyDescent="0.25"/>
  <cols>
    <col min="1" max="1" width="30.36328125" style="72" customWidth="1"/>
    <col min="2" max="2" width="12.36328125" style="72" bestFit="1" customWidth="1"/>
    <col min="3" max="3" width="10.08984375" style="72" bestFit="1" customWidth="1"/>
    <col min="4" max="4" width="12.36328125" style="72" bestFit="1" customWidth="1"/>
    <col min="5" max="5" width="10.08984375" style="72" bestFit="1" customWidth="1"/>
    <col min="6" max="6" width="12.36328125" style="72" bestFit="1" customWidth="1"/>
    <col min="7" max="7" width="10.08984375" style="72" bestFit="1" customWidth="1"/>
    <col min="8" max="8" width="8.81640625" style="72" bestFit="1" customWidth="1"/>
    <col min="9" max="9" width="8.453125" style="72" bestFit="1" customWidth="1"/>
    <col min="10" max="10" width="9.1796875" style="72"/>
    <col min="11" max="11" width="9.1796875" style="6"/>
    <col min="12" max="12" width="12.81640625" style="6" customWidth="1"/>
    <col min="13" max="13" width="9.1796875" style="6"/>
    <col min="14" max="16384" width="9.1796875" style="72"/>
  </cols>
  <sheetData>
    <row r="1" spans="1:15" x14ac:dyDescent="0.25">
      <c r="A1" s="74" t="s">
        <v>668</v>
      </c>
      <c r="C1" s="75"/>
      <c r="D1" s="75"/>
      <c r="E1" s="75"/>
      <c r="F1" s="75"/>
      <c r="G1" s="75"/>
      <c r="K1" s="364" t="s">
        <v>313</v>
      </c>
      <c r="L1" s="364"/>
      <c r="M1" s="72"/>
    </row>
    <row r="2" spans="1:15" s="69" customFormat="1" ht="14.5" customHeight="1" x14ac:dyDescent="0.25">
      <c r="A2" s="362" t="s">
        <v>322</v>
      </c>
      <c r="B2" s="389">
        <v>44835</v>
      </c>
      <c r="C2" s="390"/>
      <c r="D2" s="389">
        <v>45170</v>
      </c>
      <c r="E2" s="390"/>
      <c r="F2" s="389">
        <v>45200</v>
      </c>
      <c r="G2" s="390"/>
      <c r="H2" s="386" t="s">
        <v>324</v>
      </c>
      <c r="I2" s="386" t="s">
        <v>323</v>
      </c>
      <c r="N2" s="9"/>
      <c r="O2" s="76"/>
    </row>
    <row r="3" spans="1:15" s="69" customFormat="1" x14ac:dyDescent="0.25">
      <c r="A3" s="363"/>
      <c r="B3" s="24" t="s">
        <v>554</v>
      </c>
      <c r="C3" s="24" t="s">
        <v>295</v>
      </c>
      <c r="D3" s="24" t="s">
        <v>554</v>
      </c>
      <c r="E3" s="24" t="s">
        <v>295</v>
      </c>
      <c r="F3" s="24" t="s">
        <v>554</v>
      </c>
      <c r="G3" s="24" t="s">
        <v>295</v>
      </c>
      <c r="H3" s="388"/>
      <c r="I3" s="388"/>
      <c r="N3" s="9"/>
      <c r="O3" s="76"/>
    </row>
    <row r="4" spans="1:15" x14ac:dyDescent="0.25">
      <c r="A4" s="14" t="s">
        <v>628</v>
      </c>
      <c r="B4" s="224">
        <v>4333.4128065799996</v>
      </c>
      <c r="C4" s="200">
        <f>(B4/$B$10)*100</f>
        <v>52.223946639120342</v>
      </c>
      <c r="D4" s="214">
        <v>2656.8270772399997</v>
      </c>
      <c r="E4" s="200">
        <f>(D4/$D$10)*100</f>
        <v>34.214938829297381</v>
      </c>
      <c r="F4" s="214">
        <v>2962.05339056</v>
      </c>
      <c r="G4" s="200">
        <f>(F4/$F$10)*100</f>
        <v>43.381811681539602</v>
      </c>
      <c r="H4" s="229">
        <f>((F4/D4)-1)*100</f>
        <v>11.488377092162105</v>
      </c>
      <c r="I4" s="42">
        <f>((F4/B4)-1)*100</f>
        <v>-31.646175364084428</v>
      </c>
      <c r="K4" s="77"/>
      <c r="L4" s="72"/>
      <c r="M4" s="72"/>
      <c r="N4" s="6"/>
      <c r="O4" s="67"/>
    </row>
    <row r="5" spans="1:15" x14ac:dyDescent="0.25">
      <c r="A5" s="15" t="s">
        <v>564</v>
      </c>
      <c r="B5" s="225">
        <v>2412.0938888699998</v>
      </c>
      <c r="C5" s="26">
        <f t="shared" ref="C5:C9" si="0">(B5/$B$10)*100</f>
        <v>29.069250533810091</v>
      </c>
      <c r="D5" s="216">
        <v>2398.0053959400002</v>
      </c>
      <c r="E5" s="26">
        <f t="shared" ref="E5:E9" si="1">(D5/$D$10)*100</f>
        <v>30.881802070327414</v>
      </c>
      <c r="F5" s="216">
        <v>2198.44644135</v>
      </c>
      <c r="G5" s="26">
        <f t="shared" ref="G5:G9" si="2">(F5/$F$10)*100</f>
        <v>32.198133164833216</v>
      </c>
      <c r="H5" s="229">
        <f>((F5/D5)-1)*100</f>
        <v>-8.3218726249685737</v>
      </c>
      <c r="I5" s="42">
        <f>((F5/B5)-1)*100</f>
        <v>-8.8573437587078256</v>
      </c>
      <c r="K5" s="72"/>
      <c r="L5" s="72"/>
      <c r="M5" s="72"/>
      <c r="N5" s="6"/>
      <c r="O5" s="67"/>
    </row>
    <row r="6" spans="1:15" x14ac:dyDescent="0.25">
      <c r="A6" s="15" t="s">
        <v>627</v>
      </c>
      <c r="B6" s="225">
        <v>1552.24341985</v>
      </c>
      <c r="C6" s="26">
        <f t="shared" si="0"/>
        <v>18.706797885971387</v>
      </c>
      <c r="D6" s="216">
        <v>2709.6391291899999</v>
      </c>
      <c r="E6" s="26">
        <f t="shared" si="1"/>
        <v>34.895058789831687</v>
      </c>
      <c r="F6" s="216">
        <v>1666.22513484</v>
      </c>
      <c r="G6" s="26">
        <f t="shared" si="2"/>
        <v>24.403295784283944</v>
      </c>
      <c r="H6" s="229">
        <f>((F6/D6)-1)*100</f>
        <v>-38.507489174837481</v>
      </c>
      <c r="I6" s="42">
        <f>((F6/B6)-1)*100</f>
        <v>7.3430309661750348</v>
      </c>
      <c r="K6" s="72"/>
      <c r="L6" s="72"/>
      <c r="M6" s="72"/>
      <c r="N6" s="6"/>
      <c r="O6" s="67"/>
    </row>
    <row r="7" spans="1:15" x14ac:dyDescent="0.25">
      <c r="A7" s="15" t="s">
        <v>629</v>
      </c>
      <c r="B7" s="225">
        <v>0</v>
      </c>
      <c r="C7" s="26">
        <f t="shared" si="0"/>
        <v>0</v>
      </c>
      <c r="D7" s="216">
        <v>0.59</v>
      </c>
      <c r="E7" s="26">
        <f t="shared" si="1"/>
        <v>7.5980910019391211E-3</v>
      </c>
      <c r="F7" s="216">
        <v>1.0449564899999999</v>
      </c>
      <c r="G7" s="26">
        <f t="shared" si="2"/>
        <v>1.5304283781330568E-2</v>
      </c>
      <c r="H7" s="229" t="s">
        <v>314</v>
      </c>
      <c r="I7" s="42" t="s">
        <v>314</v>
      </c>
      <c r="K7" s="72"/>
      <c r="L7" s="72"/>
      <c r="M7" s="72"/>
    </row>
    <row r="8" spans="1:15" s="69" customFormat="1" x14ac:dyDescent="0.25">
      <c r="A8" s="15" t="s">
        <v>630</v>
      </c>
      <c r="B8" s="225">
        <v>0</v>
      </c>
      <c r="C8" s="26">
        <f>(B8/$B$10)*100</f>
        <v>0</v>
      </c>
      <c r="D8" s="216">
        <v>4.6762999999999999E-2</v>
      </c>
      <c r="E8" s="26">
        <f t="shared" si="1"/>
        <v>6.0221954156555789E-4</v>
      </c>
      <c r="F8" s="216">
        <v>9.9351339999999996E-2</v>
      </c>
      <c r="G8" s="26">
        <f>(F8/$F$10)*100</f>
        <v>1.4550855619026384E-3</v>
      </c>
      <c r="H8" s="229"/>
      <c r="I8" s="42"/>
    </row>
    <row r="9" spans="1:15" s="69" customFormat="1" x14ac:dyDescent="0.25">
      <c r="A9" s="98" t="s">
        <v>631</v>
      </c>
      <c r="B9" s="226">
        <v>4.0999999999999999E-4</v>
      </c>
      <c r="C9" s="202">
        <f t="shared" si="0"/>
        <v>4.9410981777519354E-6</v>
      </c>
      <c r="D9" s="217">
        <v>0</v>
      </c>
      <c r="E9" s="202">
        <f t="shared" si="1"/>
        <v>0</v>
      </c>
      <c r="F9" s="217">
        <v>0</v>
      </c>
      <c r="G9" s="202">
        <f t="shared" si="2"/>
        <v>0</v>
      </c>
      <c r="H9" s="229" t="s">
        <v>314</v>
      </c>
      <c r="I9" s="42" t="s">
        <v>314</v>
      </c>
      <c r="K9" s="9"/>
      <c r="L9" s="9"/>
      <c r="M9" s="9"/>
    </row>
    <row r="10" spans="1:15" x14ac:dyDescent="0.25">
      <c r="A10" s="174" t="s">
        <v>262</v>
      </c>
      <c r="B10" s="35">
        <f t="shared" ref="B10:E10" si="3">SUM(B4:B9)</f>
        <v>8297.7505252999999</v>
      </c>
      <c r="C10" s="35">
        <f t="shared" si="3"/>
        <v>100</v>
      </c>
      <c r="D10" s="35">
        <f t="shared" si="3"/>
        <v>7765.1083653700007</v>
      </c>
      <c r="E10" s="35">
        <f t="shared" si="3"/>
        <v>99.999999999999986</v>
      </c>
      <c r="F10" s="35">
        <f>SUM(F4:F9)</f>
        <v>6827.8692745799999</v>
      </c>
      <c r="G10" s="35">
        <f>SUM(G4:G9)</f>
        <v>100</v>
      </c>
      <c r="H10" s="51">
        <f>((F10/D10)-1)*100</f>
        <v>-12.069877800673067</v>
      </c>
      <c r="I10" s="51">
        <f>((F10/B10)-1)*100</f>
        <v>-17.714213584010562</v>
      </c>
    </row>
    <row r="11" spans="1:15" x14ac:dyDescent="0.25">
      <c r="F11" s="79"/>
      <c r="G11" s="7"/>
      <c r="H11" s="7"/>
      <c r="I11" s="7"/>
    </row>
    <row r="12" spans="1:15" x14ac:dyDescent="0.25">
      <c r="G12" s="29"/>
      <c r="H12" s="7"/>
      <c r="I12" s="7"/>
    </row>
    <row r="13" spans="1:15" x14ac:dyDescent="0.25">
      <c r="G13" s="7"/>
      <c r="H13" s="7"/>
      <c r="I13" s="7"/>
    </row>
    <row r="14" spans="1:15" x14ac:dyDescent="0.25">
      <c r="G14" s="7"/>
      <c r="H14" s="7"/>
      <c r="I14" s="7"/>
    </row>
    <row r="15" spans="1:15" x14ac:dyDescent="0.25">
      <c r="G15" s="7"/>
      <c r="H15" s="7"/>
      <c r="I15" s="7"/>
    </row>
    <row r="16" spans="1:15" x14ac:dyDescent="0.25">
      <c r="G16" s="7"/>
      <c r="H16" s="7"/>
      <c r="I16" s="7"/>
    </row>
    <row r="17" spans="3:13" x14ac:dyDescent="0.25">
      <c r="D17" s="79"/>
    </row>
    <row r="18" spans="3:13" x14ac:dyDescent="0.25">
      <c r="F18" s="79"/>
    </row>
    <row r="30" spans="3:13" x14ac:dyDescent="0.25">
      <c r="K30" s="72"/>
      <c r="L30" s="72"/>
      <c r="M30" s="72"/>
    </row>
    <row r="32" spans="3:13" x14ac:dyDescent="0.25">
      <c r="C32" s="80"/>
      <c r="K32" s="72"/>
      <c r="L32" s="72"/>
      <c r="M32" s="72"/>
    </row>
    <row r="33" spans="1:13" x14ac:dyDescent="0.25">
      <c r="K33" s="72"/>
      <c r="L33" s="72"/>
      <c r="M33" s="72"/>
    </row>
    <row r="34" spans="1:13" x14ac:dyDescent="0.25">
      <c r="E34" s="81"/>
      <c r="F34" s="6"/>
      <c r="G34" s="6"/>
      <c r="H34" s="391"/>
      <c r="I34" s="391"/>
      <c r="K34" s="72"/>
      <c r="L34" s="72"/>
      <c r="M34" s="72"/>
    </row>
    <row r="35" spans="1:13" x14ac:dyDescent="0.25">
      <c r="F35" s="6"/>
      <c r="G35" s="6"/>
      <c r="H35" s="6"/>
      <c r="I35" s="6"/>
      <c r="K35" s="72"/>
      <c r="L35" s="72"/>
      <c r="M35" s="72"/>
    </row>
    <row r="36" spans="1:13" x14ac:dyDescent="0.25">
      <c r="E36" s="7"/>
      <c r="F36" s="6"/>
      <c r="G36" s="67"/>
      <c r="H36" s="67"/>
      <c r="I36" s="67"/>
      <c r="K36" s="72"/>
      <c r="L36" s="72"/>
      <c r="M36" s="72"/>
    </row>
    <row r="37" spans="1:13" x14ac:dyDescent="0.25">
      <c r="E37" s="7"/>
      <c r="F37" s="6"/>
      <c r="G37" s="67"/>
      <c r="H37" s="67"/>
      <c r="I37" s="67"/>
      <c r="K37" s="72"/>
      <c r="L37" s="72"/>
      <c r="M37" s="72"/>
    </row>
    <row r="38" spans="1:13" x14ac:dyDescent="0.25">
      <c r="F38" s="6"/>
      <c r="G38" s="67"/>
      <c r="H38" s="67"/>
      <c r="I38" s="67"/>
      <c r="K38" s="72"/>
      <c r="L38" s="72"/>
      <c r="M38" s="72"/>
    </row>
    <row r="39" spans="1:13" x14ac:dyDescent="0.25">
      <c r="F39" s="6"/>
      <c r="G39" s="67"/>
      <c r="H39" s="67"/>
      <c r="I39" s="67"/>
      <c r="K39" s="72"/>
      <c r="L39" s="72"/>
      <c r="M39" s="72"/>
    </row>
    <row r="40" spans="1:13" x14ac:dyDescent="0.25">
      <c r="F40" s="6"/>
      <c r="G40" s="67"/>
      <c r="H40" s="67"/>
      <c r="I40" s="67"/>
      <c r="K40" s="72"/>
      <c r="L40" s="72"/>
      <c r="M40" s="72"/>
    </row>
    <row r="41" spans="1:13" x14ac:dyDescent="0.25">
      <c r="F41" s="6"/>
      <c r="G41" s="67"/>
      <c r="H41" s="67"/>
      <c r="I41" s="67"/>
      <c r="K41" s="72"/>
      <c r="L41" s="72"/>
      <c r="M41" s="72"/>
    </row>
    <row r="42" spans="1:13" x14ac:dyDescent="0.25">
      <c r="E42" s="67"/>
      <c r="F42" s="67"/>
      <c r="G42" s="67"/>
      <c r="K42" s="72"/>
      <c r="L42" s="72"/>
      <c r="M42" s="72"/>
    </row>
    <row r="43" spans="1:13" x14ac:dyDescent="0.25">
      <c r="E43" s="67"/>
      <c r="F43" s="67"/>
      <c r="G43" s="67"/>
      <c r="K43" s="72"/>
      <c r="L43" s="72"/>
      <c r="M43" s="72"/>
    </row>
    <row r="44" spans="1:13" x14ac:dyDescent="0.25">
      <c r="A44" s="6"/>
      <c r="B44" s="6"/>
      <c r="C44" s="6"/>
      <c r="D44" s="6"/>
      <c r="E44" s="67"/>
      <c r="F44" s="67"/>
      <c r="G44" s="67"/>
      <c r="K44" s="72"/>
      <c r="L44" s="72"/>
      <c r="M44" s="72"/>
    </row>
    <row r="45" spans="1:13" x14ac:dyDescent="0.25">
      <c r="A45" s="6"/>
      <c r="B45" s="67"/>
      <c r="C45" s="67"/>
      <c r="D45" s="67"/>
      <c r="E45" s="67"/>
      <c r="F45" s="67"/>
      <c r="G45" s="67"/>
      <c r="K45" s="72"/>
      <c r="L45" s="72"/>
      <c r="M45" s="72"/>
    </row>
    <row r="46" spans="1:13" x14ac:dyDescent="0.25">
      <c r="A46" s="6"/>
      <c r="B46" s="67"/>
      <c r="C46" s="67"/>
      <c r="D46" s="67"/>
      <c r="E46" s="67"/>
      <c r="F46" s="67"/>
      <c r="G46" s="67"/>
      <c r="K46" s="72"/>
      <c r="L46" s="72"/>
      <c r="M46" s="72"/>
    </row>
    <row r="47" spans="1:13" x14ac:dyDescent="0.25">
      <c r="A47" s="6"/>
      <c r="B47" s="67"/>
      <c r="C47" s="67"/>
      <c r="D47" s="67"/>
      <c r="E47" s="67"/>
      <c r="F47" s="67"/>
      <c r="G47" s="67"/>
      <c r="K47" s="72"/>
      <c r="L47" s="72"/>
      <c r="M47" s="72"/>
    </row>
    <row r="48" spans="1:13" x14ac:dyDescent="0.25">
      <c r="A48" s="6"/>
      <c r="B48" s="67"/>
      <c r="C48" s="67"/>
      <c r="D48" s="67"/>
      <c r="K48" s="72"/>
      <c r="L48" s="72"/>
      <c r="M48" s="72"/>
    </row>
    <row r="49" spans="1:13" x14ac:dyDescent="0.25">
      <c r="A49" s="6"/>
      <c r="B49" s="67"/>
      <c r="C49" s="67"/>
      <c r="D49" s="67"/>
      <c r="K49" s="72"/>
      <c r="L49" s="72"/>
      <c r="M49" s="72"/>
    </row>
    <row r="50" spans="1:13" x14ac:dyDescent="0.25">
      <c r="A50" s="6"/>
      <c r="B50" s="67"/>
      <c r="C50" s="67"/>
      <c r="D50" s="67"/>
      <c r="K50" s="72"/>
      <c r="L50" s="72"/>
      <c r="M50" s="72"/>
    </row>
  </sheetData>
  <mergeCells count="8">
    <mergeCell ref="H34:I34"/>
    <mergeCell ref="D2:E2"/>
    <mergeCell ref="F2:G2"/>
    <mergeCell ref="A2:A3"/>
    <mergeCell ref="H2:H3"/>
    <mergeCell ref="I2:I3"/>
    <mergeCell ref="K1:L1"/>
    <mergeCell ref="B2:C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249"/>
  <sheetViews>
    <sheetView zoomScaleNormal="100" workbookViewId="0">
      <selection activeCell="P217" sqref="P217"/>
    </sheetView>
  </sheetViews>
  <sheetFormatPr defaultColWidth="8.81640625" defaultRowHeight="11.5" x14ac:dyDescent="0.25"/>
  <cols>
    <col min="1" max="1" width="14.453125" style="6" customWidth="1"/>
    <col min="2" max="4" width="7.26953125" style="6" bestFit="1" customWidth="1"/>
    <col min="5" max="5" width="5" style="6" bestFit="1" customWidth="1"/>
    <col min="6" max="6" width="12.90625" style="6" customWidth="1"/>
    <col min="7" max="8" width="6.453125" style="6" bestFit="1" customWidth="1"/>
    <col min="9" max="9" width="7.1796875" style="6" customWidth="1"/>
    <col min="10" max="10" width="5" style="6" bestFit="1" customWidth="1"/>
    <col min="11" max="11" width="13.08984375" style="6" customWidth="1"/>
    <col min="12" max="12" width="6.453125" style="6" bestFit="1" customWidth="1"/>
    <col min="13" max="13" width="7.26953125" style="6" bestFit="1" customWidth="1"/>
    <col min="14" max="14" width="7.1796875" style="6" customWidth="1"/>
    <col min="15" max="16384" width="8.81640625" style="6"/>
  </cols>
  <sheetData>
    <row r="1" spans="1:20" x14ac:dyDescent="0.25">
      <c r="A1" s="392" t="s">
        <v>555</v>
      </c>
      <c r="B1" s="392"/>
      <c r="C1" s="392"/>
      <c r="D1" s="392"/>
      <c r="E1" s="392"/>
      <c r="F1" s="392"/>
      <c r="G1" s="392"/>
      <c r="P1" s="11" t="s">
        <v>313</v>
      </c>
    </row>
    <row r="2" spans="1:20" x14ac:dyDescent="0.25">
      <c r="A2" s="393" t="s">
        <v>628</v>
      </c>
      <c r="B2" s="393"/>
      <c r="C2" s="393"/>
      <c r="D2" s="393"/>
      <c r="E2" s="82"/>
      <c r="F2" s="394" t="s">
        <v>564</v>
      </c>
      <c r="G2" s="394"/>
      <c r="H2" s="394"/>
      <c r="I2" s="394"/>
      <c r="J2" s="83"/>
      <c r="K2" s="394" t="s">
        <v>627</v>
      </c>
      <c r="L2" s="394"/>
      <c r="M2" s="394"/>
      <c r="N2" s="394"/>
    </row>
    <row r="3" spans="1:20" x14ac:dyDescent="0.25">
      <c r="A3" s="24" t="s">
        <v>339</v>
      </c>
      <c r="B3" s="24">
        <v>2022</v>
      </c>
      <c r="C3" s="395">
        <v>2023</v>
      </c>
      <c r="D3" s="395"/>
      <c r="E3" s="82"/>
      <c r="F3" s="24" t="s">
        <v>339</v>
      </c>
      <c r="G3" s="24">
        <v>2022</v>
      </c>
      <c r="H3" s="395">
        <v>2023</v>
      </c>
      <c r="I3" s="395"/>
      <c r="J3" s="83"/>
      <c r="K3" s="24" t="s">
        <v>339</v>
      </c>
      <c r="L3" s="24">
        <v>2022</v>
      </c>
      <c r="M3" s="395">
        <v>2023</v>
      </c>
      <c r="N3" s="395"/>
    </row>
    <row r="4" spans="1:20" s="9" customFormat="1" x14ac:dyDescent="0.25">
      <c r="A4" s="239" t="s">
        <v>268</v>
      </c>
      <c r="B4" s="240" t="s">
        <v>278</v>
      </c>
      <c r="C4" s="240" t="s">
        <v>277</v>
      </c>
      <c r="D4" s="343" t="s">
        <v>670</v>
      </c>
      <c r="E4" s="84"/>
      <c r="F4" s="239" t="s">
        <v>268</v>
      </c>
      <c r="G4" s="240" t="s">
        <v>278</v>
      </c>
      <c r="H4" s="240" t="s">
        <v>277</v>
      </c>
      <c r="I4" s="240" t="s">
        <v>670</v>
      </c>
      <c r="J4" s="85"/>
      <c r="K4" s="239" t="s">
        <v>268</v>
      </c>
      <c r="L4" s="240" t="s">
        <v>278</v>
      </c>
      <c r="M4" s="240" t="s">
        <v>277</v>
      </c>
      <c r="N4" s="240" t="s">
        <v>671</v>
      </c>
      <c r="O4" s="6"/>
      <c r="P4" s="6"/>
      <c r="Q4" s="6"/>
      <c r="R4" s="6"/>
      <c r="S4" s="6"/>
      <c r="T4" s="6"/>
    </row>
    <row r="5" spans="1:20" x14ac:dyDescent="0.25">
      <c r="A5" s="241" t="s">
        <v>70</v>
      </c>
      <c r="B5" s="242">
        <v>2229.4833483899997</v>
      </c>
      <c r="C5" s="242">
        <v>1329.42735227</v>
      </c>
      <c r="D5" s="243">
        <v>1295.0490186900001</v>
      </c>
      <c r="E5" s="70"/>
      <c r="F5" s="241" t="s">
        <v>80</v>
      </c>
      <c r="G5" s="242">
        <v>538.14109339999993</v>
      </c>
      <c r="H5" s="242">
        <v>485.15524945999999</v>
      </c>
      <c r="I5" s="243">
        <v>554.32765485000004</v>
      </c>
      <c r="K5" s="241" t="s">
        <v>260</v>
      </c>
      <c r="L5" s="242">
        <v>659.44285600000001</v>
      </c>
      <c r="M5" s="242">
        <v>742.94757100000004</v>
      </c>
      <c r="N5" s="243">
        <v>1006.645131</v>
      </c>
    </row>
    <row r="6" spans="1:20" x14ac:dyDescent="0.25">
      <c r="A6" s="120" t="s">
        <v>9</v>
      </c>
      <c r="B6" s="244">
        <v>642.90845582000009</v>
      </c>
      <c r="C6" s="244">
        <v>529.46056224999995</v>
      </c>
      <c r="D6" s="245">
        <v>686.41622526000003</v>
      </c>
      <c r="E6" s="70"/>
      <c r="F6" s="120" t="s">
        <v>9</v>
      </c>
      <c r="G6" s="244">
        <v>259.70344022</v>
      </c>
      <c r="H6" s="244">
        <v>406.87388332</v>
      </c>
      <c r="I6" s="245">
        <v>410.97932216000004</v>
      </c>
      <c r="K6" s="120" t="s">
        <v>151</v>
      </c>
      <c r="L6" s="244">
        <v>752.23883177999994</v>
      </c>
      <c r="M6" s="244">
        <v>1737.2266224800001</v>
      </c>
      <c r="N6" s="245">
        <v>537.29796429999999</v>
      </c>
    </row>
    <row r="7" spans="1:20" x14ac:dyDescent="0.25">
      <c r="A7" s="120" t="s">
        <v>577</v>
      </c>
      <c r="B7" s="244">
        <v>0.49772940000000004</v>
      </c>
      <c r="C7" s="244">
        <v>156.56507302</v>
      </c>
      <c r="D7" s="245">
        <v>249.92145153999999</v>
      </c>
      <c r="E7" s="70"/>
      <c r="F7" s="120" t="s">
        <v>0</v>
      </c>
      <c r="G7" s="244">
        <v>158.83503593</v>
      </c>
      <c r="H7" s="244">
        <v>156.0567399</v>
      </c>
      <c r="I7" s="245">
        <v>119.68713509999999</v>
      </c>
      <c r="K7" s="120" t="s">
        <v>224</v>
      </c>
      <c r="L7" s="244">
        <v>0.86068800000000001</v>
      </c>
      <c r="M7" s="244">
        <v>51.494300000000003</v>
      </c>
      <c r="N7" s="245">
        <v>49.50191178</v>
      </c>
    </row>
    <row r="8" spans="1:20" x14ac:dyDescent="0.25">
      <c r="A8" s="120" t="s">
        <v>47</v>
      </c>
      <c r="B8" s="244">
        <v>100.37374826999999</v>
      </c>
      <c r="C8" s="244">
        <v>68.217634230000002</v>
      </c>
      <c r="D8" s="245">
        <v>77.298878700000003</v>
      </c>
      <c r="E8" s="70"/>
      <c r="F8" s="120" t="s">
        <v>37</v>
      </c>
      <c r="G8" s="244">
        <v>177.33707636000003</v>
      </c>
      <c r="H8" s="244">
        <v>58.516379270000002</v>
      </c>
      <c r="I8" s="245">
        <v>89.606540109999997</v>
      </c>
      <c r="J8" s="9"/>
      <c r="K8" s="120" t="s">
        <v>249</v>
      </c>
      <c r="L8" s="244">
        <v>72.188310979999997</v>
      </c>
      <c r="M8" s="244">
        <v>140.36766872999999</v>
      </c>
      <c r="N8" s="245">
        <v>48.206640289999996</v>
      </c>
      <c r="O8" s="9"/>
      <c r="P8" s="9"/>
      <c r="Q8" s="9"/>
      <c r="R8" s="9"/>
      <c r="S8" s="9"/>
      <c r="T8" s="9"/>
    </row>
    <row r="9" spans="1:20" x14ac:dyDescent="0.25">
      <c r="A9" s="120" t="s">
        <v>215</v>
      </c>
      <c r="B9" s="244">
        <v>0</v>
      </c>
      <c r="C9" s="244">
        <v>12.735518000000001</v>
      </c>
      <c r="D9" s="245">
        <v>65.392783070000007</v>
      </c>
      <c r="E9" s="70"/>
      <c r="F9" s="120" t="s">
        <v>129</v>
      </c>
      <c r="G9" s="244">
        <v>40.496717859999997</v>
      </c>
      <c r="H9" s="244">
        <v>45.444714070000003</v>
      </c>
      <c r="I9" s="245">
        <v>80.06252413</v>
      </c>
      <c r="J9" s="9"/>
      <c r="K9" s="120" t="s">
        <v>253</v>
      </c>
      <c r="L9" s="244">
        <v>5.1500772100000001</v>
      </c>
      <c r="M9" s="244">
        <v>3.17743792</v>
      </c>
      <c r="N9" s="245">
        <v>3.7811794600000002</v>
      </c>
      <c r="O9" s="9"/>
      <c r="P9" s="9"/>
      <c r="Q9" s="9"/>
      <c r="R9" s="9"/>
      <c r="S9" s="9"/>
      <c r="T9" s="9"/>
    </row>
    <row r="10" spans="1:20" x14ac:dyDescent="0.25">
      <c r="A10" s="120" t="s">
        <v>64</v>
      </c>
      <c r="B10" s="244">
        <v>12.915906960000001</v>
      </c>
      <c r="C10" s="244">
        <v>8.5776636999999987</v>
      </c>
      <c r="D10" s="245">
        <v>55.466207060000002</v>
      </c>
      <c r="E10" s="70"/>
      <c r="F10" s="120" t="s">
        <v>123</v>
      </c>
      <c r="G10" s="244">
        <v>177.87990697000001</v>
      </c>
      <c r="H10" s="244">
        <v>165.68667862999999</v>
      </c>
      <c r="I10" s="245">
        <v>68.059198609999996</v>
      </c>
      <c r="K10" s="120" t="s">
        <v>64</v>
      </c>
      <c r="L10" s="244">
        <v>0.27184790999999997</v>
      </c>
      <c r="M10" s="244">
        <v>2.31937316</v>
      </c>
      <c r="N10" s="245">
        <v>3.5087224799999999</v>
      </c>
    </row>
    <row r="11" spans="1:20" x14ac:dyDescent="0.25">
      <c r="A11" s="120" t="s">
        <v>11</v>
      </c>
      <c r="B11" s="244">
        <v>19.875350739999998</v>
      </c>
      <c r="C11" s="244">
        <v>43.846002939999998</v>
      </c>
      <c r="D11" s="245">
        <v>50.966294729999994</v>
      </c>
      <c r="E11" s="70"/>
      <c r="F11" s="120" t="s">
        <v>62</v>
      </c>
      <c r="G11" s="244">
        <v>125.99689459999999</v>
      </c>
      <c r="H11" s="244">
        <v>42.70271838</v>
      </c>
      <c r="I11" s="245">
        <v>64.25190216</v>
      </c>
      <c r="K11" s="120" t="s">
        <v>11</v>
      </c>
      <c r="L11" s="244">
        <v>3.3379114799999998</v>
      </c>
      <c r="M11" s="244">
        <v>15.10346268</v>
      </c>
      <c r="N11" s="245">
        <v>3.3176876600000003</v>
      </c>
    </row>
    <row r="12" spans="1:20" x14ac:dyDescent="0.25">
      <c r="A12" s="120" t="s">
        <v>1</v>
      </c>
      <c r="B12" s="244">
        <v>37.530724990000003</v>
      </c>
      <c r="C12" s="244">
        <v>64.619848750000003</v>
      </c>
      <c r="D12" s="245">
        <v>46.766161189999998</v>
      </c>
      <c r="E12" s="70"/>
      <c r="F12" s="120" t="s">
        <v>108</v>
      </c>
      <c r="G12" s="244">
        <v>19.802706079999997</v>
      </c>
      <c r="H12" s="244">
        <v>21.382240670000002</v>
      </c>
      <c r="I12" s="245">
        <v>46.378755609999999</v>
      </c>
      <c r="K12" s="120" t="s">
        <v>242</v>
      </c>
      <c r="L12" s="244">
        <v>3.92208274</v>
      </c>
      <c r="M12" s="244">
        <v>0.64136119999999996</v>
      </c>
      <c r="N12" s="245">
        <v>1.7630697200000001</v>
      </c>
    </row>
    <row r="13" spans="1:20" x14ac:dyDescent="0.25">
      <c r="A13" s="120" t="s">
        <v>61</v>
      </c>
      <c r="B13" s="244">
        <v>32.184579069999998</v>
      </c>
      <c r="C13" s="244">
        <v>40.764983489999999</v>
      </c>
      <c r="D13" s="245">
        <v>43.7114786</v>
      </c>
      <c r="E13" s="70"/>
      <c r="F13" s="120" t="s">
        <v>35</v>
      </c>
      <c r="G13" s="244">
        <v>39.987077829999997</v>
      </c>
      <c r="H13" s="244">
        <v>43.498310750000002</v>
      </c>
      <c r="I13" s="245">
        <v>43.904378710000003</v>
      </c>
      <c r="K13" s="120" t="s">
        <v>74</v>
      </c>
      <c r="L13" s="244">
        <v>0.29161249</v>
      </c>
      <c r="M13" s="244">
        <v>1.2716491599999999</v>
      </c>
      <c r="N13" s="245">
        <v>1.1760587199999999</v>
      </c>
    </row>
    <row r="14" spans="1:20" x14ac:dyDescent="0.25">
      <c r="A14" s="120" t="s">
        <v>66</v>
      </c>
      <c r="B14" s="244">
        <v>41.818930020000003</v>
      </c>
      <c r="C14" s="244">
        <v>36.658178200000002</v>
      </c>
      <c r="D14" s="245">
        <v>36.338938149999997</v>
      </c>
      <c r="E14" s="70"/>
      <c r="F14" s="120" t="s">
        <v>21</v>
      </c>
      <c r="G14" s="244">
        <v>34.24049273</v>
      </c>
      <c r="H14" s="244">
        <v>60.232602590000006</v>
      </c>
      <c r="I14" s="245">
        <v>39.6031221</v>
      </c>
      <c r="K14" s="120" t="s">
        <v>184</v>
      </c>
      <c r="L14" s="244">
        <v>0</v>
      </c>
      <c r="M14" s="244">
        <v>1.8780999999999999E-2</v>
      </c>
      <c r="N14" s="245">
        <v>0.99196907999999995</v>
      </c>
    </row>
    <row r="15" spans="1:20" x14ac:dyDescent="0.25">
      <c r="A15" s="120" t="s">
        <v>71</v>
      </c>
      <c r="B15" s="244">
        <v>5.2034942000000006</v>
      </c>
      <c r="C15" s="244">
        <v>55.185345640000001</v>
      </c>
      <c r="D15" s="245">
        <v>33.845942479999998</v>
      </c>
      <c r="E15" s="70"/>
      <c r="F15" s="120" t="s">
        <v>218</v>
      </c>
      <c r="G15" s="244">
        <v>21.98009532</v>
      </c>
      <c r="H15" s="244">
        <v>126.294701</v>
      </c>
      <c r="I15" s="245">
        <v>36.17592621</v>
      </c>
      <c r="K15" s="120" t="s">
        <v>209</v>
      </c>
      <c r="L15" s="244">
        <v>0.37096853000000002</v>
      </c>
      <c r="M15" s="244">
        <v>1.41558286</v>
      </c>
      <c r="N15" s="245">
        <v>0.80392796</v>
      </c>
    </row>
    <row r="16" spans="1:20" x14ac:dyDescent="0.25">
      <c r="A16" s="120" t="s">
        <v>184</v>
      </c>
      <c r="B16" s="244">
        <v>10.25585308</v>
      </c>
      <c r="C16" s="244">
        <v>9.4839050700000005</v>
      </c>
      <c r="D16" s="245">
        <v>32.22608022</v>
      </c>
      <c r="E16" s="70"/>
      <c r="F16" s="120" t="s">
        <v>109</v>
      </c>
      <c r="G16" s="244">
        <v>17.326682229999999</v>
      </c>
      <c r="H16" s="244">
        <v>0.27740810999999999</v>
      </c>
      <c r="I16" s="245">
        <v>35.161379240000002</v>
      </c>
      <c r="K16" s="120" t="s">
        <v>40</v>
      </c>
      <c r="L16" s="244">
        <v>0</v>
      </c>
      <c r="M16" s="244">
        <v>0.92581844999999996</v>
      </c>
      <c r="N16" s="245">
        <v>0.73553623999999995</v>
      </c>
    </row>
    <row r="17" spans="1:14" x14ac:dyDescent="0.25">
      <c r="A17" s="120" t="s">
        <v>77</v>
      </c>
      <c r="B17" s="244">
        <v>0</v>
      </c>
      <c r="C17" s="244">
        <v>0.9137556</v>
      </c>
      <c r="D17" s="245">
        <v>30.597682079999998</v>
      </c>
      <c r="E17" s="70"/>
      <c r="F17" s="120" t="s">
        <v>64</v>
      </c>
      <c r="G17" s="244">
        <v>34.406499350000004</v>
      </c>
      <c r="H17" s="244">
        <v>45.539001280000001</v>
      </c>
      <c r="I17" s="245">
        <v>34.000842219999996</v>
      </c>
      <c r="K17" s="120" t="s">
        <v>127</v>
      </c>
      <c r="L17" s="244">
        <v>9.3542380000000008E-2</v>
      </c>
      <c r="M17" s="244">
        <v>0.54607351999999998</v>
      </c>
      <c r="N17" s="245">
        <v>0.6887143</v>
      </c>
    </row>
    <row r="18" spans="1:14" x14ac:dyDescent="0.25">
      <c r="A18" s="120" t="s">
        <v>145</v>
      </c>
      <c r="B18" s="244">
        <v>15.007566800000001</v>
      </c>
      <c r="C18" s="244">
        <v>21.355933420000003</v>
      </c>
      <c r="D18" s="245">
        <v>29.670363609999999</v>
      </c>
      <c r="E18" s="70"/>
      <c r="F18" s="120" t="s">
        <v>47</v>
      </c>
      <c r="G18" s="244">
        <v>29.85340201</v>
      </c>
      <c r="H18" s="244">
        <v>24.492384219999998</v>
      </c>
      <c r="I18" s="245">
        <v>30.325220460000001</v>
      </c>
      <c r="K18" s="120" t="s">
        <v>204</v>
      </c>
      <c r="L18" s="244">
        <v>0.132575</v>
      </c>
      <c r="M18" s="244">
        <v>0.79934541000000003</v>
      </c>
      <c r="N18" s="245">
        <v>0.59247203000000004</v>
      </c>
    </row>
    <row r="19" spans="1:14" x14ac:dyDescent="0.25">
      <c r="A19" s="120" t="s">
        <v>22</v>
      </c>
      <c r="B19" s="244">
        <v>32.24946499</v>
      </c>
      <c r="C19" s="244">
        <v>10.926608740000001</v>
      </c>
      <c r="D19" s="245">
        <v>24.339692769999999</v>
      </c>
      <c r="E19" s="70"/>
      <c r="F19" s="120" t="s">
        <v>1</v>
      </c>
      <c r="G19" s="244">
        <v>8.9434485500000012</v>
      </c>
      <c r="H19" s="244">
        <v>33.089017510000005</v>
      </c>
      <c r="I19" s="245">
        <v>29.27100214</v>
      </c>
      <c r="K19" s="120" t="s">
        <v>125</v>
      </c>
      <c r="L19" s="244">
        <v>1.4999999999999999E-4</v>
      </c>
      <c r="M19" s="244">
        <v>0.60728359999999992</v>
      </c>
      <c r="N19" s="245">
        <v>0.58474104000000005</v>
      </c>
    </row>
    <row r="20" spans="1:14" x14ac:dyDescent="0.25">
      <c r="A20" s="120" t="s">
        <v>33</v>
      </c>
      <c r="B20" s="244">
        <v>17.77013268</v>
      </c>
      <c r="C20" s="244">
        <v>10.397937499999999</v>
      </c>
      <c r="D20" s="245">
        <v>23.094503600000003</v>
      </c>
      <c r="E20" s="70"/>
      <c r="F20" s="120" t="s">
        <v>184</v>
      </c>
      <c r="G20" s="244">
        <v>64.290336170000003</v>
      </c>
      <c r="H20" s="244">
        <v>23.29843941</v>
      </c>
      <c r="I20" s="245">
        <v>28.972317850000003</v>
      </c>
      <c r="K20" s="120" t="s">
        <v>105</v>
      </c>
      <c r="L20" s="244">
        <v>0.20919638000000002</v>
      </c>
      <c r="M20" s="244">
        <v>9.2747999999999997E-2</v>
      </c>
      <c r="N20" s="245">
        <v>0.54094103000000004</v>
      </c>
    </row>
    <row r="21" spans="1:14" x14ac:dyDescent="0.25">
      <c r="A21" s="120" t="s">
        <v>80</v>
      </c>
      <c r="B21" s="244">
        <v>227.03536772999999</v>
      </c>
      <c r="C21" s="244">
        <v>5.4181865</v>
      </c>
      <c r="D21" s="245">
        <v>19.171858649999997</v>
      </c>
      <c r="E21" s="70"/>
      <c r="F21" s="120" t="s">
        <v>72</v>
      </c>
      <c r="G21" s="244">
        <v>17.339602070000002</v>
      </c>
      <c r="H21" s="244">
        <v>19.04607605</v>
      </c>
      <c r="I21" s="245">
        <v>27.37328888</v>
      </c>
      <c r="K21" s="120" t="s">
        <v>123</v>
      </c>
      <c r="L21" s="244">
        <v>6.868E-3</v>
      </c>
      <c r="M21" s="244">
        <v>3.1799999999999998E-4</v>
      </c>
      <c r="N21" s="245">
        <v>0.42736800000000003</v>
      </c>
    </row>
    <row r="22" spans="1:14" x14ac:dyDescent="0.25">
      <c r="A22" s="120" t="s">
        <v>181</v>
      </c>
      <c r="B22" s="244">
        <v>3.3329219999999999</v>
      </c>
      <c r="C22" s="244">
        <v>1.3198919999999999E-2</v>
      </c>
      <c r="D22" s="245">
        <v>17.012176270000001</v>
      </c>
      <c r="E22" s="70"/>
      <c r="F22" s="120" t="s">
        <v>145</v>
      </c>
      <c r="G22" s="244">
        <v>21.2007458</v>
      </c>
      <c r="H22" s="244">
        <v>24.09422876</v>
      </c>
      <c r="I22" s="245">
        <v>23.28493928</v>
      </c>
      <c r="K22" s="120" t="s">
        <v>258</v>
      </c>
      <c r="L22" s="244">
        <v>0.33152399999999999</v>
      </c>
      <c r="M22" s="244">
        <v>0.34552591999999999</v>
      </c>
      <c r="N22" s="245">
        <v>0.39539624000000001</v>
      </c>
    </row>
    <row r="23" spans="1:14" x14ac:dyDescent="0.25">
      <c r="A23" s="120" t="s">
        <v>109</v>
      </c>
      <c r="B23" s="244">
        <v>0</v>
      </c>
      <c r="C23" s="244">
        <v>18.391052239999997</v>
      </c>
      <c r="D23" s="245">
        <v>16.373200830000002</v>
      </c>
      <c r="E23" s="70"/>
      <c r="F23" s="120" t="s">
        <v>157</v>
      </c>
      <c r="G23" s="244">
        <v>4.9057796799999993</v>
      </c>
      <c r="H23" s="244">
        <v>32.705721410000002</v>
      </c>
      <c r="I23" s="245">
        <v>22.289616280000001</v>
      </c>
      <c r="K23" s="120" t="s">
        <v>206</v>
      </c>
      <c r="L23" s="244">
        <v>1E-4</v>
      </c>
      <c r="M23" s="244">
        <v>2.3935959999999999E-2</v>
      </c>
      <c r="N23" s="245">
        <v>0.3721043</v>
      </c>
    </row>
    <row r="24" spans="1:14" x14ac:dyDescent="0.25">
      <c r="A24" s="120" t="s">
        <v>68</v>
      </c>
      <c r="B24" s="244">
        <v>0</v>
      </c>
      <c r="C24" s="244">
        <v>59.481963890000003</v>
      </c>
      <c r="D24" s="245">
        <v>15.543013890000001</v>
      </c>
      <c r="E24" s="70"/>
      <c r="F24" s="120" t="s">
        <v>20</v>
      </c>
      <c r="G24" s="244">
        <v>20.974402190000003</v>
      </c>
      <c r="H24" s="244">
        <v>21.62316367</v>
      </c>
      <c r="I24" s="245">
        <v>21.013057539999998</v>
      </c>
      <c r="K24" s="120" t="s">
        <v>235</v>
      </c>
      <c r="L24" s="244">
        <v>1.5115999999999999E-2</v>
      </c>
      <c r="M24" s="244">
        <v>2.3875979999999998E-2</v>
      </c>
      <c r="N24" s="245">
        <v>0.36997584999999999</v>
      </c>
    </row>
    <row r="25" spans="1:14" x14ac:dyDescent="0.25">
      <c r="A25" s="120" t="s">
        <v>258</v>
      </c>
      <c r="B25" s="244">
        <v>6.7214552800000007</v>
      </c>
      <c r="C25" s="244">
        <v>6.0252704499999998</v>
      </c>
      <c r="D25" s="245">
        <v>13.180460439999999</v>
      </c>
      <c r="E25" s="70"/>
      <c r="F25" s="120" t="s">
        <v>2</v>
      </c>
      <c r="G25" s="244">
        <v>59.955015880000005</v>
      </c>
      <c r="H25" s="244">
        <v>31.887093760000003</v>
      </c>
      <c r="I25" s="245">
        <v>19.90853113</v>
      </c>
      <c r="K25" s="120" t="s">
        <v>229</v>
      </c>
      <c r="L25" s="244">
        <v>0</v>
      </c>
      <c r="M25" s="244">
        <v>1.3932E-2</v>
      </c>
      <c r="N25" s="245">
        <v>0.35981896999999996</v>
      </c>
    </row>
    <row r="26" spans="1:14" x14ac:dyDescent="0.25">
      <c r="A26" s="120" t="s">
        <v>125</v>
      </c>
      <c r="B26" s="244">
        <v>4.8134374199999996</v>
      </c>
      <c r="C26" s="244">
        <v>2.6711599399999999</v>
      </c>
      <c r="D26" s="245">
        <v>12.98350217</v>
      </c>
      <c r="E26" s="70"/>
      <c r="F26" s="120" t="s">
        <v>242</v>
      </c>
      <c r="G26" s="244">
        <v>0.17321869000000001</v>
      </c>
      <c r="H26" s="244">
        <v>0.72551432999999999</v>
      </c>
      <c r="I26" s="245">
        <v>19.373722230000002</v>
      </c>
      <c r="K26" s="120" t="s">
        <v>3</v>
      </c>
      <c r="L26" s="244">
        <v>1.1998E-2</v>
      </c>
      <c r="M26" s="244">
        <v>0.24220382000000001</v>
      </c>
      <c r="N26" s="245">
        <v>0.34730800000000001</v>
      </c>
    </row>
    <row r="27" spans="1:14" x14ac:dyDescent="0.25">
      <c r="A27" s="120" t="s">
        <v>12</v>
      </c>
      <c r="B27" s="244">
        <v>4.8625290000000003</v>
      </c>
      <c r="C27" s="244">
        <v>0</v>
      </c>
      <c r="D27" s="245">
        <v>11.137642919999999</v>
      </c>
      <c r="E27" s="70"/>
      <c r="F27" s="120" t="s">
        <v>183</v>
      </c>
      <c r="G27" s="244">
        <v>9.9122565299999987</v>
      </c>
      <c r="H27" s="244">
        <v>12.14985171</v>
      </c>
      <c r="I27" s="245">
        <v>17.815849420000003</v>
      </c>
      <c r="K27" s="120" t="s">
        <v>196</v>
      </c>
      <c r="L27" s="244">
        <v>4.5535190000000003E-2</v>
      </c>
      <c r="M27" s="244">
        <v>1.289212</v>
      </c>
      <c r="N27" s="245">
        <v>0.34200912</v>
      </c>
    </row>
    <row r="28" spans="1:14" x14ac:dyDescent="0.25">
      <c r="A28" s="120" t="s">
        <v>152</v>
      </c>
      <c r="B28" s="244">
        <v>10.53214855</v>
      </c>
      <c r="C28" s="244">
        <v>0</v>
      </c>
      <c r="D28" s="245">
        <v>10.768626749999999</v>
      </c>
      <c r="E28" s="70"/>
      <c r="F28" s="120" t="s">
        <v>175</v>
      </c>
      <c r="G28" s="244">
        <v>30.827705590000001</v>
      </c>
      <c r="H28" s="244">
        <v>22.47847737</v>
      </c>
      <c r="I28" s="245">
        <v>16.795790289999999</v>
      </c>
      <c r="K28" s="120" t="s">
        <v>250</v>
      </c>
      <c r="L28" s="244">
        <v>8.9560000000000004E-3</v>
      </c>
      <c r="M28" s="244">
        <v>4.8780000000000004E-3</v>
      </c>
      <c r="N28" s="245">
        <v>0.31614723</v>
      </c>
    </row>
    <row r="29" spans="1:14" x14ac:dyDescent="0.25">
      <c r="A29" s="120" t="s">
        <v>197</v>
      </c>
      <c r="B29" s="244">
        <v>2.6865517400000001</v>
      </c>
      <c r="C29" s="244">
        <v>1.390801</v>
      </c>
      <c r="D29" s="245">
        <v>8.0012819999999998</v>
      </c>
      <c r="E29" s="70"/>
      <c r="F29" s="120" t="s">
        <v>96</v>
      </c>
      <c r="G29" s="244">
        <v>0.11799736</v>
      </c>
      <c r="H29" s="244">
        <v>0.60069243000000005</v>
      </c>
      <c r="I29" s="245">
        <v>14.576659119999999</v>
      </c>
      <c r="K29" s="120" t="s">
        <v>130</v>
      </c>
      <c r="L29" s="244">
        <v>1.5764E-2</v>
      </c>
      <c r="M29" s="244">
        <v>2.5738E-2</v>
      </c>
      <c r="N29" s="245">
        <v>0.26949275</v>
      </c>
    </row>
    <row r="30" spans="1:14" x14ac:dyDescent="0.25">
      <c r="A30" s="120" t="s">
        <v>220</v>
      </c>
      <c r="B30" s="244">
        <v>5.9872600000000003E-3</v>
      </c>
      <c r="C30" s="244">
        <v>0</v>
      </c>
      <c r="D30" s="245">
        <v>4.6236231999999999</v>
      </c>
      <c r="E30" s="70"/>
      <c r="F30" s="120" t="s">
        <v>26</v>
      </c>
      <c r="G30" s="244">
        <v>13.494989179999999</v>
      </c>
      <c r="H30" s="244">
        <v>14.191289080000001</v>
      </c>
      <c r="I30" s="245">
        <v>14.197185080000001</v>
      </c>
      <c r="K30" s="120" t="s">
        <v>175</v>
      </c>
      <c r="L30" s="244">
        <v>8.7500000000000002E-4</v>
      </c>
      <c r="M30" s="244">
        <v>1.1518489999999999E-2</v>
      </c>
      <c r="N30" s="245">
        <v>0.24769623000000002</v>
      </c>
    </row>
    <row r="31" spans="1:14" x14ac:dyDescent="0.25">
      <c r="A31" s="120" t="s">
        <v>175</v>
      </c>
      <c r="B31" s="244">
        <v>0.15154426000000001</v>
      </c>
      <c r="C31" s="244">
        <v>1.3434106499999998</v>
      </c>
      <c r="D31" s="245">
        <v>4.2114737800000004</v>
      </c>
      <c r="E31" s="70"/>
      <c r="F31" s="120" t="s">
        <v>33</v>
      </c>
      <c r="G31" s="244">
        <v>9.8488073200000006</v>
      </c>
      <c r="H31" s="244">
        <v>9.5253672700000003</v>
      </c>
      <c r="I31" s="245">
        <v>13.67560625</v>
      </c>
      <c r="K31" s="120" t="s">
        <v>198</v>
      </c>
      <c r="L31" s="244">
        <v>8.7799999999999998E-4</v>
      </c>
      <c r="M31" s="244">
        <v>0.11399183</v>
      </c>
      <c r="N31" s="245">
        <v>0.18582099999999999</v>
      </c>
    </row>
    <row r="32" spans="1:14" x14ac:dyDescent="0.25">
      <c r="A32" s="120" t="s">
        <v>2</v>
      </c>
      <c r="B32" s="244">
        <v>8.2240664500000005</v>
      </c>
      <c r="C32" s="244">
        <v>3.2002772000000004</v>
      </c>
      <c r="D32" s="245">
        <v>3.7143424900000004</v>
      </c>
      <c r="E32" s="70"/>
      <c r="F32" s="120" t="s">
        <v>217</v>
      </c>
      <c r="G32" s="244">
        <v>9.3017929299999995</v>
      </c>
      <c r="H32" s="244">
        <v>3.8218216300000001</v>
      </c>
      <c r="I32" s="245">
        <v>13.319416220000001</v>
      </c>
      <c r="K32" s="120" t="s">
        <v>240</v>
      </c>
      <c r="L32" s="244">
        <v>2.6546899500000003</v>
      </c>
      <c r="M32" s="244">
        <v>1.9764668799999998</v>
      </c>
      <c r="N32" s="245">
        <v>0.17419536999999999</v>
      </c>
    </row>
    <row r="33" spans="1:14" x14ac:dyDescent="0.25">
      <c r="A33" s="120" t="s">
        <v>50</v>
      </c>
      <c r="B33" s="244">
        <v>0.68763801000000002</v>
      </c>
      <c r="C33" s="244">
        <v>0.29044840000000005</v>
      </c>
      <c r="D33" s="245">
        <v>3.3072968599999997</v>
      </c>
      <c r="E33" s="70"/>
      <c r="F33" s="120" t="s">
        <v>23</v>
      </c>
      <c r="G33" s="244">
        <v>9.2669374900000001</v>
      </c>
      <c r="H33" s="244">
        <v>9.1575065700000007</v>
      </c>
      <c r="I33" s="245">
        <v>13.166216949999999</v>
      </c>
      <c r="K33" s="120" t="s">
        <v>205</v>
      </c>
      <c r="L33" s="244">
        <v>1.66996681</v>
      </c>
      <c r="M33" s="244">
        <v>0.14552967</v>
      </c>
      <c r="N33" s="245">
        <v>0.15662235999999999</v>
      </c>
    </row>
    <row r="34" spans="1:14" x14ac:dyDescent="0.25">
      <c r="A34" s="120" t="s">
        <v>75</v>
      </c>
      <c r="B34" s="244">
        <v>10.197154960000001</v>
      </c>
      <c r="C34" s="244">
        <v>8.49458892</v>
      </c>
      <c r="D34" s="245">
        <v>2.9931617899999998</v>
      </c>
      <c r="E34" s="70"/>
      <c r="F34" s="120" t="s">
        <v>11</v>
      </c>
      <c r="G34" s="244">
        <v>18.111278739999999</v>
      </c>
      <c r="H34" s="244">
        <v>12.647742989999999</v>
      </c>
      <c r="I34" s="245">
        <v>13.086996449999999</v>
      </c>
      <c r="K34" s="120" t="s">
        <v>255</v>
      </c>
      <c r="L34" s="244">
        <v>1.0042000000000001E-2</v>
      </c>
      <c r="M34" s="244">
        <v>2.8509499999999997E-3</v>
      </c>
      <c r="N34" s="245">
        <v>0.15393499999999999</v>
      </c>
    </row>
    <row r="35" spans="1:14" x14ac:dyDescent="0.25">
      <c r="A35" s="120" t="s">
        <v>168</v>
      </c>
      <c r="B35" s="244">
        <v>0.39618680000000001</v>
      </c>
      <c r="C35" s="244">
        <v>4.2733833600000004</v>
      </c>
      <c r="D35" s="245">
        <v>2.5634375899999999</v>
      </c>
      <c r="E35" s="70"/>
      <c r="F35" s="120" t="s">
        <v>6</v>
      </c>
      <c r="G35" s="244">
        <v>0.37592956999999999</v>
      </c>
      <c r="H35" s="244">
        <v>0.52197046999999996</v>
      </c>
      <c r="I35" s="245">
        <v>12.3151499</v>
      </c>
      <c r="K35" s="120" t="s">
        <v>144</v>
      </c>
      <c r="L35" s="244">
        <v>0</v>
      </c>
      <c r="M35" s="244">
        <v>0.14183399999999999</v>
      </c>
      <c r="N35" s="245">
        <v>0.144066</v>
      </c>
    </row>
    <row r="36" spans="1:14" x14ac:dyDescent="0.25">
      <c r="A36" s="120" t="s">
        <v>225</v>
      </c>
      <c r="B36" s="244">
        <v>4.7699999999999999E-2</v>
      </c>
      <c r="C36" s="244">
        <v>0</v>
      </c>
      <c r="D36" s="245">
        <v>2.5022549300000003</v>
      </c>
      <c r="E36" s="70"/>
      <c r="F36" s="120" t="s">
        <v>125</v>
      </c>
      <c r="G36" s="244">
        <v>10.423207250000001</v>
      </c>
      <c r="H36" s="244">
        <v>11.222076119999999</v>
      </c>
      <c r="I36" s="245">
        <v>11.727235960000002</v>
      </c>
      <c r="K36" s="120" t="s">
        <v>256</v>
      </c>
      <c r="L36" s="244">
        <v>3.2339999999999999E-3</v>
      </c>
      <c r="M36" s="244">
        <v>2.1387827700000002</v>
      </c>
      <c r="N36" s="245">
        <v>0.13563981999999999</v>
      </c>
    </row>
    <row r="37" spans="1:14" x14ac:dyDescent="0.25">
      <c r="A37" s="120" t="s">
        <v>151</v>
      </c>
      <c r="B37" s="244">
        <v>2.7560012</v>
      </c>
      <c r="C37" s="244">
        <v>1.43011994</v>
      </c>
      <c r="D37" s="245">
        <v>2.43308612</v>
      </c>
      <c r="E37" s="70"/>
      <c r="F37" s="120" t="s">
        <v>114</v>
      </c>
      <c r="G37" s="244">
        <v>11.85817299</v>
      </c>
      <c r="H37" s="244">
        <v>15.38583994</v>
      </c>
      <c r="I37" s="245">
        <v>10.87253316</v>
      </c>
      <c r="K37" s="120" t="s">
        <v>211</v>
      </c>
      <c r="L37" s="244">
        <v>2.4450159999999999E-2</v>
      </c>
      <c r="M37" s="244">
        <v>6.7302000000000001E-2</v>
      </c>
      <c r="N37" s="245">
        <v>0.11664992</v>
      </c>
    </row>
    <row r="38" spans="1:14" x14ac:dyDescent="0.25">
      <c r="A38" s="120" t="s">
        <v>253</v>
      </c>
      <c r="B38" s="244">
        <v>5.5309999999999998E-2</v>
      </c>
      <c r="C38" s="244">
        <v>2.9071878500000001</v>
      </c>
      <c r="D38" s="245">
        <v>2.3710849700000001</v>
      </c>
      <c r="E38" s="70"/>
      <c r="F38" s="120" t="s">
        <v>178</v>
      </c>
      <c r="G38" s="244">
        <v>3.5375218399999997</v>
      </c>
      <c r="H38" s="244">
        <v>6.2656510599999997</v>
      </c>
      <c r="I38" s="245">
        <v>10.81691623</v>
      </c>
      <c r="K38" s="120" t="s">
        <v>102</v>
      </c>
      <c r="L38" s="244">
        <v>0</v>
      </c>
      <c r="M38" s="244">
        <v>0.26140000000000002</v>
      </c>
      <c r="N38" s="245">
        <v>9.2050000000000007E-2</v>
      </c>
    </row>
    <row r="39" spans="1:14" x14ac:dyDescent="0.25">
      <c r="A39" s="120" t="s">
        <v>218</v>
      </c>
      <c r="B39" s="244">
        <v>0.85631030000000008</v>
      </c>
      <c r="C39" s="244">
        <v>0.59075119999999992</v>
      </c>
      <c r="D39" s="245">
        <v>2.33864151</v>
      </c>
      <c r="E39" s="70"/>
      <c r="F39" s="120" t="s">
        <v>220</v>
      </c>
      <c r="G39" s="244">
        <v>4.7663192800000003</v>
      </c>
      <c r="H39" s="244">
        <v>7.3267108499999996</v>
      </c>
      <c r="I39" s="245">
        <v>10.2417529</v>
      </c>
      <c r="K39" s="120" t="s">
        <v>237</v>
      </c>
      <c r="L39" s="244">
        <v>1.5938000000000001E-2</v>
      </c>
      <c r="M39" s="244">
        <v>3.5857199999999999E-2</v>
      </c>
      <c r="N39" s="245">
        <v>8.7572259999999999E-2</v>
      </c>
    </row>
    <row r="40" spans="1:14" x14ac:dyDescent="0.25">
      <c r="A40" s="120" t="s">
        <v>116</v>
      </c>
      <c r="B40" s="244">
        <v>7.0651000000000005E-2</v>
      </c>
      <c r="C40" s="244">
        <v>4.5023109999999998E-2</v>
      </c>
      <c r="D40" s="245">
        <v>1.6912683899999998</v>
      </c>
      <c r="E40" s="70"/>
      <c r="F40" s="120" t="s">
        <v>104</v>
      </c>
      <c r="G40" s="244">
        <v>9.7196435599999997</v>
      </c>
      <c r="H40" s="244">
        <v>6.38959893</v>
      </c>
      <c r="I40" s="245">
        <v>8.7232240700000006</v>
      </c>
      <c r="K40" s="120" t="s">
        <v>178</v>
      </c>
      <c r="L40" s="244">
        <v>6.1357000000000002E-2</v>
      </c>
      <c r="M40" s="244">
        <v>4.3700000000000003E-2</v>
      </c>
      <c r="N40" s="245">
        <v>8.3063200000000004E-2</v>
      </c>
    </row>
    <row r="41" spans="1:14" x14ac:dyDescent="0.25">
      <c r="A41" s="120" t="s">
        <v>196</v>
      </c>
      <c r="B41" s="244">
        <v>0</v>
      </c>
      <c r="C41" s="244">
        <v>0</v>
      </c>
      <c r="D41" s="245">
        <v>1.5195731000000001</v>
      </c>
      <c r="E41" s="70"/>
      <c r="F41" s="120" t="s">
        <v>250</v>
      </c>
      <c r="G41" s="244">
        <v>14.1888041</v>
      </c>
      <c r="H41" s="244">
        <v>8.7106508000000016</v>
      </c>
      <c r="I41" s="245">
        <v>8.4676462299999997</v>
      </c>
      <c r="K41" s="120" t="s">
        <v>169</v>
      </c>
      <c r="L41" s="244">
        <v>1.8804999999999999E-2</v>
      </c>
      <c r="M41" s="244">
        <v>0.02</v>
      </c>
      <c r="N41" s="245">
        <v>7.8715880000000002E-2</v>
      </c>
    </row>
    <row r="42" spans="1:14" x14ac:dyDescent="0.25">
      <c r="A42" s="120" t="s">
        <v>243</v>
      </c>
      <c r="B42" s="244">
        <v>0</v>
      </c>
      <c r="C42" s="244">
        <v>0</v>
      </c>
      <c r="D42" s="245">
        <v>1.5</v>
      </c>
      <c r="E42" s="70"/>
      <c r="F42" s="120" t="s">
        <v>12</v>
      </c>
      <c r="G42" s="244">
        <v>30.084448859999998</v>
      </c>
      <c r="H42" s="244">
        <v>5.9809300000000006E-3</v>
      </c>
      <c r="I42" s="245">
        <v>6.7174029299999996</v>
      </c>
      <c r="K42" s="120" t="s">
        <v>251</v>
      </c>
      <c r="L42" s="244">
        <v>1.0200000000000001E-3</v>
      </c>
      <c r="M42" s="244">
        <v>8.8149999999999999E-3</v>
      </c>
      <c r="N42" s="245">
        <v>7.8566830000000004E-2</v>
      </c>
    </row>
    <row r="43" spans="1:14" x14ac:dyDescent="0.25">
      <c r="A43" s="120" t="s">
        <v>10</v>
      </c>
      <c r="B43" s="244">
        <v>2.5853929500000001</v>
      </c>
      <c r="C43" s="244">
        <v>1.1549100700000001</v>
      </c>
      <c r="D43" s="245">
        <v>1.4668052199999999</v>
      </c>
      <c r="E43" s="70"/>
      <c r="F43" s="120" t="s">
        <v>158</v>
      </c>
      <c r="G43" s="244">
        <v>2.0580799999999999</v>
      </c>
      <c r="H43" s="244">
        <v>5.8717499999999996</v>
      </c>
      <c r="I43" s="245">
        <v>6.1828180000000001</v>
      </c>
      <c r="K43" s="120" t="s">
        <v>216</v>
      </c>
      <c r="L43" s="244">
        <v>0.10997269999999999</v>
      </c>
      <c r="M43" s="244">
        <v>8.2014000000000004E-2</v>
      </c>
      <c r="N43" s="245">
        <v>7.7053999999999997E-2</v>
      </c>
    </row>
    <row r="44" spans="1:14" x14ac:dyDescent="0.25">
      <c r="A44" s="120" t="s">
        <v>201</v>
      </c>
      <c r="B44" s="244">
        <v>1.4653499999999998E-3</v>
      </c>
      <c r="C44" s="244">
        <v>0.46075903999999995</v>
      </c>
      <c r="D44" s="245">
        <v>1.37953473</v>
      </c>
      <c r="E44" s="70"/>
      <c r="F44" s="120" t="s">
        <v>61</v>
      </c>
      <c r="G44" s="244">
        <v>6.4581519600000004</v>
      </c>
      <c r="H44" s="244">
        <v>7.3861238600000005</v>
      </c>
      <c r="I44" s="245">
        <v>6.1053823300000003</v>
      </c>
      <c r="K44" s="120" t="s">
        <v>89</v>
      </c>
      <c r="L44" s="244">
        <v>0.25650000000000001</v>
      </c>
      <c r="M44" s="244">
        <v>0.116354</v>
      </c>
      <c r="N44" s="245">
        <v>7.6551170000000002E-2</v>
      </c>
    </row>
    <row r="45" spans="1:14" x14ac:dyDescent="0.25">
      <c r="A45" s="120" t="s">
        <v>67</v>
      </c>
      <c r="B45" s="244">
        <v>466.24144493</v>
      </c>
      <c r="C45" s="244">
        <v>17.651148729999999</v>
      </c>
      <c r="D45" s="245">
        <v>1.1714765</v>
      </c>
      <c r="E45" s="70"/>
      <c r="F45" s="120" t="s">
        <v>133</v>
      </c>
      <c r="G45" s="244">
        <v>5.1824446200000001</v>
      </c>
      <c r="H45" s="244">
        <v>3.3276323399999996</v>
      </c>
      <c r="I45" s="245">
        <v>5.50483206</v>
      </c>
      <c r="K45" s="120" t="s">
        <v>195</v>
      </c>
      <c r="L45" s="244">
        <v>0.48918922999999997</v>
      </c>
      <c r="M45" s="244">
        <v>0</v>
      </c>
      <c r="N45" s="245">
        <v>7.6053670000000004E-2</v>
      </c>
    </row>
    <row r="46" spans="1:14" x14ac:dyDescent="0.25">
      <c r="A46" s="120" t="s">
        <v>117</v>
      </c>
      <c r="B46" s="244">
        <v>1.9841279999999999E-2</v>
      </c>
      <c r="C46" s="244">
        <v>3.0240000000000002E-3</v>
      </c>
      <c r="D46" s="245">
        <v>1.16239655</v>
      </c>
      <c r="E46" s="70"/>
      <c r="F46" s="120" t="s">
        <v>215</v>
      </c>
      <c r="G46" s="244">
        <v>51.143159159999996</v>
      </c>
      <c r="H46" s="244">
        <v>25.706119210000001</v>
      </c>
      <c r="I46" s="245">
        <v>5.3579549900000005</v>
      </c>
      <c r="K46" s="120" t="s">
        <v>215</v>
      </c>
      <c r="L46" s="244">
        <v>3.5500000000000002E-3</v>
      </c>
      <c r="M46" s="244">
        <v>9.9999999999999995E-7</v>
      </c>
      <c r="N46" s="245">
        <v>5.6840669999999996E-2</v>
      </c>
    </row>
    <row r="47" spans="1:14" x14ac:dyDescent="0.25">
      <c r="A47" s="120" t="s">
        <v>103</v>
      </c>
      <c r="B47" s="244">
        <v>9.9985299999999999E-2</v>
      </c>
      <c r="C47" s="244">
        <v>0.40201421000000004</v>
      </c>
      <c r="D47" s="245">
        <v>1.02448976</v>
      </c>
      <c r="E47" s="70"/>
      <c r="F47" s="120" t="s">
        <v>180</v>
      </c>
      <c r="G47" s="244">
        <v>4.2683037199999996</v>
      </c>
      <c r="H47" s="244">
        <v>1.57925059</v>
      </c>
      <c r="I47" s="245">
        <v>5.15865128</v>
      </c>
      <c r="K47" s="120" t="s">
        <v>243</v>
      </c>
      <c r="L47" s="244">
        <v>4.6499999999999996E-3</v>
      </c>
      <c r="M47" s="244">
        <v>0</v>
      </c>
      <c r="N47" s="245">
        <v>5.5821000000000003E-2</v>
      </c>
    </row>
    <row r="48" spans="1:14" x14ac:dyDescent="0.25">
      <c r="A48" s="120" t="s">
        <v>171</v>
      </c>
      <c r="B48" s="244">
        <v>4.8237709999999996E-2</v>
      </c>
      <c r="C48" s="244">
        <v>7.3406599999999997E-3</v>
      </c>
      <c r="D48" s="245">
        <v>0.92265434999999996</v>
      </c>
      <c r="E48" s="70"/>
      <c r="F48" s="120" t="s">
        <v>181</v>
      </c>
      <c r="G48" s="244">
        <v>7.7092344900000001</v>
      </c>
      <c r="H48" s="244">
        <v>0.58986360999999998</v>
      </c>
      <c r="I48" s="245">
        <v>4.9406197999999995</v>
      </c>
      <c r="K48" s="120" t="s">
        <v>170</v>
      </c>
      <c r="L48" s="244">
        <v>2.0000000000000001E-4</v>
      </c>
      <c r="M48" s="244">
        <v>0</v>
      </c>
      <c r="N48" s="245">
        <v>5.2945449999999998E-2</v>
      </c>
    </row>
    <row r="49" spans="1:14" x14ac:dyDescent="0.25">
      <c r="A49" s="120" t="s">
        <v>74</v>
      </c>
      <c r="B49" s="244">
        <v>2.0860881200000003</v>
      </c>
      <c r="C49" s="244">
        <v>7.8979999999999995E-2</v>
      </c>
      <c r="D49" s="245">
        <v>0.78157133999999995</v>
      </c>
      <c r="E49" s="70"/>
      <c r="F49" s="120" t="s">
        <v>189</v>
      </c>
      <c r="G49" s="244">
        <v>8.7159265099999992</v>
      </c>
      <c r="H49" s="244">
        <v>3.55197904</v>
      </c>
      <c r="I49" s="245">
        <v>4.49864833</v>
      </c>
      <c r="K49" s="120" t="s">
        <v>225</v>
      </c>
      <c r="L49" s="244">
        <v>0</v>
      </c>
      <c r="M49" s="244">
        <v>0</v>
      </c>
      <c r="N49" s="245">
        <v>0.05</v>
      </c>
    </row>
    <row r="50" spans="1:14" x14ac:dyDescent="0.25">
      <c r="A50" s="120" t="s">
        <v>221</v>
      </c>
      <c r="B50" s="244">
        <v>0.122651</v>
      </c>
      <c r="C50" s="244">
        <v>0</v>
      </c>
      <c r="D50" s="245">
        <v>0.71782178000000008</v>
      </c>
      <c r="E50" s="70"/>
      <c r="F50" s="120" t="s">
        <v>171</v>
      </c>
      <c r="G50" s="244">
        <v>0.44503484000000004</v>
      </c>
      <c r="H50" s="244">
        <v>8.6215468099999999</v>
      </c>
      <c r="I50" s="245">
        <v>4.4441059100000002</v>
      </c>
      <c r="K50" s="120" t="s">
        <v>200</v>
      </c>
      <c r="L50" s="244">
        <v>5.9048400000000001E-2</v>
      </c>
      <c r="M50" s="244">
        <v>1.6990999999999999E-2</v>
      </c>
      <c r="N50" s="245">
        <v>4.9865E-2</v>
      </c>
    </row>
    <row r="51" spans="1:14" x14ac:dyDescent="0.25">
      <c r="A51" s="120" t="s">
        <v>195</v>
      </c>
      <c r="B51" s="244">
        <v>9.11E-2</v>
      </c>
      <c r="C51" s="244">
        <v>1.7768839999999999</v>
      </c>
      <c r="D51" s="245">
        <v>0.67869400000000002</v>
      </c>
      <c r="E51" s="70"/>
      <c r="F51" s="120" t="s">
        <v>168</v>
      </c>
      <c r="G51" s="244">
        <v>8.5552185500000011</v>
      </c>
      <c r="H51" s="244">
        <v>3.6870687900000001</v>
      </c>
      <c r="I51" s="245">
        <v>4.3699015999999995</v>
      </c>
      <c r="K51" s="120" t="s">
        <v>197</v>
      </c>
      <c r="L51" s="244">
        <v>6.3754000000000005E-2</v>
      </c>
      <c r="M51" s="244">
        <v>8.9999999999999993E-3</v>
      </c>
      <c r="N51" s="245">
        <v>4.538975E-2</v>
      </c>
    </row>
    <row r="52" spans="1:14" x14ac:dyDescent="0.25">
      <c r="A52" s="120" t="s">
        <v>60</v>
      </c>
      <c r="B52" s="244">
        <v>0</v>
      </c>
      <c r="C52" s="244">
        <v>1.0619901100000002</v>
      </c>
      <c r="D52" s="245">
        <v>0.64506184</v>
      </c>
      <c r="E52" s="70"/>
      <c r="F52" s="120" t="s">
        <v>5</v>
      </c>
      <c r="G52" s="244">
        <v>6.9009103200000004</v>
      </c>
      <c r="H52" s="244">
        <v>6.4201679999999997E-2</v>
      </c>
      <c r="I52" s="245">
        <v>4.0641668500000003</v>
      </c>
      <c r="K52" s="120" t="s">
        <v>143</v>
      </c>
      <c r="L52" s="244">
        <v>0.11612283</v>
      </c>
      <c r="M52" s="244">
        <v>7.0780000000000001E-3</v>
      </c>
      <c r="N52" s="245">
        <v>4.5247000000000002E-2</v>
      </c>
    </row>
    <row r="53" spans="1:14" x14ac:dyDescent="0.25">
      <c r="A53" s="120" t="s">
        <v>37</v>
      </c>
      <c r="B53" s="244">
        <v>1.8964999999999999E-2</v>
      </c>
      <c r="C53" s="244">
        <v>1.92295E-2</v>
      </c>
      <c r="D53" s="245">
        <v>0.55095925000000001</v>
      </c>
      <c r="E53" s="70"/>
      <c r="F53" s="120" t="s">
        <v>49</v>
      </c>
      <c r="G53" s="244">
        <v>2.69726943</v>
      </c>
      <c r="H53" s="244">
        <v>3.7682211200000002</v>
      </c>
      <c r="I53" s="245">
        <v>3.8576961700000001</v>
      </c>
      <c r="K53" s="120" t="s">
        <v>230</v>
      </c>
      <c r="L53" s="244">
        <v>7.0906999999999998E-2</v>
      </c>
      <c r="M53" s="244">
        <v>1.898271E-2</v>
      </c>
      <c r="N53" s="245">
        <v>4.2235980000000006E-2</v>
      </c>
    </row>
    <row r="54" spans="1:14" x14ac:dyDescent="0.25">
      <c r="A54" s="120" t="s">
        <v>19</v>
      </c>
      <c r="B54" s="244">
        <v>0</v>
      </c>
      <c r="C54" s="244">
        <v>0.80488223000000003</v>
      </c>
      <c r="D54" s="245">
        <v>0.5488499</v>
      </c>
      <c r="E54" s="70"/>
      <c r="F54" s="120" t="s">
        <v>201</v>
      </c>
      <c r="G54" s="244">
        <v>0.38015212999999998</v>
      </c>
      <c r="H54" s="244">
        <v>5.9490500099999997</v>
      </c>
      <c r="I54" s="245">
        <v>3.8474311800000001</v>
      </c>
      <c r="K54" s="120" t="s">
        <v>185</v>
      </c>
      <c r="L54" s="244">
        <v>1E-3</v>
      </c>
      <c r="M54" s="244">
        <v>0</v>
      </c>
      <c r="N54" s="245">
        <v>3.5029999999999999E-2</v>
      </c>
    </row>
    <row r="55" spans="1:14" x14ac:dyDescent="0.25">
      <c r="A55" s="120" t="s">
        <v>98</v>
      </c>
      <c r="B55" s="244">
        <v>3.6748164800000001</v>
      </c>
      <c r="C55" s="244">
        <v>2.0825000000000001E-3</v>
      </c>
      <c r="D55" s="245">
        <v>0.53877804000000007</v>
      </c>
      <c r="E55" s="70"/>
      <c r="F55" s="120" t="s">
        <v>81</v>
      </c>
      <c r="G55" s="244">
        <v>19.30586581</v>
      </c>
      <c r="H55" s="244">
        <v>18.34494368</v>
      </c>
      <c r="I55" s="245">
        <v>3.7998711000000003</v>
      </c>
      <c r="K55" s="120" t="s">
        <v>147</v>
      </c>
      <c r="L55" s="244">
        <v>6.6000000000000003E-2</v>
      </c>
      <c r="M55" s="244">
        <v>8.1223000000000004E-2</v>
      </c>
      <c r="N55" s="245">
        <v>3.450168E-2</v>
      </c>
    </row>
    <row r="56" spans="1:14" x14ac:dyDescent="0.25">
      <c r="A56" s="120" t="s">
        <v>202</v>
      </c>
      <c r="B56" s="244">
        <v>0</v>
      </c>
      <c r="C56" s="244">
        <v>0</v>
      </c>
      <c r="D56" s="245">
        <v>0.53060828999999998</v>
      </c>
      <c r="E56" s="70"/>
      <c r="F56" s="120" t="s">
        <v>222</v>
      </c>
      <c r="G56" s="244">
        <v>3.1361159399999998</v>
      </c>
      <c r="H56" s="244">
        <v>1.8234996699999999</v>
      </c>
      <c r="I56" s="245">
        <v>3.7056772499999999</v>
      </c>
      <c r="K56" s="120" t="s">
        <v>212</v>
      </c>
      <c r="L56" s="244">
        <v>6.7436499999999995E-3</v>
      </c>
      <c r="M56" s="244">
        <v>3.1059999999999998E-3</v>
      </c>
      <c r="N56" s="245">
        <v>2.9243000000000002E-2</v>
      </c>
    </row>
    <row r="57" spans="1:14" x14ac:dyDescent="0.25">
      <c r="A57" s="120" t="s">
        <v>72</v>
      </c>
      <c r="B57" s="244">
        <v>0</v>
      </c>
      <c r="C57" s="244">
        <v>4.4392213899999993</v>
      </c>
      <c r="D57" s="245">
        <v>0.50722252000000001</v>
      </c>
      <c r="E57" s="70"/>
      <c r="F57" s="120" t="s">
        <v>143</v>
      </c>
      <c r="G57" s="244">
        <v>5.2263611299999999</v>
      </c>
      <c r="H57" s="244">
        <v>3.5700287799999999</v>
      </c>
      <c r="I57" s="245">
        <v>3.5902966800000002</v>
      </c>
      <c r="K57" s="120" t="s">
        <v>129</v>
      </c>
      <c r="L57" s="244">
        <v>0</v>
      </c>
      <c r="M57" s="244">
        <v>0</v>
      </c>
      <c r="N57" s="245">
        <v>2.7042E-2</v>
      </c>
    </row>
    <row r="58" spans="1:14" x14ac:dyDescent="0.25">
      <c r="A58" s="120" t="s">
        <v>79</v>
      </c>
      <c r="B58" s="244">
        <v>0</v>
      </c>
      <c r="C58" s="244">
        <v>0</v>
      </c>
      <c r="D58" s="245">
        <v>0.44784415999999999</v>
      </c>
      <c r="E58" s="70"/>
      <c r="F58" s="120" t="s">
        <v>172</v>
      </c>
      <c r="G58" s="244">
        <v>2.7095350099999997</v>
      </c>
      <c r="H58" s="244">
        <v>2.1510212900000001</v>
      </c>
      <c r="I58" s="245">
        <v>3.5648411900000001</v>
      </c>
      <c r="K58" s="120" t="s">
        <v>254</v>
      </c>
      <c r="L58" s="244">
        <v>7.4359999999999999E-3</v>
      </c>
      <c r="M58" s="244">
        <v>1.2766E-2</v>
      </c>
      <c r="N58" s="245">
        <v>2.6384999999999999E-2</v>
      </c>
    </row>
    <row r="59" spans="1:14" x14ac:dyDescent="0.25">
      <c r="A59" s="120" t="s">
        <v>222</v>
      </c>
      <c r="B59" s="244">
        <v>0</v>
      </c>
      <c r="C59" s="244">
        <v>0</v>
      </c>
      <c r="D59" s="245">
        <v>0.40792157000000001</v>
      </c>
      <c r="E59" s="70"/>
      <c r="F59" s="120" t="s">
        <v>197</v>
      </c>
      <c r="G59" s="244">
        <v>14.914968400000001</v>
      </c>
      <c r="H59" s="244">
        <v>8.7769700700000008</v>
      </c>
      <c r="I59" s="245">
        <v>3.5594032400000004</v>
      </c>
      <c r="K59" s="120" t="s">
        <v>238</v>
      </c>
      <c r="L59" s="244">
        <v>1.0018000000000001E-2</v>
      </c>
      <c r="M59" s="244">
        <v>3.5179040000000002E-2</v>
      </c>
      <c r="N59" s="245">
        <v>2.4456820000000001E-2</v>
      </c>
    </row>
    <row r="60" spans="1:14" x14ac:dyDescent="0.25">
      <c r="A60" s="120" t="s">
        <v>122</v>
      </c>
      <c r="B60" s="244">
        <v>0.36572147999999999</v>
      </c>
      <c r="C60" s="244">
        <v>0.39762959999999997</v>
      </c>
      <c r="D60" s="245">
        <v>0.37497016999999999</v>
      </c>
      <c r="E60" s="70"/>
      <c r="F60" s="120" t="s">
        <v>149</v>
      </c>
      <c r="G60" s="244">
        <v>2.7337662099999998</v>
      </c>
      <c r="H60" s="244">
        <v>1.4515817</v>
      </c>
      <c r="I60" s="245">
        <v>3.2752617100000001</v>
      </c>
      <c r="K60" s="120" t="s">
        <v>107</v>
      </c>
      <c r="L60" s="244">
        <v>1.1084E-2</v>
      </c>
      <c r="M60" s="244">
        <v>2.4267E-2</v>
      </c>
      <c r="N60" s="245">
        <v>2.29678E-2</v>
      </c>
    </row>
    <row r="61" spans="1:14" x14ac:dyDescent="0.25">
      <c r="A61" s="120" t="s">
        <v>97</v>
      </c>
      <c r="B61" s="244">
        <v>1.6155302199999999</v>
      </c>
      <c r="C61" s="244">
        <v>81.595680170000009</v>
      </c>
      <c r="D61" s="245">
        <v>0.36290083000000001</v>
      </c>
      <c r="E61" s="70"/>
      <c r="F61" s="120" t="s">
        <v>75</v>
      </c>
      <c r="G61" s="244">
        <v>0.78664811999999995</v>
      </c>
      <c r="H61" s="244">
        <v>3.7922288700000002</v>
      </c>
      <c r="I61" s="245">
        <v>3.25370289</v>
      </c>
      <c r="K61" s="120" t="s">
        <v>246</v>
      </c>
      <c r="L61" s="244">
        <v>1.3930938400000001</v>
      </c>
      <c r="M61" s="244">
        <v>4.0120999999999997E-2</v>
      </c>
      <c r="N61" s="245">
        <v>2.1229999999999999E-2</v>
      </c>
    </row>
    <row r="62" spans="1:14" x14ac:dyDescent="0.25">
      <c r="A62" s="120" t="s">
        <v>108</v>
      </c>
      <c r="B62" s="244">
        <v>4.4899699999999994E-2</v>
      </c>
      <c r="C62" s="244">
        <v>0.10405729</v>
      </c>
      <c r="D62" s="245">
        <v>0.34577016999999999</v>
      </c>
      <c r="E62" s="70"/>
      <c r="F62" s="120" t="s">
        <v>229</v>
      </c>
      <c r="G62" s="244">
        <v>5.9635708599999999</v>
      </c>
      <c r="H62" s="244">
        <v>6.54048841</v>
      </c>
      <c r="I62" s="245">
        <v>3.0133034100000002</v>
      </c>
      <c r="K62" s="120" t="s">
        <v>180</v>
      </c>
      <c r="L62" s="244">
        <v>2.1850999999999999E-2</v>
      </c>
      <c r="M62" s="244">
        <v>1.6655169999999997E-2</v>
      </c>
      <c r="N62" s="245">
        <v>1.9396509999999999E-2</v>
      </c>
    </row>
    <row r="63" spans="1:14" x14ac:dyDescent="0.25">
      <c r="A63" s="120" t="s">
        <v>143</v>
      </c>
      <c r="B63" s="244">
        <v>2.1322909700000001</v>
      </c>
      <c r="C63" s="244">
        <v>1.1375930000000001E-2</v>
      </c>
      <c r="D63" s="245">
        <v>0.33309921000000003</v>
      </c>
      <c r="E63" s="70"/>
      <c r="F63" s="120" t="s">
        <v>19</v>
      </c>
      <c r="G63" s="244">
        <v>1.4869219999999999E-2</v>
      </c>
      <c r="H63" s="244">
        <v>0.26136852999999999</v>
      </c>
      <c r="I63" s="245">
        <v>2.8642625600000002</v>
      </c>
      <c r="K63" s="120" t="s">
        <v>174</v>
      </c>
      <c r="L63" s="244">
        <v>7.6000000000000004E-4</v>
      </c>
      <c r="M63" s="244">
        <v>6.0619999999999997E-3</v>
      </c>
      <c r="N63" s="245">
        <v>1.9315269999999999E-2</v>
      </c>
    </row>
    <row r="64" spans="1:14" x14ac:dyDescent="0.25">
      <c r="A64" s="120" t="s">
        <v>160</v>
      </c>
      <c r="B64" s="244">
        <v>0.21794602999999999</v>
      </c>
      <c r="C64" s="244">
        <v>3.0436830000000002E-2</v>
      </c>
      <c r="D64" s="245">
        <v>0.32748670000000002</v>
      </c>
      <c r="E64" s="70"/>
      <c r="F64" s="120" t="s">
        <v>223</v>
      </c>
      <c r="G64" s="244">
        <v>1.5001328799999998</v>
      </c>
      <c r="H64" s="244">
        <v>0.27246720000000002</v>
      </c>
      <c r="I64" s="245">
        <v>2.6348539999999998</v>
      </c>
      <c r="K64" s="120" t="s">
        <v>207</v>
      </c>
      <c r="L64" s="244">
        <v>0</v>
      </c>
      <c r="M64" s="244">
        <v>0</v>
      </c>
      <c r="N64" s="245">
        <v>1.8556E-2</v>
      </c>
    </row>
    <row r="65" spans="1:14" x14ac:dyDescent="0.25">
      <c r="A65" s="120" t="s">
        <v>170</v>
      </c>
      <c r="B65" s="244">
        <v>1.93333533</v>
      </c>
      <c r="C65" s="244">
        <v>7.4937119999999996E-2</v>
      </c>
      <c r="D65" s="245">
        <v>0.32335990000000003</v>
      </c>
      <c r="E65" s="70"/>
      <c r="F65" s="120" t="s">
        <v>258</v>
      </c>
      <c r="G65" s="244">
        <v>2.1352866000000001</v>
      </c>
      <c r="H65" s="244">
        <v>1.1715205200000001</v>
      </c>
      <c r="I65" s="245">
        <v>2.46423316</v>
      </c>
      <c r="K65" s="120" t="s">
        <v>150</v>
      </c>
      <c r="L65" s="244">
        <v>2.2000000000000001E-4</v>
      </c>
      <c r="M65" s="244">
        <v>0</v>
      </c>
      <c r="N65" s="245">
        <v>1.6320999999999999E-2</v>
      </c>
    </row>
    <row r="66" spans="1:14" x14ac:dyDescent="0.25">
      <c r="A66" s="120" t="s">
        <v>127</v>
      </c>
      <c r="B66" s="244">
        <v>0</v>
      </c>
      <c r="C66" s="244">
        <v>9.74994E-2</v>
      </c>
      <c r="D66" s="245">
        <v>0.30861113000000001</v>
      </c>
      <c r="E66" s="70"/>
      <c r="F66" s="120" t="s">
        <v>4</v>
      </c>
      <c r="G66" s="244">
        <v>1.04478256</v>
      </c>
      <c r="H66" s="244">
        <v>0.47789215999999995</v>
      </c>
      <c r="I66" s="245">
        <v>2.3134301099999997</v>
      </c>
      <c r="K66" s="120" t="s">
        <v>252</v>
      </c>
      <c r="L66" s="244">
        <v>0</v>
      </c>
      <c r="M66" s="244">
        <v>7.7099999999999998E-4</v>
      </c>
      <c r="N66" s="245">
        <v>1.557008E-2</v>
      </c>
    </row>
    <row r="67" spans="1:14" x14ac:dyDescent="0.25">
      <c r="A67" s="120" t="s">
        <v>99</v>
      </c>
      <c r="B67" s="244">
        <v>0.19809564000000002</v>
      </c>
      <c r="C67" s="244">
        <v>1.7128089999999999E-2</v>
      </c>
      <c r="D67" s="245">
        <v>0.30811589</v>
      </c>
      <c r="E67" s="70"/>
      <c r="F67" s="120" t="s">
        <v>135</v>
      </c>
      <c r="G67" s="244">
        <v>1.5911216000000001</v>
      </c>
      <c r="H67" s="244">
        <v>1.24930338</v>
      </c>
      <c r="I67" s="245">
        <v>2.1289164399999998</v>
      </c>
      <c r="K67" s="120" t="s">
        <v>210</v>
      </c>
      <c r="L67" s="244">
        <v>1.2600999999999999E-2</v>
      </c>
      <c r="M67" s="244">
        <v>7.2058599999999997E-3</v>
      </c>
      <c r="N67" s="245">
        <v>1.55692E-2</v>
      </c>
    </row>
    <row r="68" spans="1:14" x14ac:dyDescent="0.25">
      <c r="A68" s="120" t="s">
        <v>172</v>
      </c>
      <c r="B68" s="244">
        <v>3.8124789999999999E-2</v>
      </c>
      <c r="C68" s="244">
        <v>6.7019750000000003E-2</v>
      </c>
      <c r="D68" s="245">
        <v>0.27303042999999999</v>
      </c>
      <c r="E68" s="70"/>
      <c r="F68" s="120" t="s">
        <v>117</v>
      </c>
      <c r="G68" s="244">
        <v>0.13922554000000001</v>
      </c>
      <c r="H68" s="244">
        <v>0.17197868999999999</v>
      </c>
      <c r="I68" s="245">
        <v>2.08242868</v>
      </c>
      <c r="K68" s="120" t="s">
        <v>104</v>
      </c>
      <c r="L68" s="244">
        <v>2.0249999999999999E-3</v>
      </c>
      <c r="M68" s="244">
        <v>8.5640000000000004E-3</v>
      </c>
      <c r="N68" s="245">
        <v>1.5184E-2</v>
      </c>
    </row>
    <row r="69" spans="1:14" x14ac:dyDescent="0.25">
      <c r="A69" s="120" t="s">
        <v>250</v>
      </c>
      <c r="B69" s="244">
        <v>0.10346763</v>
      </c>
      <c r="C69" s="244">
        <v>0.16087989999999999</v>
      </c>
      <c r="D69" s="245">
        <v>0.25441883999999998</v>
      </c>
      <c r="E69" s="70"/>
      <c r="F69" s="120" t="s">
        <v>200</v>
      </c>
      <c r="G69" s="244">
        <v>0.10357824</v>
      </c>
      <c r="H69" s="244">
        <v>1.0319995200000001</v>
      </c>
      <c r="I69" s="245">
        <v>2.0555604299999999</v>
      </c>
      <c r="K69" s="120" t="s">
        <v>67</v>
      </c>
      <c r="L69" s="244">
        <v>1.1E-4</v>
      </c>
      <c r="M69" s="244">
        <v>3.0400000000000002E-3</v>
      </c>
      <c r="N69" s="245">
        <v>1.5029799999999999E-2</v>
      </c>
    </row>
    <row r="70" spans="1:14" x14ac:dyDescent="0.25">
      <c r="A70" s="120" t="s">
        <v>123</v>
      </c>
      <c r="B70" s="244">
        <v>2.441747E-2</v>
      </c>
      <c r="C70" s="244">
        <v>10.731830519999999</v>
      </c>
      <c r="D70" s="245">
        <v>0.2508127</v>
      </c>
      <c r="E70" s="70"/>
      <c r="F70" s="120" t="s">
        <v>51</v>
      </c>
      <c r="G70" s="244">
        <v>2.61699715</v>
      </c>
      <c r="H70" s="244">
        <v>2.2479290000000001</v>
      </c>
      <c r="I70" s="245">
        <v>2.0061680000000002</v>
      </c>
      <c r="K70" s="120" t="s">
        <v>232</v>
      </c>
      <c r="L70" s="244">
        <v>0</v>
      </c>
      <c r="M70" s="244">
        <v>9.6399999999999993E-3</v>
      </c>
      <c r="N70" s="245">
        <v>1.3998999999999999E-2</v>
      </c>
    </row>
    <row r="71" spans="1:14" x14ac:dyDescent="0.25">
      <c r="A71" s="120" t="s">
        <v>256</v>
      </c>
      <c r="B71" s="244">
        <v>6.9550269999999997E-2</v>
      </c>
      <c r="C71" s="244">
        <v>2.9697790000000002E-2</v>
      </c>
      <c r="D71" s="245">
        <v>0.23579667000000001</v>
      </c>
      <c r="E71" s="70"/>
      <c r="F71" s="120" t="s">
        <v>155</v>
      </c>
      <c r="G71" s="244">
        <v>3.0689088999999998</v>
      </c>
      <c r="H71" s="244">
        <v>1.3141999999999999E-2</v>
      </c>
      <c r="I71" s="245">
        <v>1.99150757</v>
      </c>
      <c r="K71" s="120" t="s">
        <v>0</v>
      </c>
      <c r="L71" s="244">
        <v>5.0000000000000001E-4</v>
      </c>
      <c r="M71" s="244">
        <v>0</v>
      </c>
      <c r="N71" s="245">
        <v>1.265E-2</v>
      </c>
    </row>
    <row r="72" spans="1:14" x14ac:dyDescent="0.25">
      <c r="A72" s="120" t="s">
        <v>210</v>
      </c>
      <c r="B72" s="244">
        <v>0</v>
      </c>
      <c r="C72" s="244">
        <v>0</v>
      </c>
      <c r="D72" s="245">
        <v>0.224108</v>
      </c>
      <c r="E72" s="70"/>
      <c r="F72" s="120" t="s">
        <v>196</v>
      </c>
      <c r="G72" s="244">
        <v>3.6945287999999996</v>
      </c>
      <c r="H72" s="244">
        <v>2.8284623900000003</v>
      </c>
      <c r="I72" s="245">
        <v>1.96857682</v>
      </c>
      <c r="K72" s="120" t="s">
        <v>214</v>
      </c>
      <c r="L72" s="244">
        <v>5.7022000000000003E-2</v>
      </c>
      <c r="M72" s="244">
        <v>8.2769999999999996E-3</v>
      </c>
      <c r="N72" s="245">
        <v>1.0005E-2</v>
      </c>
    </row>
    <row r="73" spans="1:14" x14ac:dyDescent="0.25">
      <c r="A73" s="120" t="s">
        <v>252</v>
      </c>
      <c r="B73" s="244">
        <v>3.1889149999999998E-2</v>
      </c>
      <c r="C73" s="244">
        <v>2.5000330000000001E-2</v>
      </c>
      <c r="D73" s="245">
        <v>0.21141254000000001</v>
      </c>
      <c r="E73" s="70"/>
      <c r="F73" s="120" t="s">
        <v>39</v>
      </c>
      <c r="G73" s="244">
        <v>1.1001493899999999</v>
      </c>
      <c r="H73" s="244">
        <v>0.37954773999999997</v>
      </c>
      <c r="I73" s="245">
        <v>1.8700415100000001</v>
      </c>
      <c r="K73" s="120" t="s">
        <v>221</v>
      </c>
      <c r="L73" s="244">
        <v>9.4600000000000001E-4</v>
      </c>
      <c r="M73" s="244">
        <v>0</v>
      </c>
      <c r="N73" s="245">
        <v>0.01</v>
      </c>
    </row>
    <row r="74" spans="1:14" x14ac:dyDescent="0.25">
      <c r="A74" s="120" t="s">
        <v>132</v>
      </c>
      <c r="B74" s="244">
        <v>0</v>
      </c>
      <c r="C74" s="244">
        <v>0.18961751000000002</v>
      </c>
      <c r="D74" s="245">
        <v>0.19672819</v>
      </c>
      <c r="E74" s="70"/>
      <c r="F74" s="120" t="s">
        <v>66</v>
      </c>
      <c r="G74" s="244">
        <v>2.4644651400000002</v>
      </c>
      <c r="H74" s="244">
        <v>2.1389389599999999</v>
      </c>
      <c r="I74" s="245">
        <v>1.8436511200000001</v>
      </c>
      <c r="K74" s="120" t="s">
        <v>248</v>
      </c>
      <c r="L74" s="244">
        <v>0</v>
      </c>
      <c r="M74" s="244">
        <v>0</v>
      </c>
      <c r="N74" s="245">
        <v>8.94E-3</v>
      </c>
    </row>
    <row r="75" spans="1:14" x14ac:dyDescent="0.25">
      <c r="A75" s="120" t="s">
        <v>35</v>
      </c>
      <c r="B75" s="244">
        <v>0.16706203</v>
      </c>
      <c r="C75" s="244">
        <v>2.897305E-2</v>
      </c>
      <c r="D75" s="245">
        <v>0.16084964000000002</v>
      </c>
      <c r="E75" s="70"/>
      <c r="F75" s="120" t="s">
        <v>74</v>
      </c>
      <c r="G75" s="244">
        <v>3.836471</v>
      </c>
      <c r="H75" s="244">
        <v>5.0000000000000001E-3</v>
      </c>
      <c r="I75" s="245">
        <v>1.7853947999999999</v>
      </c>
      <c r="K75" s="120" t="s">
        <v>202</v>
      </c>
      <c r="L75" s="244">
        <v>0.179262</v>
      </c>
      <c r="M75" s="244">
        <v>2.0000000000000001E-4</v>
      </c>
      <c r="N75" s="245">
        <v>8.1195599999999996E-3</v>
      </c>
    </row>
    <row r="76" spans="1:14" x14ac:dyDescent="0.25">
      <c r="A76" s="120" t="s">
        <v>49</v>
      </c>
      <c r="B76" s="244">
        <v>4.2087521199999998</v>
      </c>
      <c r="C76" s="244">
        <v>0.14496044</v>
      </c>
      <c r="D76" s="245">
        <v>0.15114121999999999</v>
      </c>
      <c r="E76" s="70"/>
      <c r="F76" s="120" t="s">
        <v>212</v>
      </c>
      <c r="G76" s="244">
        <v>0.11191777999999999</v>
      </c>
      <c r="H76" s="244">
        <v>2.6584262000000001</v>
      </c>
      <c r="I76" s="245">
        <v>1.783399</v>
      </c>
      <c r="K76" s="120" t="s">
        <v>172</v>
      </c>
      <c r="L76" s="244">
        <v>0.12693772</v>
      </c>
      <c r="M76" s="244">
        <v>0.370139</v>
      </c>
      <c r="N76" s="245">
        <v>7.8324899999999992E-3</v>
      </c>
    </row>
    <row r="77" spans="1:14" x14ac:dyDescent="0.25">
      <c r="A77" s="120" t="s">
        <v>169</v>
      </c>
      <c r="B77" s="244">
        <v>1.2266290900000001</v>
      </c>
      <c r="C77" s="244">
        <v>0.19710582999999998</v>
      </c>
      <c r="D77" s="245">
        <v>0.14947989</v>
      </c>
      <c r="E77" s="70"/>
      <c r="F77" s="120" t="s">
        <v>36</v>
      </c>
      <c r="G77" s="244">
        <v>3.4096372599999998</v>
      </c>
      <c r="H77" s="244">
        <v>0.57360628000000002</v>
      </c>
      <c r="I77" s="245">
        <v>1.73629783</v>
      </c>
      <c r="K77" s="120" t="s">
        <v>133</v>
      </c>
      <c r="L77" s="244">
        <v>1.3179999999999999E-3</v>
      </c>
      <c r="M77" s="244">
        <v>7.0781500000000001E-3</v>
      </c>
      <c r="N77" s="245">
        <v>7.6709999999999999E-3</v>
      </c>
    </row>
    <row r="78" spans="1:14" x14ac:dyDescent="0.25">
      <c r="A78" s="120" t="s">
        <v>142</v>
      </c>
      <c r="B78" s="244">
        <v>0.13652454</v>
      </c>
      <c r="C78" s="244">
        <v>0.13763265999999999</v>
      </c>
      <c r="D78" s="245">
        <v>0.14420731000000001</v>
      </c>
      <c r="E78" s="70"/>
      <c r="F78" s="120" t="s">
        <v>28</v>
      </c>
      <c r="G78" s="244">
        <v>3.0744770000000001E-2</v>
      </c>
      <c r="H78" s="244">
        <v>8.2890859999999997E-2</v>
      </c>
      <c r="I78" s="245">
        <v>1.7082607700000001</v>
      </c>
      <c r="K78" s="120" t="s">
        <v>80</v>
      </c>
      <c r="L78" s="244">
        <v>1.0293999999999999E-2</v>
      </c>
      <c r="M78" s="244">
        <v>2.8753999999999998E-2</v>
      </c>
      <c r="N78" s="245">
        <v>7.5973600000000001E-3</v>
      </c>
    </row>
    <row r="79" spans="1:14" x14ac:dyDescent="0.25">
      <c r="A79" s="120" t="s">
        <v>178</v>
      </c>
      <c r="B79" s="244">
        <v>0</v>
      </c>
      <c r="C79" s="244">
        <v>1.3883329099999999</v>
      </c>
      <c r="D79" s="245">
        <v>0.14371904999999999</v>
      </c>
      <c r="E79" s="70"/>
      <c r="F79" s="120" t="s">
        <v>88</v>
      </c>
      <c r="G79" s="244">
        <v>8.7778999999999999E-3</v>
      </c>
      <c r="H79" s="244">
        <v>7.1663600000000008E-2</v>
      </c>
      <c r="I79" s="245">
        <v>1.68380767</v>
      </c>
      <c r="K79" s="120" t="s">
        <v>233</v>
      </c>
      <c r="L79" s="244">
        <v>0</v>
      </c>
      <c r="M79" s="244">
        <v>4.4027200000000006E-3</v>
      </c>
      <c r="N79" s="245">
        <v>7.2789999999999999E-3</v>
      </c>
    </row>
    <row r="80" spans="1:14" x14ac:dyDescent="0.25">
      <c r="A80" s="120" t="s">
        <v>217</v>
      </c>
      <c r="B80" s="244">
        <v>4.6301910000000002E-2</v>
      </c>
      <c r="C80" s="244">
        <v>0</v>
      </c>
      <c r="D80" s="245">
        <v>0.13942397000000001</v>
      </c>
      <c r="E80" s="70"/>
      <c r="F80" s="120" t="s">
        <v>256</v>
      </c>
      <c r="G80" s="244">
        <v>0.19989472</v>
      </c>
      <c r="H80" s="244">
        <v>2.0733531899999997</v>
      </c>
      <c r="I80" s="245">
        <v>1.5343722</v>
      </c>
      <c r="K80" s="120" t="s">
        <v>61</v>
      </c>
      <c r="L80" s="244">
        <v>6.4999999999999994E-5</v>
      </c>
      <c r="M80" s="244">
        <v>1.4E-3</v>
      </c>
      <c r="N80" s="245">
        <v>6.9885699999999995E-3</v>
      </c>
    </row>
    <row r="81" spans="1:14" x14ac:dyDescent="0.25">
      <c r="A81" s="120" t="s">
        <v>242</v>
      </c>
      <c r="B81" s="244">
        <v>0</v>
      </c>
      <c r="C81" s="244">
        <v>0</v>
      </c>
      <c r="D81" s="245">
        <v>0.13093371000000001</v>
      </c>
      <c r="E81" s="70"/>
      <c r="F81" s="120" t="s">
        <v>151</v>
      </c>
      <c r="G81" s="244">
        <v>0.186278</v>
      </c>
      <c r="H81" s="244">
        <v>0.69606000000000001</v>
      </c>
      <c r="I81" s="245">
        <v>1.3526783999999998</v>
      </c>
      <c r="K81" s="120" t="s">
        <v>160</v>
      </c>
      <c r="L81" s="244">
        <v>0</v>
      </c>
      <c r="M81" s="244">
        <v>7.646E-3</v>
      </c>
      <c r="N81" s="245">
        <v>6.4720000000000003E-3</v>
      </c>
    </row>
    <row r="82" spans="1:14" x14ac:dyDescent="0.25">
      <c r="A82" s="120" t="s">
        <v>200</v>
      </c>
      <c r="B82" s="244">
        <v>0</v>
      </c>
      <c r="C82" s="244">
        <v>0.66006485999999998</v>
      </c>
      <c r="D82" s="245">
        <v>0.12867552000000002</v>
      </c>
      <c r="E82" s="70"/>
      <c r="F82" s="120" t="s">
        <v>209</v>
      </c>
      <c r="G82" s="244">
        <v>4.9704929</v>
      </c>
      <c r="H82" s="244">
        <v>88.336099790000006</v>
      </c>
      <c r="I82" s="245">
        <v>1.34904742</v>
      </c>
      <c r="K82" s="120" t="s">
        <v>35</v>
      </c>
      <c r="L82" s="244">
        <v>1.181259E-2</v>
      </c>
      <c r="M82" s="244">
        <v>3.3549999999999999E-3</v>
      </c>
      <c r="N82" s="245">
        <v>5.7540000000000004E-3</v>
      </c>
    </row>
    <row r="83" spans="1:14" x14ac:dyDescent="0.25">
      <c r="A83" s="120" t="s">
        <v>213</v>
      </c>
      <c r="B83" s="244">
        <v>5.0000000000000001E-4</v>
      </c>
      <c r="C83" s="244">
        <v>0</v>
      </c>
      <c r="D83" s="245">
        <v>0.11507199999999999</v>
      </c>
      <c r="E83" s="70"/>
      <c r="F83" s="120" t="s">
        <v>132</v>
      </c>
      <c r="G83" s="244">
        <v>1.06068465</v>
      </c>
      <c r="H83" s="244">
        <v>2.67492485</v>
      </c>
      <c r="I83" s="245">
        <v>1.3400980500000002</v>
      </c>
      <c r="K83" s="120" t="s">
        <v>71</v>
      </c>
      <c r="L83" s="244">
        <v>4.2499999999999998E-4</v>
      </c>
      <c r="M83" s="244">
        <v>1.725E-3</v>
      </c>
      <c r="N83" s="245">
        <v>4.1000000000000003E-3</v>
      </c>
    </row>
    <row r="84" spans="1:14" x14ac:dyDescent="0.25">
      <c r="A84" s="120" t="s">
        <v>216</v>
      </c>
      <c r="B84" s="244">
        <v>1.3702000000000001E-2</v>
      </c>
      <c r="C84" s="244">
        <v>2.3985080000000002E-2</v>
      </c>
      <c r="D84" s="245">
        <v>0.10592867</v>
      </c>
      <c r="E84" s="70"/>
      <c r="F84" s="120" t="s">
        <v>32</v>
      </c>
      <c r="G84" s="244">
        <v>0.29519537000000001</v>
      </c>
      <c r="H84" s="244">
        <v>0.64511106000000007</v>
      </c>
      <c r="I84" s="245">
        <v>1.1681398799999998</v>
      </c>
      <c r="K84" s="120" t="s">
        <v>94</v>
      </c>
      <c r="L84" s="244">
        <v>1.2999999999999999E-4</v>
      </c>
      <c r="M84" s="244">
        <v>5.6300000000000002E-4</v>
      </c>
      <c r="N84" s="245">
        <v>3.8600000000000001E-3</v>
      </c>
    </row>
    <row r="85" spans="1:14" x14ac:dyDescent="0.25">
      <c r="A85" s="120" t="s">
        <v>134</v>
      </c>
      <c r="B85" s="244">
        <v>6.2858900000000006E-3</v>
      </c>
      <c r="C85" s="244">
        <v>2.4110999999999998E-3</v>
      </c>
      <c r="D85" s="245">
        <v>8.860034E-2</v>
      </c>
      <c r="E85" s="70"/>
      <c r="F85" s="120" t="s">
        <v>202</v>
      </c>
      <c r="G85" s="244">
        <v>0.33541862</v>
      </c>
      <c r="H85" s="244">
        <v>0.36855163000000002</v>
      </c>
      <c r="I85" s="245">
        <v>1.16232534</v>
      </c>
      <c r="K85" s="120" t="s">
        <v>171</v>
      </c>
      <c r="L85" s="244">
        <v>0</v>
      </c>
      <c r="M85" s="244">
        <v>3.153E-3</v>
      </c>
      <c r="N85" s="245">
        <v>3.6489299999999999E-3</v>
      </c>
    </row>
    <row r="86" spans="1:14" x14ac:dyDescent="0.25">
      <c r="A86" s="120" t="s">
        <v>135</v>
      </c>
      <c r="B86" s="244">
        <v>0.25295851999999996</v>
      </c>
      <c r="C86" s="244">
        <v>8.5526600000000001E-3</v>
      </c>
      <c r="D86" s="245">
        <v>8.1629690000000005E-2</v>
      </c>
      <c r="E86" s="70"/>
      <c r="F86" s="120" t="s">
        <v>195</v>
      </c>
      <c r="G86" s="244">
        <v>1.70201059</v>
      </c>
      <c r="H86" s="244">
        <v>2.23668559</v>
      </c>
      <c r="I86" s="245">
        <v>1.14221971</v>
      </c>
      <c r="K86" s="120" t="s">
        <v>128</v>
      </c>
      <c r="L86" s="244">
        <v>0</v>
      </c>
      <c r="M86" s="244">
        <v>0</v>
      </c>
      <c r="N86" s="245">
        <v>3.2529999999999998E-3</v>
      </c>
    </row>
    <row r="87" spans="1:14" x14ac:dyDescent="0.25">
      <c r="A87" s="120" t="s">
        <v>209</v>
      </c>
      <c r="B87" s="244">
        <v>0</v>
      </c>
      <c r="C87" s="244">
        <v>0</v>
      </c>
      <c r="D87" s="245">
        <v>7.8513369999999999E-2</v>
      </c>
      <c r="E87" s="70"/>
      <c r="F87" s="120" t="s">
        <v>219</v>
      </c>
      <c r="G87" s="244">
        <v>0.86405661999999994</v>
      </c>
      <c r="H87" s="244">
        <v>9.7178810000000004E-2</v>
      </c>
      <c r="I87" s="245">
        <v>1.1414241299999999</v>
      </c>
      <c r="K87" s="120" t="s">
        <v>108</v>
      </c>
      <c r="L87" s="244">
        <v>8.7589999999999994E-3</v>
      </c>
      <c r="M87" s="244">
        <v>7.1679999999999999E-3</v>
      </c>
      <c r="N87" s="245">
        <v>3.0179999999999998E-3</v>
      </c>
    </row>
    <row r="88" spans="1:14" x14ac:dyDescent="0.25">
      <c r="A88" s="120" t="s">
        <v>8</v>
      </c>
      <c r="B88" s="244">
        <v>0</v>
      </c>
      <c r="C88" s="244">
        <v>0</v>
      </c>
      <c r="D88" s="245">
        <v>7.4824000000000002E-2</v>
      </c>
      <c r="E88" s="70"/>
      <c r="F88" s="120" t="s">
        <v>3</v>
      </c>
      <c r="G88" s="244">
        <v>0.66824600000000001</v>
      </c>
      <c r="H88" s="244">
        <v>1.05539301</v>
      </c>
      <c r="I88" s="245">
        <v>1.1331560000000001</v>
      </c>
      <c r="K88" s="120" t="s">
        <v>97</v>
      </c>
      <c r="L88" s="244">
        <v>0</v>
      </c>
      <c r="M88" s="244">
        <v>5.0000000000000001E-4</v>
      </c>
      <c r="N88" s="245">
        <v>2.80387E-3</v>
      </c>
    </row>
    <row r="89" spans="1:14" x14ac:dyDescent="0.25">
      <c r="A89" s="120" t="s">
        <v>120</v>
      </c>
      <c r="B89" s="244">
        <v>1.3087E-2</v>
      </c>
      <c r="C89" s="244">
        <v>1.4098610000000001E-2</v>
      </c>
      <c r="D89" s="245">
        <v>7.4695929999999994E-2</v>
      </c>
      <c r="E89" s="70"/>
      <c r="F89" s="120" t="s">
        <v>240</v>
      </c>
      <c r="G89" s="244">
        <v>1.76526859</v>
      </c>
      <c r="H89" s="244">
        <v>1.018149</v>
      </c>
      <c r="I89" s="245">
        <v>1.1136697499999999</v>
      </c>
      <c r="K89" s="120" t="s">
        <v>135</v>
      </c>
      <c r="L89" s="244">
        <v>2.3919999999999999E-4</v>
      </c>
      <c r="M89" s="244">
        <v>1.7129999999999999E-3</v>
      </c>
      <c r="N89" s="245">
        <v>2.6742199999999997E-3</v>
      </c>
    </row>
    <row r="90" spans="1:14" x14ac:dyDescent="0.25">
      <c r="A90" s="120" t="s">
        <v>249</v>
      </c>
      <c r="B90" s="244">
        <v>1.9031380000000001E-2</v>
      </c>
      <c r="C90" s="244">
        <v>1.0938719999999999E-2</v>
      </c>
      <c r="D90" s="245">
        <v>6.6953679999999988E-2</v>
      </c>
      <c r="E90" s="70"/>
      <c r="F90" s="120" t="s">
        <v>89</v>
      </c>
      <c r="G90" s="244">
        <v>1.040077E-2</v>
      </c>
      <c r="H90" s="244">
        <v>3.9712839999999999E-2</v>
      </c>
      <c r="I90" s="245">
        <v>1.0273515200000001</v>
      </c>
      <c r="K90" s="120" t="s">
        <v>103</v>
      </c>
      <c r="L90" s="244">
        <v>3.0074360000000001E-2</v>
      </c>
      <c r="M90" s="244">
        <v>0</v>
      </c>
      <c r="N90" s="245">
        <v>2.4889999999999999E-3</v>
      </c>
    </row>
    <row r="91" spans="1:14" x14ac:dyDescent="0.25">
      <c r="A91" s="120" t="s">
        <v>128</v>
      </c>
      <c r="B91" s="244">
        <v>0</v>
      </c>
      <c r="C91" s="244">
        <v>2.9240639999999998E-2</v>
      </c>
      <c r="D91" s="245">
        <v>6.67074E-2</v>
      </c>
      <c r="E91" s="70"/>
      <c r="F91" s="120" t="s">
        <v>216</v>
      </c>
      <c r="G91" s="244">
        <v>4.4232663899999993</v>
      </c>
      <c r="H91" s="244">
        <v>1.9702913500000001</v>
      </c>
      <c r="I91" s="245">
        <v>0.97680261999999995</v>
      </c>
      <c r="K91" s="120" t="s">
        <v>117</v>
      </c>
      <c r="L91" s="244">
        <v>2.4000000000000001E-4</v>
      </c>
      <c r="M91" s="244">
        <v>6.9999999999999994E-5</v>
      </c>
      <c r="N91" s="245">
        <v>2.2902399999999998E-3</v>
      </c>
    </row>
    <row r="92" spans="1:14" x14ac:dyDescent="0.25">
      <c r="A92" s="120" t="s">
        <v>6</v>
      </c>
      <c r="B92" s="244">
        <v>0</v>
      </c>
      <c r="C92" s="244">
        <v>0</v>
      </c>
      <c r="D92" s="245">
        <v>6.6584919999999992E-2</v>
      </c>
      <c r="E92" s="70"/>
      <c r="F92" s="120" t="s">
        <v>83</v>
      </c>
      <c r="G92" s="244">
        <v>0</v>
      </c>
      <c r="H92" s="244">
        <v>0</v>
      </c>
      <c r="I92" s="245">
        <v>0.92</v>
      </c>
      <c r="K92" s="120" t="s">
        <v>220</v>
      </c>
      <c r="L92" s="244">
        <v>7.2189999999999997E-3</v>
      </c>
      <c r="M92" s="244">
        <v>1.2149999999999999E-2</v>
      </c>
      <c r="N92" s="245">
        <v>1.9499999999999999E-3</v>
      </c>
    </row>
    <row r="93" spans="1:14" x14ac:dyDescent="0.25">
      <c r="A93" s="120" t="s">
        <v>144</v>
      </c>
      <c r="B93" s="244">
        <v>2.3999999999999998E-3</v>
      </c>
      <c r="C93" s="244">
        <v>0</v>
      </c>
      <c r="D93" s="245">
        <v>6.4875000000000002E-2</v>
      </c>
      <c r="E93" s="70"/>
      <c r="F93" s="120" t="s">
        <v>169</v>
      </c>
      <c r="G93" s="244">
        <v>1.3508567199999999</v>
      </c>
      <c r="H93" s="244">
        <v>2.0118730500000002</v>
      </c>
      <c r="I93" s="245">
        <v>0.91074999999999995</v>
      </c>
      <c r="K93" s="120" t="s">
        <v>231</v>
      </c>
      <c r="L93" s="244">
        <v>2.00432E-3</v>
      </c>
      <c r="M93" s="244">
        <v>1.3865000000000001E-2</v>
      </c>
      <c r="N93" s="245">
        <v>1.74E-3</v>
      </c>
    </row>
    <row r="94" spans="1:14" x14ac:dyDescent="0.25">
      <c r="A94" s="120" t="s">
        <v>105</v>
      </c>
      <c r="B94" s="244">
        <v>1.062285E-2</v>
      </c>
      <c r="C94" s="244">
        <v>0.11383498</v>
      </c>
      <c r="D94" s="245">
        <v>6.3134300000000004E-2</v>
      </c>
      <c r="E94" s="70"/>
      <c r="F94" s="120" t="s">
        <v>25</v>
      </c>
      <c r="G94" s="244">
        <v>0.20199357999999998</v>
      </c>
      <c r="H94" s="244">
        <v>0.48518929</v>
      </c>
      <c r="I94" s="245">
        <v>0.89393230000000001</v>
      </c>
      <c r="K94" s="120" t="s">
        <v>36</v>
      </c>
      <c r="L94" s="244">
        <v>2.4919999999999999E-3</v>
      </c>
      <c r="M94" s="244">
        <v>6.3600000000000002E-3</v>
      </c>
      <c r="N94" s="245">
        <v>1.588E-3</v>
      </c>
    </row>
    <row r="95" spans="1:14" x14ac:dyDescent="0.25">
      <c r="A95" s="120" t="s">
        <v>147</v>
      </c>
      <c r="B95" s="244">
        <v>0.43751271999999997</v>
      </c>
      <c r="C95" s="244">
        <v>0.33442216999999996</v>
      </c>
      <c r="D95" s="245">
        <v>6.0650750000000003E-2</v>
      </c>
      <c r="E95" s="70"/>
      <c r="F95" s="120" t="s">
        <v>194</v>
      </c>
      <c r="G95" s="244">
        <v>0.93051222999999994</v>
      </c>
      <c r="H95" s="244">
        <v>0.52393975999999998</v>
      </c>
      <c r="I95" s="245">
        <v>0.85209005000000004</v>
      </c>
      <c r="K95" s="120" t="s">
        <v>12</v>
      </c>
      <c r="L95" s="244">
        <v>0.19637556</v>
      </c>
      <c r="M95" s="244">
        <v>1.4999999999999999E-4</v>
      </c>
      <c r="N95" s="245">
        <v>1.3730000000000001E-3</v>
      </c>
    </row>
    <row r="96" spans="1:14" x14ac:dyDescent="0.25">
      <c r="A96" s="120" t="s">
        <v>149</v>
      </c>
      <c r="B96" s="244">
        <v>3.4059449999999998E-2</v>
      </c>
      <c r="C96" s="244">
        <v>1.1987499999999999E-3</v>
      </c>
      <c r="D96" s="245">
        <v>5.5681129999999995E-2</v>
      </c>
      <c r="E96" s="70"/>
      <c r="F96" s="120" t="s">
        <v>130</v>
      </c>
      <c r="G96" s="244">
        <v>0.27656577000000004</v>
      </c>
      <c r="H96" s="244">
        <v>2.7552565299999996</v>
      </c>
      <c r="I96" s="245">
        <v>0.84316215999999999</v>
      </c>
      <c r="K96" s="120" t="s">
        <v>142</v>
      </c>
      <c r="L96" s="244">
        <v>1.1E-4</v>
      </c>
      <c r="M96" s="244">
        <v>9.1240000000000002E-3</v>
      </c>
      <c r="N96" s="245">
        <v>1.328E-3</v>
      </c>
    </row>
    <row r="97" spans="1:14" x14ac:dyDescent="0.25">
      <c r="A97" s="120" t="s">
        <v>133</v>
      </c>
      <c r="B97" s="244">
        <v>2.610498E-2</v>
      </c>
      <c r="C97" s="244">
        <v>2.5326300000000001E-3</v>
      </c>
      <c r="D97" s="245">
        <v>5.2330839999999997E-2</v>
      </c>
      <c r="E97" s="70"/>
      <c r="F97" s="120" t="s">
        <v>110</v>
      </c>
      <c r="G97" s="244">
        <v>0.18864112</v>
      </c>
      <c r="H97" s="244">
        <v>0</v>
      </c>
      <c r="I97" s="245">
        <v>0.74639669999999991</v>
      </c>
      <c r="K97" s="120" t="s">
        <v>37</v>
      </c>
      <c r="L97" s="244">
        <v>8.8000000000000003E-4</v>
      </c>
      <c r="M97" s="244">
        <v>1.6049999999999998E-2</v>
      </c>
      <c r="N97" s="245">
        <v>1.23394E-3</v>
      </c>
    </row>
    <row r="98" spans="1:14" x14ac:dyDescent="0.25">
      <c r="A98" s="120" t="s">
        <v>130</v>
      </c>
      <c r="B98" s="244">
        <v>2.4523619999999999E-2</v>
      </c>
      <c r="C98" s="244">
        <v>1.9376380000000002E-2</v>
      </c>
      <c r="D98" s="245">
        <v>4.8703510000000005E-2</v>
      </c>
      <c r="E98" s="70"/>
      <c r="F98" s="120" t="s">
        <v>160</v>
      </c>
      <c r="G98" s="244">
        <v>4.80422949</v>
      </c>
      <c r="H98" s="244">
        <v>0.33673123999999999</v>
      </c>
      <c r="I98" s="245">
        <v>0.73139656000000008</v>
      </c>
      <c r="K98" s="120" t="s">
        <v>32</v>
      </c>
      <c r="L98" s="244">
        <v>4.3009E-4</v>
      </c>
      <c r="M98" s="244">
        <v>2.1294E-2</v>
      </c>
      <c r="N98" s="245">
        <v>1.222E-3</v>
      </c>
    </row>
    <row r="99" spans="1:14" x14ac:dyDescent="0.25">
      <c r="A99" s="120" t="s">
        <v>189</v>
      </c>
      <c r="B99" s="244">
        <v>2E-3</v>
      </c>
      <c r="C99" s="244">
        <v>11.740069289999999</v>
      </c>
      <c r="D99" s="245">
        <v>4.6908949999999998E-2</v>
      </c>
      <c r="E99" s="70"/>
      <c r="F99" s="120" t="s">
        <v>204</v>
      </c>
      <c r="G99" s="244">
        <v>1.4051750000000001</v>
      </c>
      <c r="H99" s="244">
        <v>0.41127375999999999</v>
      </c>
      <c r="I99" s="245">
        <v>0.71991123999999995</v>
      </c>
      <c r="K99" s="120" t="s">
        <v>136</v>
      </c>
      <c r="L99" s="244">
        <v>0</v>
      </c>
      <c r="M99" s="244">
        <v>5.0000000000000004E-6</v>
      </c>
      <c r="N99" s="245">
        <v>1.1900000000000001E-3</v>
      </c>
    </row>
    <row r="100" spans="1:14" x14ac:dyDescent="0.25">
      <c r="A100" s="120" t="s">
        <v>121</v>
      </c>
      <c r="B100" s="244">
        <v>2.9887500000000001E-2</v>
      </c>
      <c r="C100" s="244">
        <v>3.7422160000000003E-2</v>
      </c>
      <c r="D100" s="245">
        <v>4.34224E-2</v>
      </c>
      <c r="E100" s="70"/>
      <c r="F100" s="120" t="s">
        <v>198</v>
      </c>
      <c r="G100" s="244">
        <v>29.71411136</v>
      </c>
      <c r="H100" s="244">
        <v>0.63748050000000001</v>
      </c>
      <c r="I100" s="245">
        <v>0.63001118999999994</v>
      </c>
      <c r="K100" s="120" t="s">
        <v>234</v>
      </c>
      <c r="L100" s="244">
        <v>1.853E-3</v>
      </c>
      <c r="M100" s="244">
        <v>3.8210000000000002E-3</v>
      </c>
      <c r="N100" s="245">
        <v>1.1853199999999999E-3</v>
      </c>
    </row>
    <row r="101" spans="1:14" x14ac:dyDescent="0.25">
      <c r="A101" s="120" t="s">
        <v>104</v>
      </c>
      <c r="B101" s="244">
        <v>0</v>
      </c>
      <c r="C101" s="244">
        <v>2.0944800000000001E-3</v>
      </c>
      <c r="D101" s="245">
        <v>4.3216779999999996E-2</v>
      </c>
      <c r="E101" s="70"/>
      <c r="F101" s="120" t="s">
        <v>22</v>
      </c>
      <c r="G101" s="244">
        <v>4.5525000000000001E-3</v>
      </c>
      <c r="H101" s="244">
        <v>8.0626229999999993E-2</v>
      </c>
      <c r="I101" s="245">
        <v>0.58286574000000002</v>
      </c>
      <c r="K101" s="120" t="s">
        <v>30</v>
      </c>
      <c r="L101" s="244">
        <v>0</v>
      </c>
      <c r="M101" s="244">
        <v>1.35E-4</v>
      </c>
      <c r="N101" s="245">
        <v>1.1440000000000001E-3</v>
      </c>
    </row>
    <row r="102" spans="1:14" x14ac:dyDescent="0.25">
      <c r="A102" s="120" t="s">
        <v>239</v>
      </c>
      <c r="B102" s="244">
        <v>0</v>
      </c>
      <c r="C102" s="244">
        <v>0</v>
      </c>
      <c r="D102" s="245">
        <v>4.3200000000000002E-2</v>
      </c>
      <c r="E102" s="70"/>
      <c r="F102" s="120" t="s">
        <v>112</v>
      </c>
      <c r="G102" s="244">
        <v>0.71657652000000005</v>
      </c>
      <c r="H102" s="244">
        <v>0</v>
      </c>
      <c r="I102" s="245">
        <v>0.49341284999999996</v>
      </c>
      <c r="K102" s="120" t="s">
        <v>98</v>
      </c>
      <c r="L102" s="244">
        <v>0</v>
      </c>
      <c r="M102" s="244">
        <v>0</v>
      </c>
      <c r="N102" s="245">
        <v>1.1299999999999999E-3</v>
      </c>
    </row>
    <row r="103" spans="1:14" x14ac:dyDescent="0.25">
      <c r="A103" s="120" t="s">
        <v>237</v>
      </c>
      <c r="B103" s="244">
        <v>7.0059099999999997E-3</v>
      </c>
      <c r="C103" s="244">
        <v>2.5820450000000002E-2</v>
      </c>
      <c r="D103" s="245">
        <v>4.228635E-2</v>
      </c>
      <c r="E103" s="70"/>
      <c r="F103" s="120" t="s">
        <v>60</v>
      </c>
      <c r="G103" s="244">
        <v>0.711202</v>
      </c>
      <c r="H103" s="244">
        <v>1.403718</v>
      </c>
      <c r="I103" s="245">
        <v>0.47366000000000003</v>
      </c>
      <c r="K103" s="120" t="s">
        <v>203</v>
      </c>
      <c r="L103" s="244">
        <v>1.0530530000000001E-2</v>
      </c>
      <c r="M103" s="244">
        <v>4.3498000000000002E-2</v>
      </c>
      <c r="N103" s="245">
        <v>1.1000000000000001E-3</v>
      </c>
    </row>
    <row r="104" spans="1:14" x14ac:dyDescent="0.25">
      <c r="A104" s="120" t="s">
        <v>118</v>
      </c>
      <c r="B104" s="244">
        <v>0</v>
      </c>
      <c r="C104" s="244">
        <v>1.2318800000000001E-3</v>
      </c>
      <c r="D104" s="245">
        <v>4.1706859999999998E-2</v>
      </c>
      <c r="E104" s="70"/>
      <c r="F104" s="120" t="s">
        <v>214</v>
      </c>
      <c r="G104" s="244">
        <v>2.7837916699999998</v>
      </c>
      <c r="H104" s="244">
        <v>0.78830332999999997</v>
      </c>
      <c r="I104" s="245">
        <v>0.46437246000000004</v>
      </c>
      <c r="K104" s="120" t="s">
        <v>28</v>
      </c>
      <c r="L104" s="244">
        <v>1E-4</v>
      </c>
      <c r="M104" s="244">
        <v>1E-4</v>
      </c>
      <c r="N104" s="245">
        <v>1.021E-3</v>
      </c>
    </row>
    <row r="105" spans="1:14" x14ac:dyDescent="0.25">
      <c r="A105" s="120" t="s">
        <v>228</v>
      </c>
      <c r="B105" s="244">
        <v>2.2000000000000001E-3</v>
      </c>
      <c r="C105" s="244">
        <v>0</v>
      </c>
      <c r="D105" s="245">
        <v>4.1588109999999998E-2</v>
      </c>
      <c r="E105" s="70"/>
      <c r="F105" s="120" t="s">
        <v>90</v>
      </c>
      <c r="G105" s="244">
        <v>0</v>
      </c>
      <c r="H105" s="244">
        <v>0</v>
      </c>
      <c r="I105" s="245">
        <v>0.45625900000000003</v>
      </c>
      <c r="K105" s="120" t="s">
        <v>134</v>
      </c>
      <c r="L105" s="244">
        <v>1E-4</v>
      </c>
      <c r="M105" s="244">
        <v>1.5100000000000001E-4</v>
      </c>
      <c r="N105" s="245">
        <v>1.0200000000000001E-3</v>
      </c>
    </row>
    <row r="106" spans="1:14" x14ac:dyDescent="0.25">
      <c r="A106" s="120" t="s">
        <v>44</v>
      </c>
      <c r="B106" s="244">
        <v>0</v>
      </c>
      <c r="C106" s="244">
        <v>1.5734160000000001E-2</v>
      </c>
      <c r="D106" s="245">
        <v>4.0666559999999997E-2</v>
      </c>
      <c r="E106" s="70"/>
      <c r="F106" s="120" t="s">
        <v>16</v>
      </c>
      <c r="G106" s="244">
        <v>8.8695599999999999E-2</v>
      </c>
      <c r="H106" s="244">
        <v>2.01076E-2</v>
      </c>
      <c r="I106" s="245">
        <v>0.45286749999999998</v>
      </c>
      <c r="K106" s="120" t="s">
        <v>59</v>
      </c>
      <c r="L106" s="244">
        <v>0</v>
      </c>
      <c r="M106" s="244">
        <v>4.5442000000000003E-4</v>
      </c>
      <c r="N106" s="245">
        <v>9.5352000000000002E-4</v>
      </c>
    </row>
    <row r="107" spans="1:14" x14ac:dyDescent="0.25">
      <c r="A107" s="120" t="s">
        <v>211</v>
      </c>
      <c r="B107" s="244">
        <v>0</v>
      </c>
      <c r="C107" s="244">
        <v>0</v>
      </c>
      <c r="D107" s="245">
        <v>4.0413029999999996E-2</v>
      </c>
      <c r="E107" s="70"/>
      <c r="F107" s="120" t="s">
        <v>8</v>
      </c>
      <c r="G107" s="244">
        <v>0.74393289000000007</v>
      </c>
      <c r="H107" s="244">
        <v>1.54515</v>
      </c>
      <c r="I107" s="245">
        <v>0.44408146000000004</v>
      </c>
      <c r="K107" s="120" t="s">
        <v>236</v>
      </c>
      <c r="L107" s="244">
        <v>0</v>
      </c>
      <c r="M107" s="244">
        <v>1.1563E-2</v>
      </c>
      <c r="N107" s="245">
        <v>8.1999999999999998E-4</v>
      </c>
    </row>
    <row r="108" spans="1:14" x14ac:dyDescent="0.25">
      <c r="A108" s="120" t="s">
        <v>159</v>
      </c>
      <c r="B108" s="244">
        <v>0</v>
      </c>
      <c r="C108" s="244">
        <v>0</v>
      </c>
      <c r="D108" s="245">
        <v>3.4110730000000006E-2</v>
      </c>
      <c r="E108" s="70"/>
      <c r="F108" s="120" t="s">
        <v>174</v>
      </c>
      <c r="G108" s="244">
        <v>2.4924078399999998</v>
      </c>
      <c r="H108" s="244">
        <v>0.47086572999999998</v>
      </c>
      <c r="I108" s="245">
        <v>0.43364030999999997</v>
      </c>
      <c r="K108" s="120" t="s">
        <v>137</v>
      </c>
      <c r="L108" s="244">
        <v>0</v>
      </c>
      <c r="M108" s="244">
        <v>5.0000000000000004E-6</v>
      </c>
      <c r="N108" s="245">
        <v>8.0999999999999996E-4</v>
      </c>
    </row>
    <row r="109" spans="1:14" x14ac:dyDescent="0.25">
      <c r="A109" s="120" t="s">
        <v>59</v>
      </c>
      <c r="B109" s="244">
        <v>2.4829299999999999E-2</v>
      </c>
      <c r="C109" s="244">
        <v>2.4618000000000001E-2</v>
      </c>
      <c r="D109" s="245">
        <v>3.24423E-2</v>
      </c>
      <c r="E109" s="70"/>
      <c r="F109" s="120" t="s">
        <v>50</v>
      </c>
      <c r="G109" s="244">
        <v>1.7498E-2</v>
      </c>
      <c r="H109" s="244">
        <v>1.2192019999999999</v>
      </c>
      <c r="I109" s="245">
        <v>0.43029878000000005</v>
      </c>
      <c r="K109" s="120" t="s">
        <v>27</v>
      </c>
      <c r="L109" s="244">
        <v>5.8999999999999998E-5</v>
      </c>
      <c r="M109" s="244">
        <v>3.68E-4</v>
      </c>
      <c r="N109" s="245">
        <v>7.67E-4</v>
      </c>
    </row>
    <row r="110" spans="1:14" x14ac:dyDescent="0.25">
      <c r="A110" s="120" t="s">
        <v>39</v>
      </c>
      <c r="B110" s="244">
        <v>0.17074151999999998</v>
      </c>
      <c r="C110" s="244">
        <v>0.24269338000000001</v>
      </c>
      <c r="D110" s="245">
        <v>3.2220270000000002E-2</v>
      </c>
      <c r="E110" s="70"/>
      <c r="F110" s="120" t="s">
        <v>148</v>
      </c>
      <c r="G110" s="244">
        <v>0.57345768000000008</v>
      </c>
      <c r="H110" s="244">
        <v>0.45683714000000003</v>
      </c>
      <c r="I110" s="245">
        <v>0.42689290999999996</v>
      </c>
      <c r="K110" s="120" t="s">
        <v>149</v>
      </c>
      <c r="L110" s="244">
        <v>6.7400000000000001E-4</v>
      </c>
      <c r="M110" s="244">
        <v>3.63408E-3</v>
      </c>
      <c r="N110" s="245">
        <v>7.36E-4</v>
      </c>
    </row>
    <row r="111" spans="1:14" x14ac:dyDescent="0.25">
      <c r="A111" s="120" t="s">
        <v>163</v>
      </c>
      <c r="B111" s="244">
        <v>0</v>
      </c>
      <c r="C111" s="244">
        <v>8.0087000000000005E-3</v>
      </c>
      <c r="D111" s="245">
        <v>3.0418500000000001E-2</v>
      </c>
      <c r="E111" s="70"/>
      <c r="F111" s="120" t="s">
        <v>206</v>
      </c>
      <c r="G111" s="244">
        <v>1.0605812400000001</v>
      </c>
      <c r="H111" s="244">
        <v>0.65557796999999995</v>
      </c>
      <c r="I111" s="245">
        <v>0.41166785</v>
      </c>
      <c r="K111" s="120" t="s">
        <v>189</v>
      </c>
      <c r="L111" s="244">
        <v>0.19932459</v>
      </c>
      <c r="M111" s="244">
        <v>3.9950000000000003E-3</v>
      </c>
      <c r="N111" s="245">
        <v>6.7225E-4</v>
      </c>
    </row>
    <row r="112" spans="1:14" x14ac:dyDescent="0.25">
      <c r="A112" s="120" t="s">
        <v>45</v>
      </c>
      <c r="B112" s="244">
        <v>0</v>
      </c>
      <c r="C112" s="244">
        <v>0</v>
      </c>
      <c r="D112" s="245">
        <v>2.5241970000000002E-2</v>
      </c>
      <c r="E112" s="70"/>
      <c r="F112" s="120" t="s">
        <v>128</v>
      </c>
      <c r="G112" s="244">
        <v>0.36021015000000001</v>
      </c>
      <c r="H112" s="244">
        <v>0.46453717</v>
      </c>
      <c r="I112" s="245">
        <v>0.40202018</v>
      </c>
      <c r="K112" s="120" t="s">
        <v>20</v>
      </c>
      <c r="L112" s="244">
        <v>1.4999999999999999E-4</v>
      </c>
      <c r="M112" s="244">
        <v>2.2900000000000001E-4</v>
      </c>
      <c r="N112" s="245">
        <v>5.7799999999999995E-4</v>
      </c>
    </row>
    <row r="113" spans="1:14" x14ac:dyDescent="0.25">
      <c r="A113" s="120" t="s">
        <v>194</v>
      </c>
      <c r="B113" s="244">
        <v>2.1999999999999999E-5</v>
      </c>
      <c r="C113" s="244">
        <v>0</v>
      </c>
      <c r="D113" s="245">
        <v>2.52E-2</v>
      </c>
      <c r="E113" s="70"/>
      <c r="F113" s="120" t="s">
        <v>249</v>
      </c>
      <c r="G113" s="244">
        <v>0.23519493</v>
      </c>
      <c r="H113" s="244">
        <v>0.273706</v>
      </c>
      <c r="I113" s="245">
        <v>0.38907890000000001</v>
      </c>
      <c r="K113" s="120" t="s">
        <v>31</v>
      </c>
      <c r="L113" s="244">
        <v>8.2000000000000001E-5</v>
      </c>
      <c r="M113" s="244">
        <v>4.3000000000000002E-5</v>
      </c>
      <c r="N113" s="245">
        <v>5.2599999999999999E-4</v>
      </c>
    </row>
    <row r="114" spans="1:14" x14ac:dyDescent="0.25">
      <c r="A114" s="120" t="s">
        <v>229</v>
      </c>
      <c r="B114" s="244">
        <v>1.8054000000000001E-2</v>
      </c>
      <c r="C114" s="244">
        <v>9.9051299999999998E-3</v>
      </c>
      <c r="D114" s="245">
        <v>2.291963E-2</v>
      </c>
      <c r="E114" s="70"/>
      <c r="F114" s="120" t="s">
        <v>116</v>
      </c>
      <c r="G114" s="244">
        <v>0.52752165000000006</v>
      </c>
      <c r="H114" s="244">
        <v>0.13111736999999998</v>
      </c>
      <c r="I114" s="245">
        <v>0.34942215999999998</v>
      </c>
      <c r="K114" s="120" t="s">
        <v>247</v>
      </c>
      <c r="L114" s="244">
        <v>5.28E-3</v>
      </c>
      <c r="M114" s="244">
        <v>2.006E-3</v>
      </c>
      <c r="N114" s="245">
        <v>4.6999999999999999E-4</v>
      </c>
    </row>
    <row r="115" spans="1:14" x14ac:dyDescent="0.25">
      <c r="A115" s="120" t="s">
        <v>199</v>
      </c>
      <c r="B115" s="244">
        <v>4.0000000000000001E-3</v>
      </c>
      <c r="C115" s="244">
        <v>5.0625400000000001E-2</v>
      </c>
      <c r="D115" s="245">
        <v>2.1544900000000002E-2</v>
      </c>
      <c r="E115" s="70"/>
      <c r="F115" s="120" t="s">
        <v>103</v>
      </c>
      <c r="G115" s="244">
        <v>0.80811856000000004</v>
      </c>
      <c r="H115" s="244">
        <v>0.86799725000000005</v>
      </c>
      <c r="I115" s="245">
        <v>0.34740115000000005</v>
      </c>
      <c r="K115" s="120" t="s">
        <v>47</v>
      </c>
      <c r="L115" s="244">
        <v>7.4999999999999993E-5</v>
      </c>
      <c r="M115" s="244">
        <v>4.0000000000000003E-5</v>
      </c>
      <c r="N115" s="245">
        <v>4.4000000000000002E-4</v>
      </c>
    </row>
    <row r="116" spans="1:14" x14ac:dyDescent="0.25">
      <c r="A116" s="120" t="s">
        <v>232</v>
      </c>
      <c r="B116" s="244">
        <v>1.5766680000000002E-2</v>
      </c>
      <c r="C116" s="244">
        <v>1.8211199999999999E-3</v>
      </c>
      <c r="D116" s="245">
        <v>2.12199E-2</v>
      </c>
      <c r="E116" s="70"/>
      <c r="F116" s="120" t="s">
        <v>170</v>
      </c>
      <c r="G116" s="244">
        <v>0.57214399999999999</v>
      </c>
      <c r="H116" s="244">
        <v>0.44963795000000001</v>
      </c>
      <c r="I116" s="245">
        <v>0.34565784000000005</v>
      </c>
      <c r="K116" s="120" t="s">
        <v>138</v>
      </c>
      <c r="L116" s="244">
        <v>2.2031000000000001E-4</v>
      </c>
      <c r="M116" s="244">
        <v>5.0000000000000001E-4</v>
      </c>
      <c r="N116" s="245">
        <v>4.0999999999999999E-4</v>
      </c>
    </row>
    <row r="117" spans="1:14" x14ac:dyDescent="0.25">
      <c r="A117" s="120" t="s">
        <v>235</v>
      </c>
      <c r="B117" s="244">
        <v>0.98860499000000002</v>
      </c>
      <c r="C117" s="244">
        <v>7.35455E-2</v>
      </c>
      <c r="D117" s="245">
        <v>2.0490910000000001E-2</v>
      </c>
      <c r="E117" s="70"/>
      <c r="F117" s="120" t="s">
        <v>99</v>
      </c>
      <c r="G117" s="244">
        <v>0.11543363000000001</v>
      </c>
      <c r="H117" s="244">
        <v>0.36630628999999998</v>
      </c>
      <c r="I117" s="245">
        <v>0.34145378999999998</v>
      </c>
      <c r="K117" s="120" t="s">
        <v>141</v>
      </c>
      <c r="L117" s="244">
        <v>5.5000000000000003E-4</v>
      </c>
      <c r="M117" s="244">
        <v>5.3700000000000004E-4</v>
      </c>
      <c r="N117" s="245">
        <v>3.4000000000000002E-4</v>
      </c>
    </row>
    <row r="118" spans="1:14" x14ac:dyDescent="0.25">
      <c r="A118" s="120" t="s">
        <v>238</v>
      </c>
      <c r="B118" s="244">
        <v>3.0551830000000002E-2</v>
      </c>
      <c r="C118" s="244">
        <v>5.166776E-2</v>
      </c>
      <c r="D118" s="245">
        <v>1.8914230000000001E-2</v>
      </c>
      <c r="E118" s="70"/>
      <c r="F118" s="120" t="s">
        <v>211</v>
      </c>
      <c r="G118" s="244">
        <v>0.86146704000000007</v>
      </c>
      <c r="H118" s="244">
        <v>1.9381682</v>
      </c>
      <c r="I118" s="245">
        <v>0.33172490000000004</v>
      </c>
      <c r="K118" s="120" t="s">
        <v>75</v>
      </c>
      <c r="L118" s="244">
        <v>6.7410000000000007E-4</v>
      </c>
      <c r="M118" s="244">
        <v>1.8434499999999999E-2</v>
      </c>
      <c r="N118" s="245">
        <v>3.0499999999999999E-4</v>
      </c>
    </row>
    <row r="119" spans="1:14" x14ac:dyDescent="0.25">
      <c r="A119" s="120" t="s">
        <v>129</v>
      </c>
      <c r="B119" s="244">
        <v>0.62804380000000004</v>
      </c>
      <c r="C119" s="244">
        <v>0</v>
      </c>
      <c r="D119" s="245">
        <v>1.6476869999999998E-2</v>
      </c>
      <c r="E119" s="70"/>
      <c r="F119" s="120" t="s">
        <v>107</v>
      </c>
      <c r="G119" s="244">
        <v>0.98636166000000003</v>
      </c>
      <c r="H119" s="244">
        <v>1.51046101</v>
      </c>
      <c r="I119" s="245">
        <v>0.32925316999999998</v>
      </c>
      <c r="K119" s="120" t="s">
        <v>43</v>
      </c>
      <c r="L119" s="244">
        <v>0</v>
      </c>
      <c r="M119" s="244">
        <v>0</v>
      </c>
      <c r="N119" s="245">
        <v>2.9999999999999997E-4</v>
      </c>
    </row>
    <row r="120" spans="1:14" x14ac:dyDescent="0.25">
      <c r="A120" s="120" t="s">
        <v>91</v>
      </c>
      <c r="B120" s="244">
        <v>1.5E-3</v>
      </c>
      <c r="C120" s="244">
        <v>0.26939999999999997</v>
      </c>
      <c r="D120" s="245">
        <v>1.6306350000000001E-2</v>
      </c>
      <c r="E120" s="70"/>
      <c r="F120" s="120" t="s">
        <v>221</v>
      </c>
      <c r="G120" s="244">
        <v>0.27227646</v>
      </c>
      <c r="H120" s="244">
        <v>0.1429532</v>
      </c>
      <c r="I120" s="245">
        <v>0.31686230999999998</v>
      </c>
      <c r="K120" s="120" t="s">
        <v>33</v>
      </c>
      <c r="L120" s="244">
        <v>2.8699999999999998E-4</v>
      </c>
      <c r="M120" s="244">
        <v>4.7199999999999998E-4</v>
      </c>
      <c r="N120" s="245">
        <v>2.6899999999999998E-4</v>
      </c>
    </row>
    <row r="121" spans="1:14" x14ac:dyDescent="0.25">
      <c r="A121" s="120" t="s">
        <v>193</v>
      </c>
      <c r="B121" s="244">
        <v>0</v>
      </c>
      <c r="C121" s="244">
        <v>0</v>
      </c>
      <c r="D121" s="245">
        <v>1.4384389999999999E-2</v>
      </c>
      <c r="E121" s="70"/>
      <c r="F121" s="120" t="s">
        <v>87</v>
      </c>
      <c r="G121" s="244">
        <v>0</v>
      </c>
      <c r="H121" s="244">
        <v>0.35221228999999998</v>
      </c>
      <c r="I121" s="245">
        <v>0.30951452000000002</v>
      </c>
      <c r="K121" s="120" t="s">
        <v>25</v>
      </c>
      <c r="L121" s="244">
        <v>0</v>
      </c>
      <c r="M121" s="244">
        <v>6.9999999999999999E-6</v>
      </c>
      <c r="N121" s="245">
        <v>2.1499999999999999E-4</v>
      </c>
    </row>
    <row r="122" spans="1:14" x14ac:dyDescent="0.25">
      <c r="A122" s="120" t="s">
        <v>148</v>
      </c>
      <c r="B122" s="244">
        <v>0</v>
      </c>
      <c r="C122" s="244">
        <v>9.5769179999999995E-2</v>
      </c>
      <c r="D122" s="245">
        <v>1.3835E-2</v>
      </c>
      <c r="E122" s="70"/>
      <c r="F122" s="120" t="s">
        <v>199</v>
      </c>
      <c r="G122" s="244">
        <v>0.10487857</v>
      </c>
      <c r="H122" s="244">
        <v>0.27753151000000004</v>
      </c>
      <c r="I122" s="245">
        <v>0.30568996999999998</v>
      </c>
      <c r="K122" s="120" t="s">
        <v>122</v>
      </c>
      <c r="L122" s="244">
        <v>1.8E-5</v>
      </c>
      <c r="M122" s="244">
        <v>2.7680200000000002E-2</v>
      </c>
      <c r="N122" s="245">
        <v>2.0807000000000001E-4</v>
      </c>
    </row>
    <row r="123" spans="1:14" x14ac:dyDescent="0.25">
      <c r="A123" s="120" t="s">
        <v>230</v>
      </c>
      <c r="B123" s="244">
        <v>0</v>
      </c>
      <c r="C123" s="244">
        <v>0</v>
      </c>
      <c r="D123" s="245">
        <v>1.311E-2</v>
      </c>
      <c r="E123" s="70"/>
      <c r="F123" s="120" t="s">
        <v>147</v>
      </c>
      <c r="G123" s="244">
        <v>0.34960578000000003</v>
      </c>
      <c r="H123" s="244">
        <v>0.37130946999999997</v>
      </c>
      <c r="I123" s="245">
        <v>0.30449869000000002</v>
      </c>
      <c r="K123" s="120" t="s">
        <v>8</v>
      </c>
      <c r="L123" s="244">
        <v>0</v>
      </c>
      <c r="M123" s="244">
        <v>0</v>
      </c>
      <c r="N123" s="245">
        <v>2.0000000000000001E-4</v>
      </c>
    </row>
    <row r="124" spans="1:14" x14ac:dyDescent="0.25">
      <c r="A124" s="120" t="s">
        <v>113</v>
      </c>
      <c r="B124" s="244">
        <v>9.8189740000000011E-2</v>
      </c>
      <c r="C124" s="244">
        <v>0</v>
      </c>
      <c r="D124" s="245">
        <v>1.245548E-2</v>
      </c>
      <c r="E124" s="70"/>
      <c r="F124" s="120" t="s">
        <v>10</v>
      </c>
      <c r="G124" s="244">
        <v>1.0311877199999999</v>
      </c>
      <c r="H124" s="244">
        <v>2.3577333199999999</v>
      </c>
      <c r="I124" s="245">
        <v>0.28654596999999998</v>
      </c>
      <c r="K124" s="120" t="s">
        <v>65</v>
      </c>
      <c r="L124" s="244">
        <v>0</v>
      </c>
      <c r="M124" s="244">
        <v>0</v>
      </c>
      <c r="N124" s="245">
        <v>2.0000000000000001E-4</v>
      </c>
    </row>
    <row r="125" spans="1:14" x14ac:dyDescent="0.25">
      <c r="A125" s="120" t="s">
        <v>5</v>
      </c>
      <c r="B125" s="244">
        <v>6.2107720000000004</v>
      </c>
      <c r="C125" s="244">
        <v>0</v>
      </c>
      <c r="D125" s="245">
        <v>1.2239999999999999E-2</v>
      </c>
      <c r="E125" s="70"/>
      <c r="F125" s="120" t="s">
        <v>235</v>
      </c>
      <c r="G125" s="244">
        <v>0.29328678000000002</v>
      </c>
      <c r="H125" s="244">
        <v>6.6544350000000002E-2</v>
      </c>
      <c r="I125" s="245">
        <v>0.25301385999999998</v>
      </c>
      <c r="K125" s="120" t="s">
        <v>148</v>
      </c>
      <c r="L125" s="244">
        <v>0</v>
      </c>
      <c r="M125" s="244">
        <v>5.3445000000000001E-4</v>
      </c>
      <c r="N125" s="245">
        <v>2.0000000000000001E-4</v>
      </c>
    </row>
    <row r="126" spans="1:14" x14ac:dyDescent="0.25">
      <c r="A126" s="120" t="s">
        <v>246</v>
      </c>
      <c r="B126" s="244">
        <v>0</v>
      </c>
      <c r="C126" s="244">
        <v>0</v>
      </c>
      <c r="D126" s="245">
        <v>1.159E-2</v>
      </c>
      <c r="E126" s="70"/>
      <c r="F126" s="120" t="s">
        <v>65</v>
      </c>
      <c r="G126" s="244">
        <v>6.7970000000000003E-2</v>
      </c>
      <c r="H126" s="244">
        <v>0.17957799999999999</v>
      </c>
      <c r="I126" s="245">
        <v>0.24679200000000001</v>
      </c>
      <c r="K126" s="120" t="s">
        <v>4</v>
      </c>
      <c r="L126" s="244">
        <v>0</v>
      </c>
      <c r="M126" s="244">
        <v>6.6903789999999991E-2</v>
      </c>
      <c r="N126" s="245">
        <v>1.6799999999999999E-4</v>
      </c>
    </row>
    <row r="127" spans="1:14" x14ac:dyDescent="0.25">
      <c r="A127" s="120" t="s">
        <v>214</v>
      </c>
      <c r="B127" s="244">
        <v>0.18276999999999999</v>
      </c>
      <c r="C127" s="244">
        <v>0</v>
      </c>
      <c r="D127" s="245">
        <v>1.0989870000000001E-2</v>
      </c>
      <c r="E127" s="70"/>
      <c r="F127" s="120" t="s">
        <v>77</v>
      </c>
      <c r="G127" s="244">
        <v>0.60415461999999998</v>
      </c>
      <c r="H127" s="244">
        <v>0.70781496999999993</v>
      </c>
      <c r="I127" s="245">
        <v>0.21892722000000001</v>
      </c>
      <c r="K127" s="120" t="s">
        <v>49</v>
      </c>
      <c r="L127" s="244">
        <v>0</v>
      </c>
      <c r="M127" s="244">
        <v>0</v>
      </c>
      <c r="N127" s="245">
        <v>1.4999999999999999E-4</v>
      </c>
    </row>
    <row r="128" spans="1:14" x14ac:dyDescent="0.25">
      <c r="A128" s="120" t="s">
        <v>260</v>
      </c>
      <c r="B128" s="244">
        <v>0</v>
      </c>
      <c r="C128" s="244">
        <v>0</v>
      </c>
      <c r="D128" s="245">
        <v>1.0638399999999999E-2</v>
      </c>
      <c r="E128" s="70"/>
      <c r="F128" s="120" t="s">
        <v>191</v>
      </c>
      <c r="G128" s="244">
        <v>3.5299190000000001E-2</v>
      </c>
      <c r="H128" s="244">
        <v>4.4200000000000001E-4</v>
      </c>
      <c r="I128" s="245">
        <v>0.217</v>
      </c>
      <c r="K128" s="120" t="s">
        <v>173</v>
      </c>
      <c r="L128" s="244">
        <v>4.9871999999999998E-3</v>
      </c>
      <c r="M128" s="244">
        <v>7.9999999999999996E-6</v>
      </c>
      <c r="N128" s="245">
        <v>1.1123E-4</v>
      </c>
    </row>
    <row r="129" spans="1:14" x14ac:dyDescent="0.25">
      <c r="A129" s="120" t="s">
        <v>251</v>
      </c>
      <c r="B129" s="244">
        <v>2.611279E-2</v>
      </c>
      <c r="C129" s="244">
        <v>5.2405000000000004E-3</v>
      </c>
      <c r="D129" s="245">
        <v>9.9745200000000006E-3</v>
      </c>
      <c r="E129" s="70"/>
      <c r="F129" s="120" t="s">
        <v>185</v>
      </c>
      <c r="G129" s="244">
        <v>0.22983029999999999</v>
      </c>
      <c r="H129" s="244">
        <v>0.17042893000000001</v>
      </c>
      <c r="I129" s="245">
        <v>0.21597131</v>
      </c>
      <c r="K129" s="120" t="s">
        <v>16</v>
      </c>
      <c r="L129" s="244">
        <v>0</v>
      </c>
      <c r="M129" s="244">
        <v>0</v>
      </c>
      <c r="N129" s="245">
        <v>1E-4</v>
      </c>
    </row>
    <row r="130" spans="1:14" x14ac:dyDescent="0.25">
      <c r="A130" s="120" t="s">
        <v>255</v>
      </c>
      <c r="B130" s="244">
        <v>0</v>
      </c>
      <c r="C130" s="244">
        <v>0</v>
      </c>
      <c r="D130" s="245">
        <v>8.2749999999999994E-3</v>
      </c>
      <c r="E130" s="70"/>
      <c r="F130" s="120" t="s">
        <v>58</v>
      </c>
      <c r="G130" s="244">
        <v>0.10009999999999999</v>
      </c>
      <c r="H130" s="244">
        <v>0</v>
      </c>
      <c r="I130" s="245">
        <v>0.21510000000000001</v>
      </c>
      <c r="K130" s="120" t="s">
        <v>90</v>
      </c>
      <c r="L130" s="244">
        <v>2.8637199999999997E-3</v>
      </c>
      <c r="M130" s="244">
        <v>0</v>
      </c>
      <c r="N130" s="245">
        <v>1E-4</v>
      </c>
    </row>
    <row r="131" spans="1:14" x14ac:dyDescent="0.25">
      <c r="A131" s="120" t="s">
        <v>150</v>
      </c>
      <c r="B131" s="244">
        <v>0</v>
      </c>
      <c r="C131" s="244">
        <v>5.8755500000000002E-3</v>
      </c>
      <c r="D131" s="245">
        <v>7.8967900000000008E-3</v>
      </c>
      <c r="E131" s="70"/>
      <c r="F131" s="120" t="s">
        <v>238</v>
      </c>
      <c r="G131" s="244">
        <v>0.38012096000000001</v>
      </c>
      <c r="H131" s="244">
        <v>0.20957600000000001</v>
      </c>
      <c r="I131" s="245">
        <v>0.21305733999999998</v>
      </c>
      <c r="K131" s="120" t="s">
        <v>93</v>
      </c>
      <c r="L131" s="244">
        <v>0</v>
      </c>
      <c r="M131" s="244">
        <v>0</v>
      </c>
      <c r="N131" s="245">
        <v>1E-4</v>
      </c>
    </row>
    <row r="132" spans="1:14" x14ac:dyDescent="0.25">
      <c r="A132" s="120" t="s">
        <v>173</v>
      </c>
      <c r="B132" s="244">
        <v>2.5885000000000003E-4</v>
      </c>
      <c r="C132" s="244">
        <v>4.08429E-3</v>
      </c>
      <c r="D132" s="245">
        <v>7.40224E-3</v>
      </c>
      <c r="E132" s="70"/>
      <c r="F132" s="120" t="s">
        <v>165</v>
      </c>
      <c r="G132" s="244">
        <v>3.5448730000000005E-2</v>
      </c>
      <c r="H132" s="244">
        <v>4.1520000000000003E-3</v>
      </c>
      <c r="I132" s="245">
        <v>0.21298788000000002</v>
      </c>
      <c r="K132" s="120" t="s">
        <v>81</v>
      </c>
      <c r="L132" s="244">
        <v>0</v>
      </c>
      <c r="M132" s="244">
        <v>2.0000000000000001E-4</v>
      </c>
      <c r="N132" s="245">
        <v>9.6000000000000002E-5</v>
      </c>
    </row>
    <row r="133" spans="1:14" x14ac:dyDescent="0.25">
      <c r="A133" s="120" t="s">
        <v>114</v>
      </c>
      <c r="B133" s="244">
        <v>5.4000000000000001E-4</v>
      </c>
      <c r="C133" s="244">
        <v>1.321377E-2</v>
      </c>
      <c r="D133" s="245">
        <v>7.1550500000000005E-3</v>
      </c>
      <c r="E133" s="70"/>
      <c r="F133" s="120" t="s">
        <v>210</v>
      </c>
      <c r="G133" s="244">
        <v>1.86334804</v>
      </c>
      <c r="H133" s="244">
        <v>29.418494260000003</v>
      </c>
      <c r="I133" s="245">
        <v>0.20944118</v>
      </c>
      <c r="K133" s="120" t="s">
        <v>157</v>
      </c>
      <c r="L133" s="244">
        <v>0</v>
      </c>
      <c r="M133" s="244">
        <v>0</v>
      </c>
      <c r="N133" s="245">
        <v>8.5000000000000006E-5</v>
      </c>
    </row>
    <row r="134" spans="1:14" x14ac:dyDescent="0.25">
      <c r="A134" s="120" t="s">
        <v>236</v>
      </c>
      <c r="B134" s="244">
        <v>2.4408000000000003E-3</v>
      </c>
      <c r="C134" s="244">
        <v>1.1260920000000001E-2</v>
      </c>
      <c r="D134" s="245">
        <v>5.7998999999999993E-3</v>
      </c>
      <c r="E134" s="70"/>
      <c r="F134" s="120" t="s">
        <v>142</v>
      </c>
      <c r="G134" s="244">
        <v>1.2609067899999999</v>
      </c>
      <c r="H134" s="244">
        <v>0.37797371999999996</v>
      </c>
      <c r="I134" s="245">
        <v>0.20715057000000001</v>
      </c>
      <c r="K134" s="120" t="s">
        <v>126</v>
      </c>
      <c r="L134" s="244">
        <v>0</v>
      </c>
      <c r="M134" s="244">
        <v>0</v>
      </c>
      <c r="N134" s="245">
        <v>8.0000000000000007E-5</v>
      </c>
    </row>
    <row r="135" spans="1:14" x14ac:dyDescent="0.25">
      <c r="A135" s="120" t="s">
        <v>119</v>
      </c>
      <c r="B135" s="244">
        <v>5.5199999999999997E-3</v>
      </c>
      <c r="C135" s="244">
        <v>3.5399999999999999E-4</v>
      </c>
      <c r="D135" s="245">
        <v>5.3340000000000002E-3</v>
      </c>
      <c r="E135" s="70"/>
      <c r="F135" s="120" t="s">
        <v>225</v>
      </c>
      <c r="G135" s="244">
        <v>0.11317661999999999</v>
      </c>
      <c r="H135" s="244">
        <v>1.33058E-2</v>
      </c>
      <c r="I135" s="245">
        <v>0.1842</v>
      </c>
      <c r="K135" s="120" t="s">
        <v>88</v>
      </c>
      <c r="L135" s="244">
        <v>0</v>
      </c>
      <c r="M135" s="244">
        <v>1.2E-4</v>
      </c>
      <c r="N135" s="245">
        <v>6.4999999999999994E-5</v>
      </c>
    </row>
    <row r="136" spans="1:14" x14ac:dyDescent="0.25">
      <c r="A136" s="120" t="s">
        <v>36</v>
      </c>
      <c r="B136" s="244">
        <v>1.214141E-2</v>
      </c>
      <c r="C136" s="244">
        <v>0</v>
      </c>
      <c r="D136" s="245">
        <v>4.6048900000000004E-3</v>
      </c>
      <c r="E136" s="70"/>
      <c r="F136" s="120" t="s">
        <v>136</v>
      </c>
      <c r="G136" s="244">
        <v>2.9431470000000001E-2</v>
      </c>
      <c r="H136" s="244">
        <v>0.10599538</v>
      </c>
      <c r="I136" s="245">
        <v>0.17731794000000001</v>
      </c>
      <c r="K136" s="120" t="s">
        <v>21</v>
      </c>
      <c r="L136" s="244">
        <v>0</v>
      </c>
      <c r="M136" s="244">
        <v>6.0000000000000002E-5</v>
      </c>
      <c r="N136" s="245">
        <v>5.0000000000000002E-5</v>
      </c>
    </row>
    <row r="137" spans="1:14" x14ac:dyDescent="0.25">
      <c r="A137" s="120" t="s">
        <v>165</v>
      </c>
      <c r="B137" s="244">
        <v>0</v>
      </c>
      <c r="C137" s="244">
        <v>0</v>
      </c>
      <c r="D137" s="245">
        <v>4.3616999999999996E-3</v>
      </c>
      <c r="E137" s="70"/>
      <c r="F137" s="120" t="s">
        <v>48</v>
      </c>
      <c r="G137" s="244">
        <v>0.28583999999999998</v>
      </c>
      <c r="H137" s="244">
        <v>0.34287000000000001</v>
      </c>
      <c r="I137" s="245">
        <v>0.159</v>
      </c>
      <c r="K137" s="120" t="s">
        <v>109</v>
      </c>
      <c r="L137" s="244">
        <v>0</v>
      </c>
      <c r="M137" s="244">
        <v>2.4069999999999999E-3</v>
      </c>
      <c r="N137" s="245">
        <v>5.0000000000000002E-5</v>
      </c>
    </row>
    <row r="138" spans="1:14" x14ac:dyDescent="0.25">
      <c r="A138" s="120" t="s">
        <v>191</v>
      </c>
      <c r="B138" s="244">
        <v>0</v>
      </c>
      <c r="C138" s="244">
        <v>0</v>
      </c>
      <c r="D138" s="245">
        <v>3.8507399999999996E-3</v>
      </c>
      <c r="E138" s="70"/>
      <c r="F138" s="120" t="s">
        <v>224</v>
      </c>
      <c r="G138" s="244">
        <v>7.7730000000000004E-3</v>
      </c>
      <c r="H138" s="244">
        <v>0.11335000000000001</v>
      </c>
      <c r="I138" s="245">
        <v>0.15720000000000001</v>
      </c>
      <c r="K138" s="120" t="s">
        <v>19</v>
      </c>
      <c r="L138" s="244">
        <v>0</v>
      </c>
      <c r="M138" s="244">
        <v>4.0000000000000003E-5</v>
      </c>
      <c r="N138" s="245">
        <v>3.4999999999999997E-5</v>
      </c>
    </row>
    <row r="139" spans="1:14" x14ac:dyDescent="0.25">
      <c r="A139" s="120" t="s">
        <v>174</v>
      </c>
      <c r="B139" s="244">
        <v>2E-3</v>
      </c>
      <c r="C139" s="244">
        <v>8.5359200000000007E-3</v>
      </c>
      <c r="D139" s="245">
        <v>2.82636E-3</v>
      </c>
      <c r="E139" s="70"/>
      <c r="F139" s="120" t="s">
        <v>232</v>
      </c>
      <c r="G139" s="244">
        <v>0.47673500000000002</v>
      </c>
      <c r="H139" s="244">
        <v>0.42046821999999995</v>
      </c>
      <c r="I139" s="245">
        <v>0.15392867999999998</v>
      </c>
      <c r="K139" s="120" t="s">
        <v>63</v>
      </c>
      <c r="L139" s="244">
        <v>2.9399999999999999E-4</v>
      </c>
      <c r="M139" s="244">
        <v>1.13901E-3</v>
      </c>
      <c r="N139" s="245">
        <v>2.0000000000000002E-5</v>
      </c>
    </row>
    <row r="140" spans="1:14" x14ac:dyDescent="0.25">
      <c r="A140" s="120" t="s">
        <v>212</v>
      </c>
      <c r="B140" s="244">
        <v>0</v>
      </c>
      <c r="C140" s="244">
        <v>7.9825889999999997E-2</v>
      </c>
      <c r="D140" s="245">
        <v>2.7662800000000003E-3</v>
      </c>
      <c r="E140" s="70"/>
      <c r="F140" s="120" t="s">
        <v>139</v>
      </c>
      <c r="G140" s="244">
        <v>1.75173E-2</v>
      </c>
      <c r="H140" s="244">
        <v>9.8000000000000004E-2</v>
      </c>
      <c r="I140" s="245">
        <v>0.152</v>
      </c>
      <c r="K140" s="120" t="s">
        <v>95</v>
      </c>
      <c r="L140" s="244">
        <v>0</v>
      </c>
      <c r="M140" s="244">
        <v>0</v>
      </c>
      <c r="N140" s="245">
        <v>2.0000000000000002E-5</v>
      </c>
    </row>
    <row r="141" spans="1:14" x14ac:dyDescent="0.25">
      <c r="A141" s="120" t="s">
        <v>92</v>
      </c>
      <c r="B141" s="244">
        <v>0</v>
      </c>
      <c r="C141" s="244">
        <v>0</v>
      </c>
      <c r="D141" s="245">
        <v>2.7324000000000003E-3</v>
      </c>
      <c r="E141" s="70"/>
      <c r="F141" s="120" t="s">
        <v>113</v>
      </c>
      <c r="G141" s="244">
        <v>2.9596819999999999E-2</v>
      </c>
      <c r="H141" s="244">
        <v>0.41025493000000002</v>
      </c>
      <c r="I141" s="245">
        <v>0.15162076000000002</v>
      </c>
      <c r="K141" s="120" t="s">
        <v>139</v>
      </c>
      <c r="L141" s="244">
        <v>4.7569999999999999E-3</v>
      </c>
      <c r="M141" s="244">
        <v>1.559E-2</v>
      </c>
      <c r="N141" s="245">
        <v>2.0000000000000002E-5</v>
      </c>
    </row>
    <row r="142" spans="1:14" x14ac:dyDescent="0.25">
      <c r="A142" s="120" t="s">
        <v>136</v>
      </c>
      <c r="B142" s="244">
        <v>0</v>
      </c>
      <c r="C142" s="244">
        <v>0</v>
      </c>
      <c r="D142" s="245">
        <v>2.5235000000000001E-3</v>
      </c>
      <c r="E142" s="70"/>
      <c r="F142" s="120" t="s">
        <v>251</v>
      </c>
      <c r="G142" s="244">
        <v>0.34430328000000004</v>
      </c>
      <c r="H142" s="244">
        <v>0.25048672</v>
      </c>
      <c r="I142" s="245">
        <v>0.14233426000000002</v>
      </c>
      <c r="K142" s="120" t="s">
        <v>140</v>
      </c>
      <c r="L142" s="244">
        <v>0</v>
      </c>
      <c r="M142" s="244">
        <v>2.0000000000000002E-5</v>
      </c>
      <c r="N142" s="245">
        <v>2.0000000000000002E-5</v>
      </c>
    </row>
    <row r="143" spans="1:14" x14ac:dyDescent="0.25">
      <c r="A143" s="120" t="s">
        <v>131</v>
      </c>
      <c r="B143" s="244">
        <v>0</v>
      </c>
      <c r="C143" s="244">
        <v>0</v>
      </c>
      <c r="D143" s="245">
        <v>2.3295999999999998E-3</v>
      </c>
      <c r="E143" s="70"/>
      <c r="F143" s="120" t="s">
        <v>163</v>
      </c>
      <c r="G143" s="244">
        <v>2.4605450000000001E-2</v>
      </c>
      <c r="H143" s="244">
        <v>0.125393</v>
      </c>
      <c r="I143" s="245">
        <v>0.13164773999999999</v>
      </c>
      <c r="K143" s="120" t="s">
        <v>73</v>
      </c>
      <c r="L143" s="244">
        <v>0</v>
      </c>
      <c r="M143" s="244">
        <v>1.4709E-3</v>
      </c>
      <c r="N143" s="245">
        <v>1.5E-5</v>
      </c>
    </row>
    <row r="144" spans="1:14" x14ac:dyDescent="0.25">
      <c r="A144" s="120" t="s">
        <v>139</v>
      </c>
      <c r="B144" s="244">
        <v>0</v>
      </c>
      <c r="C144" s="244">
        <v>0</v>
      </c>
      <c r="D144" s="245">
        <v>1.846E-3</v>
      </c>
      <c r="E144" s="70"/>
      <c r="F144" s="120" t="s">
        <v>173</v>
      </c>
      <c r="G144" s="244">
        <v>9.636291000000001E-2</v>
      </c>
      <c r="H144" s="244">
        <v>5.6523830000000004E-2</v>
      </c>
      <c r="I144" s="245">
        <v>0.11991</v>
      </c>
      <c r="K144" s="120" t="s">
        <v>101</v>
      </c>
      <c r="L144" s="244">
        <v>0</v>
      </c>
      <c r="M144" s="244">
        <v>0</v>
      </c>
      <c r="N144" s="245">
        <v>1.4E-5</v>
      </c>
    </row>
    <row r="145" spans="1:14" x14ac:dyDescent="0.25">
      <c r="A145" s="120" t="s">
        <v>167</v>
      </c>
      <c r="B145" s="244">
        <v>1.635E-2</v>
      </c>
      <c r="C145" s="244">
        <v>0</v>
      </c>
      <c r="D145" s="245">
        <v>1.5E-3</v>
      </c>
      <c r="E145" s="70"/>
      <c r="F145" s="120" t="s">
        <v>252</v>
      </c>
      <c r="G145" s="244">
        <v>0.34308548999999999</v>
      </c>
      <c r="H145" s="244">
        <v>2.2736679999999999E-2</v>
      </c>
      <c r="I145" s="245">
        <v>0.11018439999999999</v>
      </c>
      <c r="K145" s="120" t="s">
        <v>22</v>
      </c>
      <c r="L145" s="244">
        <v>0</v>
      </c>
      <c r="M145" s="244">
        <v>1.518E-4</v>
      </c>
      <c r="N145" s="245">
        <v>1.2E-5</v>
      </c>
    </row>
    <row r="146" spans="1:14" x14ac:dyDescent="0.25">
      <c r="A146" s="120" t="s">
        <v>106</v>
      </c>
      <c r="B146" s="244">
        <v>5.4500059999999996E-2</v>
      </c>
      <c r="C146" s="244">
        <v>2.199E-3</v>
      </c>
      <c r="D146" s="245">
        <v>8.8588000000000002E-4</v>
      </c>
      <c r="E146" s="70"/>
      <c r="F146" s="120" t="s">
        <v>150</v>
      </c>
      <c r="G146" s="244">
        <v>0.19730577999999999</v>
      </c>
      <c r="H146" s="244">
        <v>0.10031653</v>
      </c>
      <c r="I146" s="245">
        <v>9.3095589999999992E-2</v>
      </c>
      <c r="K146" s="120" t="s">
        <v>145</v>
      </c>
      <c r="L146" s="244">
        <v>1.4999999999999999E-4</v>
      </c>
      <c r="M146" s="244">
        <v>0</v>
      </c>
      <c r="N146" s="245">
        <v>1.2E-5</v>
      </c>
    </row>
    <row r="147" spans="1:14" x14ac:dyDescent="0.25">
      <c r="A147" s="120" t="s">
        <v>156</v>
      </c>
      <c r="B147" s="244">
        <v>1.34403E-3</v>
      </c>
      <c r="C147" s="244">
        <v>0</v>
      </c>
      <c r="D147" s="245">
        <v>5.2520000000000008E-4</v>
      </c>
      <c r="E147" s="70"/>
      <c r="F147" s="120" t="s">
        <v>188</v>
      </c>
      <c r="G147" s="244">
        <v>12.635776760000001</v>
      </c>
      <c r="H147" s="244">
        <v>0.12113711000000001</v>
      </c>
      <c r="I147" s="245">
        <v>9.0034649999999994E-2</v>
      </c>
      <c r="K147" s="120" t="s">
        <v>26</v>
      </c>
      <c r="L147" s="244">
        <v>8.2598999999999997E-4</v>
      </c>
      <c r="M147" s="244">
        <v>4.3800000000000002E-4</v>
      </c>
      <c r="N147" s="245">
        <v>1.0000000000000001E-5</v>
      </c>
    </row>
    <row r="148" spans="1:14" x14ac:dyDescent="0.25">
      <c r="A148" s="120" t="s">
        <v>254</v>
      </c>
      <c r="B148" s="244">
        <v>0</v>
      </c>
      <c r="C148" s="244">
        <v>0</v>
      </c>
      <c r="D148" s="245">
        <v>4.9231999999999998E-4</v>
      </c>
      <c r="E148" s="70"/>
      <c r="F148" s="120" t="s">
        <v>30</v>
      </c>
      <c r="G148" s="244">
        <v>0.43241953999999999</v>
      </c>
      <c r="H148" s="244">
        <v>0.51917528000000002</v>
      </c>
      <c r="I148" s="245">
        <v>8.7233169999999999E-2</v>
      </c>
      <c r="K148" s="120" t="s">
        <v>92</v>
      </c>
      <c r="L148" s="244">
        <v>0</v>
      </c>
      <c r="M148" s="244">
        <v>5.0000000000000002E-5</v>
      </c>
      <c r="N148" s="245">
        <v>1.0000000000000001E-5</v>
      </c>
    </row>
    <row r="149" spans="1:14" x14ac:dyDescent="0.25">
      <c r="A149" s="120" t="s">
        <v>25</v>
      </c>
      <c r="B149" s="244">
        <v>0</v>
      </c>
      <c r="C149" s="244">
        <v>0</v>
      </c>
      <c r="D149" s="245">
        <v>4.2994000000000002E-4</v>
      </c>
      <c r="E149" s="70"/>
      <c r="F149" s="120" t="s">
        <v>203</v>
      </c>
      <c r="G149" s="244">
        <v>0.1196057</v>
      </c>
      <c r="H149" s="244">
        <v>5.0365769999999997E-2</v>
      </c>
      <c r="I149" s="245">
        <v>8.421925999999999E-2</v>
      </c>
      <c r="K149" s="120" t="s">
        <v>106</v>
      </c>
      <c r="L149" s="244">
        <v>2.212E-3</v>
      </c>
      <c r="M149" s="244">
        <v>5.7299999999999999E-3</v>
      </c>
      <c r="N149" s="245">
        <v>1.0000000000000001E-5</v>
      </c>
    </row>
    <row r="150" spans="1:14" x14ac:dyDescent="0.25">
      <c r="A150" s="120" t="s">
        <v>96</v>
      </c>
      <c r="B150" s="244">
        <v>0</v>
      </c>
      <c r="C150" s="244">
        <v>0</v>
      </c>
      <c r="D150" s="245">
        <v>3.8210000000000002E-4</v>
      </c>
      <c r="E150" s="70"/>
      <c r="F150" s="120" t="s">
        <v>246</v>
      </c>
      <c r="G150" s="244">
        <v>0.41466950000000002</v>
      </c>
      <c r="H150" s="244">
        <v>0.11783582000000001</v>
      </c>
      <c r="I150" s="245">
        <v>8.1163260000000001E-2</v>
      </c>
      <c r="K150" s="120" t="s">
        <v>42</v>
      </c>
      <c r="L150" s="244">
        <v>0</v>
      </c>
      <c r="M150" s="244">
        <v>0</v>
      </c>
      <c r="N150" s="245">
        <v>7.9999999999999996E-6</v>
      </c>
    </row>
    <row r="151" spans="1:14" x14ac:dyDescent="0.25">
      <c r="A151" s="120" t="s">
        <v>0</v>
      </c>
      <c r="B151" s="244">
        <v>0</v>
      </c>
      <c r="C151" s="244">
        <v>0</v>
      </c>
      <c r="D151" s="245">
        <v>0</v>
      </c>
      <c r="E151" s="70"/>
      <c r="F151" s="120" t="s">
        <v>95</v>
      </c>
      <c r="G151" s="244">
        <v>0</v>
      </c>
      <c r="H151" s="244">
        <v>0</v>
      </c>
      <c r="I151" s="245">
        <v>7.5921000000000002E-2</v>
      </c>
      <c r="K151" s="120" t="s">
        <v>1</v>
      </c>
      <c r="L151" s="244">
        <v>0</v>
      </c>
      <c r="M151" s="244">
        <v>0</v>
      </c>
      <c r="N151" s="245">
        <v>0</v>
      </c>
    </row>
    <row r="152" spans="1:14" x14ac:dyDescent="0.25">
      <c r="A152" s="120" t="s">
        <v>3</v>
      </c>
      <c r="B152" s="244">
        <v>0</v>
      </c>
      <c r="C152" s="244">
        <v>0</v>
      </c>
      <c r="D152" s="245">
        <v>0</v>
      </c>
      <c r="E152" s="70"/>
      <c r="F152" s="120" t="s">
        <v>144</v>
      </c>
      <c r="G152" s="244">
        <v>0.11885236</v>
      </c>
      <c r="H152" s="244">
        <v>2.125643E-2</v>
      </c>
      <c r="I152" s="245">
        <v>7.4960890000000002E-2</v>
      </c>
      <c r="K152" s="120" t="s">
        <v>2</v>
      </c>
      <c r="L152" s="244">
        <v>8.9340990000000009E-2</v>
      </c>
      <c r="M152" s="244">
        <v>5.3088400000000001E-2</v>
      </c>
      <c r="N152" s="245">
        <v>0</v>
      </c>
    </row>
    <row r="153" spans="1:14" x14ac:dyDescent="0.25">
      <c r="A153" s="120" t="s">
        <v>4</v>
      </c>
      <c r="B153" s="244">
        <v>0</v>
      </c>
      <c r="C153" s="244">
        <v>0</v>
      </c>
      <c r="D153" s="245">
        <v>0</v>
      </c>
      <c r="E153" s="70"/>
      <c r="F153" s="120" t="s">
        <v>141</v>
      </c>
      <c r="G153" s="244">
        <v>8.0267399999999992E-3</v>
      </c>
      <c r="H153" s="244">
        <v>5.3281000000000005E-3</v>
      </c>
      <c r="I153" s="245">
        <v>6.8110809999999994E-2</v>
      </c>
      <c r="K153" s="120" t="s">
        <v>5</v>
      </c>
      <c r="L153" s="244">
        <v>1.6656E-4</v>
      </c>
      <c r="M153" s="244">
        <v>0</v>
      </c>
      <c r="N153" s="245">
        <v>0</v>
      </c>
    </row>
    <row r="154" spans="1:14" x14ac:dyDescent="0.25">
      <c r="A154" s="120" t="s">
        <v>7</v>
      </c>
      <c r="B154" s="244">
        <v>0</v>
      </c>
      <c r="C154" s="244">
        <v>0</v>
      </c>
      <c r="D154" s="245">
        <v>0</v>
      </c>
      <c r="E154" s="70"/>
      <c r="F154" s="120" t="s">
        <v>119</v>
      </c>
      <c r="G154" s="244">
        <v>0.39186898999999997</v>
      </c>
      <c r="H154" s="244">
        <v>4.3334999999999997E-3</v>
      </c>
      <c r="I154" s="245">
        <v>6.7871420000000002E-2</v>
      </c>
      <c r="K154" s="120" t="s">
        <v>6</v>
      </c>
      <c r="L154" s="244">
        <v>1.4485919999999999E-2</v>
      </c>
      <c r="M154" s="244">
        <v>0</v>
      </c>
      <c r="N154" s="245">
        <v>0</v>
      </c>
    </row>
    <row r="155" spans="1:14" x14ac:dyDescent="0.25">
      <c r="A155" s="120" t="s">
        <v>13</v>
      </c>
      <c r="B155" s="244">
        <v>0</v>
      </c>
      <c r="C155" s="244">
        <v>0</v>
      </c>
      <c r="D155" s="245">
        <v>0</v>
      </c>
      <c r="E155" s="70"/>
      <c r="F155" s="120" t="s">
        <v>120</v>
      </c>
      <c r="G155" s="244">
        <v>2.50657394</v>
      </c>
      <c r="H155" s="244">
        <v>8.4803940000000008E-2</v>
      </c>
      <c r="I155" s="245">
        <v>6.6809489999999999E-2</v>
      </c>
      <c r="K155" s="120" t="s">
        <v>7</v>
      </c>
      <c r="L155" s="244">
        <v>0</v>
      </c>
      <c r="M155" s="244">
        <v>0</v>
      </c>
      <c r="N155" s="245">
        <v>0</v>
      </c>
    </row>
    <row r="156" spans="1:14" x14ac:dyDescent="0.25">
      <c r="A156" s="120" t="s">
        <v>14</v>
      </c>
      <c r="B156" s="244">
        <v>9.1096000000000007E-3</v>
      </c>
      <c r="C156" s="244">
        <v>0</v>
      </c>
      <c r="D156" s="245">
        <v>0</v>
      </c>
      <c r="E156" s="70"/>
      <c r="F156" s="120" t="s">
        <v>187</v>
      </c>
      <c r="G156" s="244">
        <v>2.3285E-2</v>
      </c>
      <c r="H156" s="244">
        <v>1.49928905</v>
      </c>
      <c r="I156" s="245">
        <v>6.5499849999999998E-2</v>
      </c>
      <c r="K156" s="120" t="s">
        <v>9</v>
      </c>
      <c r="L156" s="244">
        <v>1.85534869</v>
      </c>
      <c r="M156" s="244">
        <v>0.192024</v>
      </c>
      <c r="N156" s="245">
        <v>0</v>
      </c>
    </row>
    <row r="157" spans="1:14" x14ac:dyDescent="0.25">
      <c r="A157" s="120" t="s">
        <v>16</v>
      </c>
      <c r="B157" s="244">
        <v>0</v>
      </c>
      <c r="C157" s="244">
        <v>0</v>
      </c>
      <c r="D157" s="245">
        <v>0</v>
      </c>
      <c r="E157" s="70"/>
      <c r="F157" s="120" t="s">
        <v>233</v>
      </c>
      <c r="G157" s="244">
        <v>0.11812667</v>
      </c>
      <c r="H157" s="244">
        <v>4.7947860000000002E-2</v>
      </c>
      <c r="I157" s="245">
        <v>6.3011999999999999E-2</v>
      </c>
      <c r="K157" s="120" t="s">
        <v>10</v>
      </c>
      <c r="L157" s="244">
        <v>0</v>
      </c>
      <c r="M157" s="244">
        <v>0</v>
      </c>
      <c r="N157" s="245">
        <v>0</v>
      </c>
    </row>
    <row r="158" spans="1:14" x14ac:dyDescent="0.25">
      <c r="A158" s="120" t="s">
        <v>18</v>
      </c>
      <c r="B158" s="244">
        <v>0</v>
      </c>
      <c r="C158" s="244">
        <v>0</v>
      </c>
      <c r="D158" s="245">
        <v>0</v>
      </c>
      <c r="E158" s="70"/>
      <c r="F158" s="120" t="s">
        <v>236</v>
      </c>
      <c r="G158" s="244">
        <v>5.256918E-2</v>
      </c>
      <c r="H158" s="244">
        <v>4.4560580000000002E-2</v>
      </c>
      <c r="I158" s="245">
        <v>5.8394000000000001E-2</v>
      </c>
      <c r="K158" s="120" t="s">
        <v>13</v>
      </c>
      <c r="L158" s="244">
        <v>0</v>
      </c>
      <c r="M158" s="244">
        <v>0</v>
      </c>
      <c r="N158" s="245">
        <v>0</v>
      </c>
    </row>
    <row r="159" spans="1:14" x14ac:dyDescent="0.25">
      <c r="A159" s="120" t="s">
        <v>20</v>
      </c>
      <c r="B159" s="244">
        <v>0</v>
      </c>
      <c r="C159" s="244">
        <v>1.6123780000000001</v>
      </c>
      <c r="D159" s="245">
        <v>0</v>
      </c>
      <c r="E159" s="70"/>
      <c r="F159" s="120" t="s">
        <v>31</v>
      </c>
      <c r="G159" s="244">
        <v>5.5756099999999999E-3</v>
      </c>
      <c r="H159" s="244">
        <v>9.2999999999999992E-3</v>
      </c>
      <c r="I159" s="245">
        <v>5.5670999999999998E-2</v>
      </c>
      <c r="K159" s="120" t="s">
        <v>14</v>
      </c>
      <c r="L159" s="244">
        <v>0</v>
      </c>
      <c r="M159" s="244">
        <v>0</v>
      </c>
      <c r="N159" s="245">
        <v>0</v>
      </c>
    </row>
    <row r="160" spans="1:14" x14ac:dyDescent="0.25">
      <c r="A160" s="120" t="s">
        <v>21</v>
      </c>
      <c r="B160" s="244">
        <v>0</v>
      </c>
      <c r="C160" s="244">
        <v>0</v>
      </c>
      <c r="D160" s="245">
        <v>0</v>
      </c>
      <c r="E160" s="70"/>
      <c r="F160" s="120" t="s">
        <v>146</v>
      </c>
      <c r="G160" s="244">
        <v>0.10973529</v>
      </c>
      <c r="H160" s="244">
        <v>8.0174579999999995E-2</v>
      </c>
      <c r="I160" s="245">
        <v>5.2495449999999999E-2</v>
      </c>
      <c r="K160" s="120" t="s">
        <v>18</v>
      </c>
      <c r="L160" s="244">
        <v>0</v>
      </c>
      <c r="M160" s="244">
        <v>0</v>
      </c>
      <c r="N160" s="245">
        <v>0</v>
      </c>
    </row>
    <row r="161" spans="1:20" x14ac:dyDescent="0.25">
      <c r="A161" s="120" t="s">
        <v>23</v>
      </c>
      <c r="B161" s="244">
        <v>1.37583579</v>
      </c>
      <c r="C161" s="244">
        <v>0.53255109999999994</v>
      </c>
      <c r="D161" s="245">
        <v>0</v>
      </c>
      <c r="E161" s="70"/>
      <c r="F161" s="120" t="s">
        <v>205</v>
      </c>
      <c r="G161" s="244">
        <v>1.9282729999999998E-2</v>
      </c>
      <c r="H161" s="244">
        <v>0.1390778</v>
      </c>
      <c r="I161" s="245">
        <v>5.20954E-2</v>
      </c>
      <c r="K161" s="120" t="s">
        <v>23</v>
      </c>
      <c r="L161" s="244">
        <v>0.27034977000000004</v>
      </c>
      <c r="M161" s="244">
        <v>0</v>
      </c>
      <c r="N161" s="245">
        <v>0</v>
      </c>
    </row>
    <row r="162" spans="1:20" x14ac:dyDescent="0.25">
      <c r="A162" s="120" t="s">
        <v>24</v>
      </c>
      <c r="B162" s="244">
        <v>0</v>
      </c>
      <c r="C162" s="244">
        <v>0</v>
      </c>
      <c r="D162" s="245">
        <v>0</v>
      </c>
      <c r="E162" s="70"/>
      <c r="F162" s="120" t="s">
        <v>134</v>
      </c>
      <c r="G162" s="244">
        <v>0.77018392000000002</v>
      </c>
      <c r="H162" s="244">
        <v>0.24493875000000001</v>
      </c>
      <c r="I162" s="245">
        <v>5.1630349999999998E-2</v>
      </c>
      <c r="K162" s="120" t="s">
        <v>24</v>
      </c>
      <c r="L162" s="244">
        <v>0</v>
      </c>
      <c r="M162" s="244">
        <v>4.2499999999999998E-4</v>
      </c>
      <c r="N162" s="245">
        <v>0</v>
      </c>
    </row>
    <row r="163" spans="1:20" x14ac:dyDescent="0.25">
      <c r="A163" s="120" t="s">
        <v>26</v>
      </c>
      <c r="B163" s="244">
        <v>0</v>
      </c>
      <c r="C163" s="244">
        <v>0</v>
      </c>
      <c r="D163" s="245">
        <v>0</v>
      </c>
      <c r="E163" s="70"/>
      <c r="F163" s="120" t="s">
        <v>255</v>
      </c>
      <c r="G163" s="244">
        <v>1.3333719999999999E-2</v>
      </c>
      <c r="H163" s="244">
        <v>9.3413190000000007E-2</v>
      </c>
      <c r="I163" s="245">
        <v>4.6793269999999998E-2</v>
      </c>
      <c r="K163" s="120" t="s">
        <v>29</v>
      </c>
      <c r="L163" s="244">
        <v>0</v>
      </c>
      <c r="M163" s="244">
        <v>0</v>
      </c>
      <c r="N163" s="245">
        <v>0</v>
      </c>
    </row>
    <row r="164" spans="1:20" x14ac:dyDescent="0.25">
      <c r="A164" s="120" t="s">
        <v>27</v>
      </c>
      <c r="B164" s="244">
        <v>0</v>
      </c>
      <c r="C164" s="244">
        <v>0</v>
      </c>
      <c r="D164" s="245">
        <v>0</v>
      </c>
      <c r="E164" s="70"/>
      <c r="F164" s="120" t="s">
        <v>122</v>
      </c>
      <c r="G164" s="244">
        <v>0.24082261999999999</v>
      </c>
      <c r="H164" s="244">
        <v>1.32052444</v>
      </c>
      <c r="I164" s="245">
        <v>4.4347519999999994E-2</v>
      </c>
      <c r="K164" s="120" t="s">
        <v>34</v>
      </c>
      <c r="L164" s="244">
        <v>0</v>
      </c>
      <c r="M164" s="244">
        <v>0</v>
      </c>
      <c r="N164" s="245">
        <v>0</v>
      </c>
    </row>
    <row r="165" spans="1:20" x14ac:dyDescent="0.25">
      <c r="A165" s="120" t="s">
        <v>28</v>
      </c>
      <c r="B165" s="244">
        <v>0</v>
      </c>
      <c r="C165" s="244">
        <v>0</v>
      </c>
      <c r="D165" s="245">
        <v>0</v>
      </c>
      <c r="E165" s="70"/>
      <c r="F165" s="120" t="s">
        <v>241</v>
      </c>
      <c r="G165" s="244">
        <v>4.1303100000000008E-3</v>
      </c>
      <c r="H165" s="244">
        <v>0.21174097</v>
      </c>
      <c r="I165" s="245">
        <v>4.0179329999999999E-2</v>
      </c>
      <c r="K165" s="120" t="s">
        <v>39</v>
      </c>
      <c r="L165" s="244">
        <v>0</v>
      </c>
      <c r="M165" s="244">
        <v>0</v>
      </c>
      <c r="N165" s="245">
        <v>0</v>
      </c>
    </row>
    <row r="166" spans="1:20" x14ac:dyDescent="0.25">
      <c r="A166" s="120" t="s">
        <v>29</v>
      </c>
      <c r="B166" s="244">
        <v>0</v>
      </c>
      <c r="C166" s="244">
        <v>0</v>
      </c>
      <c r="D166" s="245">
        <v>0</v>
      </c>
      <c r="E166" s="70"/>
      <c r="F166" s="120" t="s">
        <v>226</v>
      </c>
      <c r="G166" s="244">
        <v>4.6029963299999999</v>
      </c>
      <c r="H166" s="244">
        <v>0</v>
      </c>
      <c r="I166" s="245">
        <v>0.04</v>
      </c>
      <c r="K166" s="120" t="s">
        <v>41</v>
      </c>
      <c r="L166" s="244">
        <v>0</v>
      </c>
      <c r="M166" s="244">
        <v>0</v>
      </c>
      <c r="N166" s="245">
        <v>0</v>
      </c>
    </row>
    <row r="167" spans="1:20" x14ac:dyDescent="0.25">
      <c r="A167" s="120" t="s">
        <v>30</v>
      </c>
      <c r="B167" s="244">
        <v>0</v>
      </c>
      <c r="C167" s="244">
        <v>0</v>
      </c>
      <c r="D167" s="245">
        <v>0</v>
      </c>
      <c r="E167" s="70"/>
      <c r="F167" s="120" t="s">
        <v>237</v>
      </c>
      <c r="G167" s="244">
        <v>0.20090617999999999</v>
      </c>
      <c r="H167" s="244">
        <v>1.7047453000000001</v>
      </c>
      <c r="I167" s="245">
        <v>3.9128219999999998E-2</v>
      </c>
      <c r="K167" s="120" t="s">
        <v>44</v>
      </c>
      <c r="L167" s="244">
        <v>0</v>
      </c>
      <c r="M167" s="244">
        <v>0</v>
      </c>
      <c r="N167" s="245">
        <v>0</v>
      </c>
    </row>
    <row r="168" spans="1:20" x14ac:dyDescent="0.25">
      <c r="A168" s="120" t="s">
        <v>31</v>
      </c>
      <c r="B168" s="244">
        <v>0</v>
      </c>
      <c r="C168" s="244">
        <v>0</v>
      </c>
      <c r="D168" s="245">
        <v>0</v>
      </c>
      <c r="E168" s="70"/>
      <c r="F168" s="120" t="s">
        <v>248</v>
      </c>
      <c r="G168" s="244">
        <v>2.5000000000000001E-4</v>
      </c>
      <c r="H168" s="244">
        <v>0.143009</v>
      </c>
      <c r="I168" s="245">
        <v>3.8800000000000001E-2</v>
      </c>
      <c r="K168" s="120" t="s">
        <v>45</v>
      </c>
      <c r="L168" s="244">
        <v>0</v>
      </c>
      <c r="M168" s="244">
        <v>0</v>
      </c>
      <c r="N168" s="245">
        <v>0</v>
      </c>
    </row>
    <row r="169" spans="1:20" x14ac:dyDescent="0.25">
      <c r="A169" s="120" t="s">
        <v>32</v>
      </c>
      <c r="B169" s="244">
        <v>7.2635699999999996E-3</v>
      </c>
      <c r="C169" s="244">
        <v>0</v>
      </c>
      <c r="D169" s="245">
        <v>0</v>
      </c>
      <c r="E169" s="70"/>
      <c r="F169" s="120" t="s">
        <v>228</v>
      </c>
      <c r="G169" s="244">
        <v>3.5384016800000002</v>
      </c>
      <c r="H169" s="244">
        <v>0.63951362</v>
      </c>
      <c r="I169" s="245">
        <v>3.783566E-2</v>
      </c>
      <c r="K169" s="120" t="s">
        <v>48</v>
      </c>
      <c r="L169" s="244">
        <v>2.5999999999999999E-3</v>
      </c>
      <c r="M169" s="244">
        <v>0</v>
      </c>
      <c r="N169" s="245">
        <v>0</v>
      </c>
    </row>
    <row r="170" spans="1:20" x14ac:dyDescent="0.25">
      <c r="A170" s="120" t="s">
        <v>34</v>
      </c>
      <c r="B170" s="244">
        <v>0</v>
      </c>
      <c r="C170" s="244">
        <v>0</v>
      </c>
      <c r="D170" s="245">
        <v>0</v>
      </c>
      <c r="E170" s="70"/>
      <c r="F170" s="120" t="s">
        <v>234</v>
      </c>
      <c r="G170" s="244">
        <v>0.32026300000000002</v>
      </c>
      <c r="H170" s="244">
        <v>1.0562999999999999E-2</v>
      </c>
      <c r="I170" s="245">
        <v>3.5423999999999997E-2</v>
      </c>
      <c r="K170" s="120" t="s">
        <v>50</v>
      </c>
      <c r="L170" s="244">
        <v>0</v>
      </c>
      <c r="M170" s="244">
        <v>0</v>
      </c>
      <c r="N170" s="245">
        <v>0</v>
      </c>
    </row>
    <row r="171" spans="1:20" x14ac:dyDescent="0.25">
      <c r="A171" s="120" t="s">
        <v>40</v>
      </c>
      <c r="B171" s="244">
        <v>0</v>
      </c>
      <c r="C171" s="244">
        <v>6.0797999999999998E-2</v>
      </c>
      <c r="D171" s="245">
        <v>0</v>
      </c>
      <c r="E171" s="70"/>
      <c r="F171" s="120" t="s">
        <v>182</v>
      </c>
      <c r="G171" s="244">
        <v>7.5480300800000002</v>
      </c>
      <c r="H171" s="244">
        <v>0.56527260000000001</v>
      </c>
      <c r="I171" s="245">
        <v>3.2044380000000004E-2</v>
      </c>
      <c r="K171" s="120" t="s">
        <v>51</v>
      </c>
      <c r="L171" s="244">
        <v>0</v>
      </c>
      <c r="M171" s="244">
        <v>0</v>
      </c>
      <c r="N171" s="245">
        <v>0</v>
      </c>
    </row>
    <row r="172" spans="1:20" x14ac:dyDescent="0.25">
      <c r="A172" s="120" t="s">
        <v>41</v>
      </c>
      <c r="B172" s="244">
        <v>0</v>
      </c>
      <c r="C172" s="244">
        <v>0</v>
      </c>
      <c r="D172" s="245">
        <v>0</v>
      </c>
      <c r="E172" s="70"/>
      <c r="F172" s="120" t="s">
        <v>105</v>
      </c>
      <c r="G172" s="244">
        <v>1.5891029999999999</v>
      </c>
      <c r="H172" s="244">
        <v>1.8876660000000001</v>
      </c>
      <c r="I172" s="245">
        <v>3.1489110000000001E-2</v>
      </c>
      <c r="K172" s="120" t="s">
        <v>53</v>
      </c>
      <c r="L172" s="244">
        <v>0</v>
      </c>
      <c r="M172" s="244">
        <v>1.2E-4</v>
      </c>
      <c r="N172" s="245">
        <v>0</v>
      </c>
    </row>
    <row r="173" spans="1:20" x14ac:dyDescent="0.25">
      <c r="A173" s="120" t="s">
        <v>42</v>
      </c>
      <c r="B173" s="244">
        <v>0</v>
      </c>
      <c r="C173" s="244">
        <v>0</v>
      </c>
      <c r="D173" s="245">
        <v>0</v>
      </c>
      <c r="E173" s="70"/>
      <c r="F173" s="120" t="s">
        <v>230</v>
      </c>
      <c r="G173" s="244">
        <v>5.2890069999999997E-2</v>
      </c>
      <c r="H173" s="244">
        <v>0.14789023999999998</v>
      </c>
      <c r="I173" s="245">
        <v>3.0323659999999999E-2</v>
      </c>
      <c r="K173" s="120" t="s">
        <v>58</v>
      </c>
      <c r="L173" s="244">
        <v>0</v>
      </c>
      <c r="M173" s="244">
        <v>5.0000000000000002E-5</v>
      </c>
      <c r="N173" s="245">
        <v>0</v>
      </c>
    </row>
    <row r="174" spans="1:20" x14ac:dyDescent="0.25">
      <c r="A174" s="120" t="s">
        <v>43</v>
      </c>
      <c r="B174" s="244">
        <v>0</v>
      </c>
      <c r="C174" s="244">
        <v>0</v>
      </c>
      <c r="D174" s="245">
        <v>0</v>
      </c>
      <c r="E174" s="70"/>
      <c r="F174" s="120" t="s">
        <v>192</v>
      </c>
      <c r="G174" s="244">
        <v>2.1090999999999999E-2</v>
      </c>
      <c r="H174" s="244">
        <v>9.3310000000000008E-3</v>
      </c>
      <c r="I174" s="245">
        <v>2.743307E-2</v>
      </c>
      <c r="K174" s="120" t="s">
        <v>60</v>
      </c>
      <c r="L174" s="244">
        <v>0</v>
      </c>
      <c r="M174" s="244">
        <v>0</v>
      </c>
      <c r="N174" s="245">
        <v>0</v>
      </c>
    </row>
    <row r="175" spans="1:20" x14ac:dyDescent="0.25">
      <c r="A175" s="120" t="s">
        <v>48</v>
      </c>
      <c r="B175" s="244">
        <v>0.13513451000000001</v>
      </c>
      <c r="C175" s="244">
        <v>0</v>
      </c>
      <c r="D175" s="245">
        <v>0</v>
      </c>
      <c r="E175" s="70"/>
      <c r="F175" s="120" t="s">
        <v>106</v>
      </c>
      <c r="G175" s="244">
        <v>0.11211500000000001</v>
      </c>
      <c r="H175" s="244">
        <v>0.75605900000000004</v>
      </c>
      <c r="I175" s="245">
        <v>2.6095E-2</v>
      </c>
      <c r="K175" s="120" t="s">
        <v>62</v>
      </c>
      <c r="L175" s="244">
        <v>0</v>
      </c>
      <c r="M175" s="244">
        <v>0</v>
      </c>
      <c r="N175" s="245">
        <v>0</v>
      </c>
    </row>
    <row r="176" spans="1:20" x14ac:dyDescent="0.25">
      <c r="A176" s="120" t="s">
        <v>51</v>
      </c>
      <c r="B176" s="244">
        <v>0</v>
      </c>
      <c r="C176" s="244">
        <v>0</v>
      </c>
      <c r="D176" s="245">
        <v>0</v>
      </c>
      <c r="E176" s="86"/>
      <c r="F176" s="120" t="s">
        <v>73</v>
      </c>
      <c r="G176" s="244">
        <v>1.0580000000000001E-2</v>
      </c>
      <c r="H176" s="244">
        <v>5.0000000000000001E-3</v>
      </c>
      <c r="I176" s="245">
        <v>2.547E-2</v>
      </c>
      <c r="K176" s="120" t="s">
        <v>66</v>
      </c>
      <c r="L176" s="244">
        <v>0</v>
      </c>
      <c r="M176" s="244">
        <v>0</v>
      </c>
      <c r="N176" s="245">
        <v>0</v>
      </c>
      <c r="T176" s="67"/>
    </row>
    <row r="177" spans="1:20" x14ac:dyDescent="0.25">
      <c r="A177" s="120" t="s">
        <v>53</v>
      </c>
      <c r="B177" s="244">
        <v>0</v>
      </c>
      <c r="C177" s="244">
        <v>0</v>
      </c>
      <c r="D177" s="245">
        <v>0</v>
      </c>
      <c r="E177" s="86"/>
      <c r="F177" s="120" t="s">
        <v>190</v>
      </c>
      <c r="G177" s="244">
        <v>0.30528440000000001</v>
      </c>
      <c r="H177" s="244">
        <v>4.4999999999999998E-2</v>
      </c>
      <c r="I177" s="245">
        <v>2.4626310000000002E-2</v>
      </c>
      <c r="K177" s="120" t="s">
        <v>68</v>
      </c>
      <c r="L177" s="244">
        <v>0</v>
      </c>
      <c r="M177" s="244">
        <v>0</v>
      </c>
      <c r="N177" s="245">
        <v>0</v>
      </c>
      <c r="T177" s="67"/>
    </row>
    <row r="178" spans="1:20" x14ac:dyDescent="0.25">
      <c r="A178" s="120" t="s">
        <v>58</v>
      </c>
      <c r="B178" s="244">
        <v>0</v>
      </c>
      <c r="C178" s="244">
        <v>0</v>
      </c>
      <c r="D178" s="245">
        <v>0</v>
      </c>
      <c r="E178" s="86"/>
      <c r="F178" s="120" t="s">
        <v>227</v>
      </c>
      <c r="G178" s="244">
        <v>0.57792463000000005</v>
      </c>
      <c r="H178" s="244">
        <v>0.18259987999999999</v>
      </c>
      <c r="I178" s="245">
        <v>2.4055049999999998E-2</v>
      </c>
      <c r="K178" s="120" t="s">
        <v>70</v>
      </c>
      <c r="L178" s="244">
        <v>8.6499999999999997E-3</v>
      </c>
      <c r="M178" s="244">
        <v>0</v>
      </c>
      <c r="N178" s="245">
        <v>0</v>
      </c>
      <c r="T178" s="67"/>
    </row>
    <row r="179" spans="1:20" x14ac:dyDescent="0.25">
      <c r="A179" s="120" t="s">
        <v>62</v>
      </c>
      <c r="B179" s="244">
        <v>196.95635557</v>
      </c>
      <c r="C179" s="244">
        <v>0</v>
      </c>
      <c r="D179" s="245">
        <v>0</v>
      </c>
      <c r="E179" s="87"/>
      <c r="F179" s="120" t="s">
        <v>231</v>
      </c>
      <c r="G179" s="244">
        <v>7.7949999999999998E-3</v>
      </c>
      <c r="H179" s="244">
        <v>2.3248660000000001E-2</v>
      </c>
      <c r="I179" s="245">
        <v>2.2534180000000001E-2</v>
      </c>
      <c r="K179" s="120" t="s">
        <v>72</v>
      </c>
      <c r="L179" s="244">
        <v>0</v>
      </c>
      <c r="M179" s="244">
        <v>0</v>
      </c>
      <c r="N179" s="245">
        <v>0</v>
      </c>
    </row>
    <row r="180" spans="1:20" x14ac:dyDescent="0.25">
      <c r="A180" s="120" t="s">
        <v>63</v>
      </c>
      <c r="B180" s="244">
        <v>0</v>
      </c>
      <c r="C180" s="244">
        <v>0</v>
      </c>
      <c r="D180" s="245">
        <v>0</v>
      </c>
      <c r="E180" s="87"/>
      <c r="F180" s="120" t="s">
        <v>253</v>
      </c>
      <c r="G180" s="244">
        <v>4.3111769999999994E-2</v>
      </c>
      <c r="H180" s="244">
        <v>4.4607000000000001E-2</v>
      </c>
      <c r="I180" s="245">
        <v>1.47002E-2</v>
      </c>
      <c r="K180" s="120" t="s">
        <v>76</v>
      </c>
      <c r="L180" s="244">
        <v>4.8000000000000001E-4</v>
      </c>
      <c r="M180" s="244">
        <v>0</v>
      </c>
      <c r="N180" s="245">
        <v>0</v>
      </c>
    </row>
    <row r="181" spans="1:20" x14ac:dyDescent="0.25">
      <c r="A181" s="120" t="s">
        <v>65</v>
      </c>
      <c r="B181" s="244">
        <v>0</v>
      </c>
      <c r="C181" s="244">
        <v>0</v>
      </c>
      <c r="D181" s="245">
        <v>0</v>
      </c>
      <c r="E181" s="87"/>
      <c r="F181" s="120" t="s">
        <v>97</v>
      </c>
      <c r="G181" s="244">
        <v>11.226279740000001</v>
      </c>
      <c r="H181" s="244">
        <v>0.12800481</v>
      </c>
      <c r="I181" s="245">
        <v>1.3879889999999999E-2</v>
      </c>
      <c r="K181" s="120" t="s">
        <v>77</v>
      </c>
      <c r="L181" s="244">
        <v>0</v>
      </c>
      <c r="M181" s="244">
        <v>0</v>
      </c>
      <c r="N181" s="245">
        <v>0</v>
      </c>
    </row>
    <row r="182" spans="1:20" x14ac:dyDescent="0.25">
      <c r="A182" s="120" t="s">
        <v>73</v>
      </c>
      <c r="B182" s="244">
        <v>86.996495159999995</v>
      </c>
      <c r="C182" s="244">
        <v>0</v>
      </c>
      <c r="D182" s="245">
        <v>0</v>
      </c>
      <c r="E182" s="87"/>
      <c r="F182" s="120" t="s">
        <v>94</v>
      </c>
      <c r="G182" s="244">
        <v>4.3712739999999997</v>
      </c>
      <c r="H182" s="244">
        <v>0</v>
      </c>
      <c r="I182" s="245">
        <v>1.367928E-2</v>
      </c>
      <c r="K182" s="120" t="s">
        <v>78</v>
      </c>
      <c r="L182" s="244">
        <v>0</v>
      </c>
      <c r="M182" s="244">
        <v>0</v>
      </c>
      <c r="N182" s="245">
        <v>0</v>
      </c>
      <c r="T182" s="67"/>
    </row>
    <row r="183" spans="1:20" x14ac:dyDescent="0.25">
      <c r="A183" s="120" t="s">
        <v>76</v>
      </c>
      <c r="B183" s="244">
        <v>65.882200999999995</v>
      </c>
      <c r="C183" s="244">
        <v>0</v>
      </c>
      <c r="D183" s="245">
        <v>0</v>
      </c>
      <c r="E183" s="87"/>
      <c r="F183" s="120" t="s">
        <v>98</v>
      </c>
      <c r="G183" s="244">
        <v>24.443542129999997</v>
      </c>
      <c r="H183" s="244">
        <v>0.50696850000000004</v>
      </c>
      <c r="I183" s="245">
        <v>1.3673709999999999E-2</v>
      </c>
      <c r="K183" s="120" t="s">
        <v>79</v>
      </c>
      <c r="L183" s="244">
        <v>3.7929999999999999E-3</v>
      </c>
      <c r="M183" s="244">
        <v>0</v>
      </c>
      <c r="N183" s="245">
        <v>0</v>
      </c>
      <c r="T183" s="67"/>
    </row>
    <row r="184" spans="1:20" x14ac:dyDescent="0.25">
      <c r="A184" s="120" t="s">
        <v>78</v>
      </c>
      <c r="B184" s="244">
        <v>0</v>
      </c>
      <c r="C184" s="244">
        <v>0</v>
      </c>
      <c r="D184" s="245">
        <v>0</v>
      </c>
      <c r="E184" s="87"/>
      <c r="F184" s="120" t="s">
        <v>40</v>
      </c>
      <c r="G184" s="244">
        <v>1.8780000000000002E-2</v>
      </c>
      <c r="H184" s="244">
        <v>1.374E-2</v>
      </c>
      <c r="I184" s="245">
        <v>1.3504E-2</v>
      </c>
      <c r="K184" s="120" t="s">
        <v>82</v>
      </c>
      <c r="L184" s="244">
        <v>0</v>
      </c>
      <c r="M184" s="244">
        <v>0</v>
      </c>
      <c r="N184" s="245">
        <v>0</v>
      </c>
      <c r="T184" s="67"/>
    </row>
    <row r="185" spans="1:20" x14ac:dyDescent="0.25">
      <c r="A185" s="120" t="s">
        <v>81</v>
      </c>
      <c r="B185" s="244">
        <v>3.11655E-3</v>
      </c>
      <c r="C185" s="244">
        <v>0</v>
      </c>
      <c r="D185" s="245">
        <v>0</v>
      </c>
      <c r="E185" s="87"/>
      <c r="F185" s="120" t="s">
        <v>91</v>
      </c>
      <c r="G185" s="244">
        <v>2.67294E-3</v>
      </c>
      <c r="H185" s="244">
        <v>3.4455699999999999E-2</v>
      </c>
      <c r="I185" s="245">
        <v>1.2319999999999999E-2</v>
      </c>
      <c r="K185" s="120" t="s">
        <v>83</v>
      </c>
      <c r="L185" s="244">
        <v>0</v>
      </c>
      <c r="M185" s="244">
        <v>0</v>
      </c>
      <c r="N185" s="245">
        <v>0</v>
      </c>
    </row>
    <row r="186" spans="1:20" x14ac:dyDescent="0.25">
      <c r="A186" s="120" t="s">
        <v>82</v>
      </c>
      <c r="B186" s="244">
        <v>4.0299999999999998E-4</v>
      </c>
      <c r="C186" s="244">
        <v>0</v>
      </c>
      <c r="D186" s="245">
        <v>0</v>
      </c>
      <c r="E186" s="87"/>
      <c r="F186" s="120" t="s">
        <v>7</v>
      </c>
      <c r="G186" s="244">
        <v>0.13853950000000001</v>
      </c>
      <c r="H186" s="244">
        <v>0.1052973</v>
      </c>
      <c r="I186" s="245">
        <v>1.151334E-2</v>
      </c>
      <c r="K186" s="120" t="s">
        <v>84</v>
      </c>
      <c r="L186" s="244">
        <v>0</v>
      </c>
      <c r="M186" s="244">
        <v>0</v>
      </c>
      <c r="N186" s="245">
        <v>0</v>
      </c>
    </row>
    <row r="187" spans="1:20" x14ac:dyDescent="0.25">
      <c r="A187" s="120" t="s">
        <v>83</v>
      </c>
      <c r="B187" s="244">
        <v>0</v>
      </c>
      <c r="C187" s="244">
        <v>0</v>
      </c>
      <c r="D187" s="245">
        <v>0</v>
      </c>
      <c r="E187" s="87"/>
      <c r="F187" s="120" t="s">
        <v>254</v>
      </c>
      <c r="G187" s="244">
        <v>0.13426111999999998</v>
      </c>
      <c r="H187" s="244">
        <v>1.099E-2</v>
      </c>
      <c r="I187" s="245">
        <v>1.1217E-2</v>
      </c>
      <c r="K187" s="120" t="s">
        <v>87</v>
      </c>
      <c r="L187" s="244">
        <v>0</v>
      </c>
      <c r="M187" s="244">
        <v>0</v>
      </c>
      <c r="N187" s="245">
        <v>0</v>
      </c>
    </row>
    <row r="188" spans="1:20" x14ac:dyDescent="0.25">
      <c r="A188" s="120" t="s">
        <v>84</v>
      </c>
      <c r="B188" s="244">
        <v>9.2586000000000003E-4</v>
      </c>
      <c r="C188" s="244">
        <v>0</v>
      </c>
      <c r="D188" s="245">
        <v>0</v>
      </c>
      <c r="E188" s="87"/>
      <c r="F188" s="120" t="s">
        <v>159</v>
      </c>
      <c r="G188" s="244">
        <v>0.10859118</v>
      </c>
      <c r="H188" s="244">
        <v>7.7207669999999992E-2</v>
      </c>
      <c r="I188" s="245">
        <v>9.9791000000000012E-3</v>
      </c>
      <c r="K188" s="120" t="s">
        <v>91</v>
      </c>
      <c r="L188" s="244">
        <v>0</v>
      </c>
      <c r="M188" s="244">
        <v>0</v>
      </c>
      <c r="N188" s="245">
        <v>0</v>
      </c>
    </row>
    <row r="189" spans="1:20" x14ac:dyDescent="0.25">
      <c r="A189" s="120" t="s">
        <v>87</v>
      </c>
      <c r="B189" s="244">
        <v>0</v>
      </c>
      <c r="C189" s="244">
        <v>0</v>
      </c>
      <c r="D189" s="245">
        <v>0</v>
      </c>
      <c r="E189" s="87"/>
      <c r="F189" s="120" t="s">
        <v>92</v>
      </c>
      <c r="G189" s="244">
        <v>8.4001229999999996E-2</v>
      </c>
      <c r="H189" s="244">
        <v>0.81097200000000003</v>
      </c>
      <c r="I189" s="245">
        <v>8.5769999999999996E-3</v>
      </c>
      <c r="K189" s="120" t="s">
        <v>96</v>
      </c>
      <c r="L189" s="244">
        <v>2.5000000000000001E-4</v>
      </c>
      <c r="M189" s="244">
        <v>9.0000000000000006E-5</v>
      </c>
      <c r="N189" s="245">
        <v>0</v>
      </c>
    </row>
    <row r="190" spans="1:20" x14ac:dyDescent="0.25">
      <c r="A190" s="120" t="s">
        <v>88</v>
      </c>
      <c r="B190" s="244">
        <v>0</v>
      </c>
      <c r="C190" s="244">
        <v>0</v>
      </c>
      <c r="D190" s="245">
        <v>0</v>
      </c>
      <c r="E190" s="87"/>
      <c r="F190" s="120" t="s">
        <v>244</v>
      </c>
      <c r="G190" s="244">
        <v>8.3598199999999998E-2</v>
      </c>
      <c r="H190" s="244">
        <v>0</v>
      </c>
      <c r="I190" s="245">
        <v>6.5779999999999996E-3</v>
      </c>
      <c r="K190" s="120" t="s">
        <v>99</v>
      </c>
      <c r="L190" s="244">
        <v>0</v>
      </c>
      <c r="M190" s="244">
        <v>0</v>
      </c>
      <c r="N190" s="245">
        <v>0</v>
      </c>
    </row>
    <row r="191" spans="1:20" x14ac:dyDescent="0.25">
      <c r="A191" s="120" t="s">
        <v>89</v>
      </c>
      <c r="B191" s="244">
        <v>0</v>
      </c>
      <c r="C191" s="244">
        <v>0</v>
      </c>
      <c r="D191" s="245">
        <v>0</v>
      </c>
      <c r="E191" s="87"/>
      <c r="F191" s="120" t="s">
        <v>59</v>
      </c>
      <c r="G191" s="244">
        <v>0.22541963000000001</v>
      </c>
      <c r="H191" s="244">
        <v>0.10182237</v>
      </c>
      <c r="I191" s="245">
        <v>6.2500000000000003E-3</v>
      </c>
      <c r="K191" s="120" t="s">
        <v>100</v>
      </c>
      <c r="L191" s="244">
        <v>0</v>
      </c>
      <c r="M191" s="244">
        <v>0</v>
      </c>
      <c r="N191" s="245">
        <v>0</v>
      </c>
    </row>
    <row r="192" spans="1:20" x14ac:dyDescent="0.25">
      <c r="A192" s="120" t="s">
        <v>90</v>
      </c>
      <c r="B192" s="244">
        <v>0</v>
      </c>
      <c r="C192" s="244">
        <v>0</v>
      </c>
      <c r="D192" s="245">
        <v>0</v>
      </c>
      <c r="E192" s="87"/>
      <c r="F192" s="120" t="s">
        <v>207</v>
      </c>
      <c r="G192" s="244">
        <v>7.4060000000000001E-2</v>
      </c>
      <c r="H192" s="244">
        <v>3.1034330000000002E-2</v>
      </c>
      <c r="I192" s="245">
        <v>5.9335000000000004E-3</v>
      </c>
      <c r="K192" s="120" t="s">
        <v>110</v>
      </c>
      <c r="L192" s="244">
        <v>0</v>
      </c>
      <c r="M192" s="244">
        <v>0</v>
      </c>
      <c r="N192" s="245">
        <v>0</v>
      </c>
    </row>
    <row r="193" spans="1:14" x14ac:dyDescent="0.25">
      <c r="A193" s="120" t="s">
        <v>93</v>
      </c>
      <c r="B193" s="244">
        <v>0</v>
      </c>
      <c r="C193" s="244">
        <v>5.7643670000000001E-2</v>
      </c>
      <c r="D193" s="245">
        <v>0</v>
      </c>
      <c r="E193" s="87"/>
      <c r="F193" s="120" t="s">
        <v>193</v>
      </c>
      <c r="G193" s="244">
        <v>3.5843750000000001E-2</v>
      </c>
      <c r="H193" s="244">
        <v>4.2367740000000001E-2</v>
      </c>
      <c r="I193" s="245">
        <v>5.9014999999999996E-3</v>
      </c>
      <c r="K193" s="120" t="s">
        <v>111</v>
      </c>
      <c r="L193" s="244">
        <v>0</v>
      </c>
      <c r="M193" s="244">
        <v>0</v>
      </c>
      <c r="N193" s="245">
        <v>0</v>
      </c>
    </row>
    <row r="194" spans="1:14" x14ac:dyDescent="0.25">
      <c r="A194" s="120" t="s">
        <v>94</v>
      </c>
      <c r="B194" s="244">
        <v>0</v>
      </c>
      <c r="C194" s="244">
        <v>0</v>
      </c>
      <c r="D194" s="245">
        <v>0</v>
      </c>
      <c r="E194" s="87"/>
      <c r="F194" s="120" t="s">
        <v>84</v>
      </c>
      <c r="G194" s="244">
        <v>0</v>
      </c>
      <c r="H194" s="244">
        <v>0</v>
      </c>
      <c r="I194" s="245">
        <v>5.3333299999999998E-3</v>
      </c>
      <c r="K194" s="120" t="s">
        <v>112</v>
      </c>
      <c r="L194" s="244">
        <v>0</v>
      </c>
      <c r="M194" s="244">
        <v>0</v>
      </c>
      <c r="N194" s="245">
        <v>0</v>
      </c>
    </row>
    <row r="195" spans="1:14" x14ac:dyDescent="0.25">
      <c r="A195" s="120" t="s">
        <v>95</v>
      </c>
      <c r="B195" s="244">
        <v>0</v>
      </c>
      <c r="C195" s="244">
        <v>0</v>
      </c>
      <c r="D195" s="245">
        <v>0</v>
      </c>
      <c r="E195" s="87"/>
      <c r="F195" s="120" t="s">
        <v>179</v>
      </c>
      <c r="G195" s="244">
        <v>6.4999999999999997E-4</v>
      </c>
      <c r="H195" s="244">
        <v>3.0006000000000001E-2</v>
      </c>
      <c r="I195" s="245">
        <v>4.1739099999999994E-3</v>
      </c>
      <c r="K195" s="120" t="s">
        <v>113</v>
      </c>
      <c r="L195" s="244">
        <v>0</v>
      </c>
      <c r="M195" s="244">
        <v>0</v>
      </c>
      <c r="N195" s="245">
        <v>0</v>
      </c>
    </row>
    <row r="196" spans="1:14" x14ac:dyDescent="0.25">
      <c r="A196" s="120" t="s">
        <v>100</v>
      </c>
      <c r="B196" s="244">
        <v>0</v>
      </c>
      <c r="C196" s="244">
        <v>0</v>
      </c>
      <c r="D196" s="245">
        <v>0</v>
      </c>
      <c r="E196" s="87"/>
      <c r="F196" s="120" t="s">
        <v>186</v>
      </c>
      <c r="G196" s="244">
        <v>4.0787800000000006E-3</v>
      </c>
      <c r="H196" s="244">
        <v>0</v>
      </c>
      <c r="I196" s="245">
        <v>3.6958000000000004E-3</v>
      </c>
      <c r="K196" s="120" t="s">
        <v>114</v>
      </c>
      <c r="L196" s="244">
        <v>0</v>
      </c>
      <c r="M196" s="244">
        <v>7.3399999999999995E-4</v>
      </c>
      <c r="N196" s="245">
        <v>0</v>
      </c>
    </row>
    <row r="197" spans="1:14" x14ac:dyDescent="0.25">
      <c r="A197" s="120" t="s">
        <v>101</v>
      </c>
      <c r="B197" s="244">
        <v>0</v>
      </c>
      <c r="C197" s="244">
        <v>0</v>
      </c>
      <c r="D197" s="245">
        <v>0</v>
      </c>
      <c r="E197" s="87"/>
      <c r="F197" s="120" t="s">
        <v>667</v>
      </c>
      <c r="G197" s="244">
        <v>9.2076000000000005E-2</v>
      </c>
      <c r="H197" s="244">
        <v>2.2775709999999998E-2</v>
      </c>
      <c r="I197" s="245">
        <v>3.5818099999999999E-3</v>
      </c>
      <c r="K197" s="120" t="s">
        <v>115</v>
      </c>
      <c r="L197" s="244">
        <v>0</v>
      </c>
      <c r="M197" s="244">
        <v>0</v>
      </c>
      <c r="N197" s="245">
        <v>0</v>
      </c>
    </row>
    <row r="198" spans="1:14" x14ac:dyDescent="0.25">
      <c r="A198" s="120" t="s">
        <v>102</v>
      </c>
      <c r="B198" s="244">
        <v>0</v>
      </c>
      <c r="C198" s="244">
        <v>0</v>
      </c>
      <c r="D198" s="245">
        <v>0</v>
      </c>
      <c r="E198" s="87"/>
      <c r="F198" s="120" t="s">
        <v>27</v>
      </c>
      <c r="G198" s="244">
        <v>0.95988554000000004</v>
      </c>
      <c r="H198" s="244">
        <v>0.32236740000000003</v>
      </c>
      <c r="I198" s="245">
        <v>2.3583000000000002E-3</v>
      </c>
      <c r="K198" s="120" t="s">
        <v>116</v>
      </c>
      <c r="L198" s="244">
        <v>0.14829500000000001</v>
      </c>
      <c r="M198" s="244">
        <v>1E-4</v>
      </c>
      <c r="N198" s="245">
        <v>0</v>
      </c>
    </row>
    <row r="199" spans="1:14" x14ac:dyDescent="0.25">
      <c r="A199" s="120" t="s">
        <v>107</v>
      </c>
      <c r="B199" s="244">
        <v>9.4651399999999986E-3</v>
      </c>
      <c r="C199" s="244">
        <v>2.141E-4</v>
      </c>
      <c r="D199" s="245">
        <v>0</v>
      </c>
      <c r="E199" s="87"/>
      <c r="F199" s="120" t="s">
        <v>71</v>
      </c>
      <c r="G199" s="244">
        <v>1.0495000000000001E-2</v>
      </c>
      <c r="H199" s="244">
        <v>5.2899999999999996E-4</v>
      </c>
      <c r="I199" s="245">
        <v>2.232E-3</v>
      </c>
      <c r="K199" s="120" t="s">
        <v>118</v>
      </c>
      <c r="L199" s="244">
        <v>0</v>
      </c>
      <c r="M199" s="244">
        <v>0</v>
      </c>
      <c r="N199" s="245">
        <v>0</v>
      </c>
    </row>
    <row r="200" spans="1:14" x14ac:dyDescent="0.25">
      <c r="A200" s="120" t="s">
        <v>110</v>
      </c>
      <c r="B200" s="244">
        <v>0</v>
      </c>
      <c r="C200" s="244">
        <v>0</v>
      </c>
      <c r="D200" s="245">
        <v>0</v>
      </c>
      <c r="E200" s="87"/>
      <c r="F200" s="120" t="s">
        <v>138</v>
      </c>
      <c r="G200" s="244">
        <v>3.1894329999999999E-2</v>
      </c>
      <c r="H200" s="244">
        <v>6.9899999999999997E-4</v>
      </c>
      <c r="I200" s="245">
        <v>2.2183599999999999E-3</v>
      </c>
      <c r="K200" s="120" t="s">
        <v>119</v>
      </c>
      <c r="L200" s="244">
        <v>5.0000000000000004E-6</v>
      </c>
      <c r="M200" s="244">
        <v>0</v>
      </c>
      <c r="N200" s="245">
        <v>0</v>
      </c>
    </row>
    <row r="201" spans="1:14" x14ac:dyDescent="0.25">
      <c r="A201" s="120" t="s">
        <v>111</v>
      </c>
      <c r="B201" s="244">
        <v>0</v>
      </c>
      <c r="C201" s="244">
        <v>6.4499999999999996E-4</v>
      </c>
      <c r="D201" s="245">
        <v>0</v>
      </c>
      <c r="E201" s="87"/>
      <c r="F201" s="120" t="s">
        <v>34</v>
      </c>
      <c r="G201" s="244">
        <v>6.8808509999999989E-2</v>
      </c>
      <c r="H201" s="244">
        <v>0.1065097</v>
      </c>
      <c r="I201" s="245">
        <v>1.99321E-3</v>
      </c>
      <c r="K201" s="120" t="s">
        <v>120</v>
      </c>
      <c r="L201" s="244">
        <v>0</v>
      </c>
      <c r="M201" s="244">
        <v>0</v>
      </c>
      <c r="N201" s="245">
        <v>0</v>
      </c>
    </row>
    <row r="202" spans="1:14" x14ac:dyDescent="0.25">
      <c r="A202" s="120" t="s">
        <v>112</v>
      </c>
      <c r="B202" s="244">
        <v>0</v>
      </c>
      <c r="C202" s="244">
        <v>0</v>
      </c>
      <c r="D202" s="245">
        <v>0</v>
      </c>
      <c r="E202" s="87"/>
      <c r="F202" s="120" t="s">
        <v>24</v>
      </c>
      <c r="G202" s="244">
        <v>3.08618E-3</v>
      </c>
      <c r="H202" s="244">
        <v>8.3342960000000008E-2</v>
      </c>
      <c r="I202" s="245">
        <v>1.9675399999999998E-3</v>
      </c>
      <c r="K202" s="120" t="s">
        <v>121</v>
      </c>
      <c r="L202" s="244">
        <v>0</v>
      </c>
      <c r="M202" s="244">
        <v>0</v>
      </c>
      <c r="N202" s="245">
        <v>0</v>
      </c>
    </row>
    <row r="203" spans="1:14" x14ac:dyDescent="0.25">
      <c r="A203" s="120" t="s">
        <v>115</v>
      </c>
      <c r="B203" s="244">
        <v>0</v>
      </c>
      <c r="C203" s="244">
        <v>0</v>
      </c>
      <c r="D203" s="245">
        <v>0</v>
      </c>
      <c r="F203" s="120" t="s">
        <v>121</v>
      </c>
      <c r="G203" s="244">
        <v>0</v>
      </c>
      <c r="H203" s="244">
        <v>6.8444339999999992E-2</v>
      </c>
      <c r="I203" s="245">
        <v>1.8990400000000001E-3</v>
      </c>
      <c r="K203" s="120" t="s">
        <v>124</v>
      </c>
      <c r="L203" s="244">
        <v>0</v>
      </c>
      <c r="M203" s="244">
        <v>0</v>
      </c>
      <c r="N203" s="245">
        <v>0</v>
      </c>
    </row>
    <row r="204" spans="1:14" x14ac:dyDescent="0.25">
      <c r="A204" s="120" t="s">
        <v>124</v>
      </c>
      <c r="B204" s="244">
        <v>0</v>
      </c>
      <c r="C204" s="244">
        <v>0</v>
      </c>
      <c r="D204" s="245">
        <v>0</v>
      </c>
      <c r="F204" s="120" t="s">
        <v>137</v>
      </c>
      <c r="G204" s="244">
        <v>1.1066099999999998E-3</v>
      </c>
      <c r="H204" s="244">
        <v>0</v>
      </c>
      <c r="I204" s="245">
        <v>1.8550000000000001E-3</v>
      </c>
      <c r="K204" s="120" t="s">
        <v>131</v>
      </c>
      <c r="L204" s="244">
        <v>0</v>
      </c>
      <c r="M204" s="244">
        <v>0</v>
      </c>
      <c r="N204" s="245">
        <v>0</v>
      </c>
    </row>
    <row r="205" spans="1:14" x14ac:dyDescent="0.25">
      <c r="A205" s="120" t="s">
        <v>126</v>
      </c>
      <c r="B205" s="244">
        <v>0</v>
      </c>
      <c r="C205" s="244">
        <v>0</v>
      </c>
      <c r="D205" s="245">
        <v>0</v>
      </c>
      <c r="F205" s="120" t="s">
        <v>208</v>
      </c>
      <c r="G205" s="244">
        <v>7.3131789999999988E-2</v>
      </c>
      <c r="H205" s="244">
        <v>2.7342000000000002E-2</v>
      </c>
      <c r="I205" s="245">
        <v>1.201E-3</v>
      </c>
      <c r="K205" s="120" t="s">
        <v>132</v>
      </c>
      <c r="L205" s="244">
        <v>0</v>
      </c>
      <c r="M205" s="244">
        <v>0</v>
      </c>
      <c r="N205" s="245">
        <v>0</v>
      </c>
    </row>
    <row r="206" spans="1:14" x14ac:dyDescent="0.25">
      <c r="A206" s="120" t="s">
        <v>137</v>
      </c>
      <c r="B206" s="244">
        <v>0</v>
      </c>
      <c r="C206" s="244">
        <v>0</v>
      </c>
      <c r="D206" s="245">
        <v>0</v>
      </c>
      <c r="F206" s="120" t="s">
        <v>243</v>
      </c>
      <c r="G206" s="244">
        <v>1.6645E-2</v>
      </c>
      <c r="H206" s="244">
        <v>5.4439000000000001E-2</v>
      </c>
      <c r="I206" s="245">
        <v>8.9999999999999998E-4</v>
      </c>
      <c r="K206" s="120" t="s">
        <v>146</v>
      </c>
      <c r="L206" s="244">
        <v>0</v>
      </c>
      <c r="M206" s="244">
        <v>1E-4</v>
      </c>
      <c r="N206" s="245">
        <v>0</v>
      </c>
    </row>
    <row r="207" spans="1:14" x14ac:dyDescent="0.25">
      <c r="A207" s="120" t="s">
        <v>138</v>
      </c>
      <c r="B207" s="244">
        <v>0</v>
      </c>
      <c r="C207" s="244">
        <v>1.37436691</v>
      </c>
      <c r="D207" s="245">
        <v>0</v>
      </c>
      <c r="F207" s="120" t="s">
        <v>101</v>
      </c>
      <c r="G207" s="244">
        <v>2.3663650000000001E-2</v>
      </c>
      <c r="H207" s="244">
        <v>0</v>
      </c>
      <c r="I207" s="245">
        <v>7.8600000000000002E-4</v>
      </c>
      <c r="K207" s="120" t="s">
        <v>152</v>
      </c>
      <c r="L207" s="244">
        <v>0</v>
      </c>
      <c r="M207" s="244">
        <v>0</v>
      </c>
      <c r="N207" s="245">
        <v>0</v>
      </c>
    </row>
    <row r="208" spans="1:14" x14ac:dyDescent="0.25">
      <c r="A208" s="120" t="s">
        <v>140</v>
      </c>
      <c r="B208" s="244">
        <v>0</v>
      </c>
      <c r="C208" s="244">
        <v>0.14982407</v>
      </c>
      <c r="D208" s="245">
        <v>0</v>
      </c>
      <c r="F208" s="120" t="s">
        <v>63</v>
      </c>
      <c r="G208" s="244">
        <v>5.1000000000000004E-3</v>
      </c>
      <c r="H208" s="244">
        <v>2.898E-3</v>
      </c>
      <c r="I208" s="245">
        <v>5.7499999999999999E-4</v>
      </c>
      <c r="K208" s="120" t="s">
        <v>153</v>
      </c>
      <c r="L208" s="244">
        <v>0</v>
      </c>
      <c r="M208" s="244">
        <v>2.0000000000000001E-4</v>
      </c>
      <c r="N208" s="245">
        <v>0</v>
      </c>
    </row>
    <row r="209" spans="1:14" x14ac:dyDescent="0.25">
      <c r="A209" s="120" t="s">
        <v>141</v>
      </c>
      <c r="B209" s="244">
        <v>0</v>
      </c>
      <c r="C209" s="244">
        <v>0</v>
      </c>
      <c r="D209" s="245">
        <v>0</v>
      </c>
      <c r="F209" s="120" t="s">
        <v>239</v>
      </c>
      <c r="G209" s="244">
        <v>0.12059258</v>
      </c>
      <c r="H209" s="244">
        <v>1.6131000000000001E-4</v>
      </c>
      <c r="I209" s="245">
        <v>4.4685999999999999E-4</v>
      </c>
      <c r="K209" s="120" t="s">
        <v>154</v>
      </c>
      <c r="L209" s="244">
        <v>0</v>
      </c>
      <c r="M209" s="244">
        <v>0</v>
      </c>
      <c r="N209" s="245">
        <v>0</v>
      </c>
    </row>
    <row r="210" spans="1:14" x14ac:dyDescent="0.25">
      <c r="A210" s="120" t="s">
        <v>146</v>
      </c>
      <c r="B210" s="244">
        <v>2.598E-2</v>
      </c>
      <c r="C210" s="244">
        <v>0</v>
      </c>
      <c r="D210" s="245">
        <v>0</v>
      </c>
      <c r="F210" s="120" t="s">
        <v>67</v>
      </c>
      <c r="G210" s="244">
        <v>1.18E-4</v>
      </c>
      <c r="H210" s="244">
        <v>0</v>
      </c>
      <c r="I210" s="245">
        <v>3.5E-4</v>
      </c>
      <c r="K210" s="120" t="s">
        <v>155</v>
      </c>
      <c r="L210" s="244">
        <v>0</v>
      </c>
      <c r="M210" s="244">
        <v>0</v>
      </c>
      <c r="N210" s="245">
        <v>0</v>
      </c>
    </row>
    <row r="211" spans="1:14" x14ac:dyDescent="0.25">
      <c r="A211" s="120" t="s">
        <v>153</v>
      </c>
      <c r="B211" s="244">
        <v>3.5023200000000002E-3</v>
      </c>
      <c r="C211" s="244">
        <v>0</v>
      </c>
      <c r="D211" s="245">
        <v>0</v>
      </c>
      <c r="F211" s="120" t="s">
        <v>260</v>
      </c>
      <c r="G211" s="244">
        <v>5.5471999999999995E-3</v>
      </c>
      <c r="H211" s="244">
        <v>81.895616000000004</v>
      </c>
      <c r="I211" s="245">
        <v>7.9950000000000005E-5</v>
      </c>
      <c r="K211" s="120" t="s">
        <v>156</v>
      </c>
      <c r="L211" s="244">
        <v>0</v>
      </c>
      <c r="M211" s="244">
        <v>0</v>
      </c>
      <c r="N211" s="245">
        <v>0</v>
      </c>
    </row>
    <row r="212" spans="1:14" x14ac:dyDescent="0.25">
      <c r="A212" s="120" t="s">
        <v>154</v>
      </c>
      <c r="B212" s="244">
        <v>0</v>
      </c>
      <c r="C212" s="244">
        <v>0</v>
      </c>
      <c r="D212" s="245">
        <v>0</v>
      </c>
      <c r="F212" s="120" t="s">
        <v>247</v>
      </c>
      <c r="G212" s="244">
        <v>2.49E-3</v>
      </c>
      <c r="H212" s="244">
        <v>0.185833</v>
      </c>
      <c r="I212" s="245">
        <v>6.9999999999999994E-5</v>
      </c>
      <c r="K212" s="120" t="s">
        <v>158</v>
      </c>
      <c r="L212" s="244">
        <v>0</v>
      </c>
      <c r="M212" s="244">
        <v>0</v>
      </c>
      <c r="N212" s="245">
        <v>0</v>
      </c>
    </row>
    <row r="213" spans="1:14" x14ac:dyDescent="0.25">
      <c r="A213" s="120" t="s">
        <v>155</v>
      </c>
      <c r="B213" s="244">
        <v>0</v>
      </c>
      <c r="C213" s="244">
        <v>0</v>
      </c>
      <c r="D213" s="245">
        <v>0</v>
      </c>
      <c r="F213" s="120" t="s">
        <v>43</v>
      </c>
      <c r="G213" s="244">
        <v>0</v>
      </c>
      <c r="H213" s="244">
        <v>0</v>
      </c>
      <c r="I213" s="245">
        <v>4.0000000000000003E-5</v>
      </c>
      <c r="K213" s="120" t="s">
        <v>159</v>
      </c>
      <c r="L213" s="244">
        <v>0</v>
      </c>
      <c r="M213" s="244">
        <v>1.0399999999999999E-4</v>
      </c>
      <c r="N213" s="245">
        <v>0</v>
      </c>
    </row>
    <row r="214" spans="1:14" x14ac:dyDescent="0.25">
      <c r="A214" s="120" t="s">
        <v>157</v>
      </c>
      <c r="B214" s="244">
        <v>1.321403E-2</v>
      </c>
      <c r="C214" s="244">
        <v>1.28311E-2</v>
      </c>
      <c r="D214" s="245">
        <v>0</v>
      </c>
      <c r="F214" s="120" t="s">
        <v>213</v>
      </c>
      <c r="G214" s="244">
        <v>8.0013400000000009E-3</v>
      </c>
      <c r="H214" s="244">
        <v>1.5842129999999999E-2</v>
      </c>
      <c r="I214" s="245">
        <v>3.9999999999999998E-6</v>
      </c>
      <c r="K214" s="120" t="s">
        <v>667</v>
      </c>
      <c r="L214" s="244">
        <v>0</v>
      </c>
      <c r="M214" s="244">
        <v>1.1039999999999999E-3</v>
      </c>
      <c r="N214" s="245">
        <v>0</v>
      </c>
    </row>
    <row r="215" spans="1:14" x14ac:dyDescent="0.25">
      <c r="A215" s="120" t="s">
        <v>158</v>
      </c>
      <c r="B215" s="244">
        <v>0</v>
      </c>
      <c r="C215" s="244">
        <v>0</v>
      </c>
      <c r="D215" s="245">
        <v>0</v>
      </c>
      <c r="F215" s="120" t="s">
        <v>13</v>
      </c>
      <c r="G215" s="244">
        <v>8.17061E-3</v>
      </c>
      <c r="H215" s="244">
        <v>0</v>
      </c>
      <c r="I215" s="245">
        <v>0</v>
      </c>
      <c r="K215" s="120" t="s">
        <v>162</v>
      </c>
      <c r="L215" s="244">
        <v>0</v>
      </c>
      <c r="M215" s="244">
        <v>0</v>
      </c>
      <c r="N215" s="245">
        <v>0</v>
      </c>
    </row>
    <row r="216" spans="1:14" x14ac:dyDescent="0.25">
      <c r="A216" s="120" t="s">
        <v>162</v>
      </c>
      <c r="B216" s="244">
        <v>0</v>
      </c>
      <c r="C216" s="244">
        <v>0</v>
      </c>
      <c r="D216" s="245">
        <v>0</v>
      </c>
      <c r="F216" s="120" t="s">
        <v>14</v>
      </c>
      <c r="G216" s="244">
        <v>0</v>
      </c>
      <c r="H216" s="244">
        <v>2.8214389999999998</v>
      </c>
      <c r="I216" s="245">
        <v>0</v>
      </c>
      <c r="K216" s="120" t="s">
        <v>163</v>
      </c>
      <c r="L216" s="244">
        <v>0</v>
      </c>
      <c r="M216" s="244">
        <v>0</v>
      </c>
      <c r="N216" s="245">
        <v>0</v>
      </c>
    </row>
    <row r="217" spans="1:14" x14ac:dyDescent="0.25">
      <c r="A217" s="120" t="s">
        <v>164</v>
      </c>
      <c r="B217" s="244">
        <v>0</v>
      </c>
      <c r="C217" s="244">
        <v>0</v>
      </c>
      <c r="D217" s="245">
        <v>0</v>
      </c>
      <c r="F217" s="120" t="s">
        <v>18</v>
      </c>
      <c r="G217" s="244">
        <v>1.8396000000000002E-4</v>
      </c>
      <c r="H217" s="244">
        <v>0</v>
      </c>
      <c r="I217" s="245">
        <v>0</v>
      </c>
      <c r="K217" s="120" t="s">
        <v>164</v>
      </c>
      <c r="L217" s="244">
        <v>0</v>
      </c>
      <c r="M217" s="244">
        <v>0</v>
      </c>
      <c r="N217" s="245">
        <v>0</v>
      </c>
    </row>
    <row r="218" spans="1:14" x14ac:dyDescent="0.25">
      <c r="A218" s="120" t="s">
        <v>176</v>
      </c>
      <c r="B218" s="244">
        <v>0</v>
      </c>
      <c r="C218" s="244">
        <v>0</v>
      </c>
      <c r="D218" s="245">
        <v>0</v>
      </c>
      <c r="F218" s="120" t="s">
        <v>29</v>
      </c>
      <c r="G218" s="244">
        <v>0</v>
      </c>
      <c r="H218" s="244">
        <v>0</v>
      </c>
      <c r="I218" s="245">
        <v>0</v>
      </c>
      <c r="K218" s="120" t="s">
        <v>165</v>
      </c>
      <c r="L218" s="244">
        <v>0</v>
      </c>
      <c r="M218" s="244">
        <v>0</v>
      </c>
      <c r="N218" s="245">
        <v>0</v>
      </c>
    </row>
    <row r="219" spans="1:14" x14ac:dyDescent="0.25">
      <c r="A219" s="120" t="s">
        <v>179</v>
      </c>
      <c r="B219" s="244">
        <v>0</v>
      </c>
      <c r="C219" s="244">
        <v>0</v>
      </c>
      <c r="D219" s="245">
        <v>0</v>
      </c>
      <c r="F219" s="120" t="s">
        <v>41</v>
      </c>
      <c r="G219" s="244">
        <v>5.0000000000000002E-5</v>
      </c>
      <c r="H219" s="244">
        <v>0</v>
      </c>
      <c r="I219" s="245">
        <v>0</v>
      </c>
      <c r="K219" s="120" t="s">
        <v>167</v>
      </c>
      <c r="L219" s="244">
        <v>0</v>
      </c>
      <c r="M219" s="244">
        <v>0</v>
      </c>
      <c r="N219" s="245">
        <v>0</v>
      </c>
    </row>
    <row r="220" spans="1:14" x14ac:dyDescent="0.25">
      <c r="A220" s="120" t="s">
        <v>180</v>
      </c>
      <c r="B220" s="244">
        <v>0</v>
      </c>
      <c r="C220" s="244">
        <v>0</v>
      </c>
      <c r="D220" s="245">
        <v>0</v>
      </c>
      <c r="F220" s="120" t="s">
        <v>42</v>
      </c>
      <c r="G220" s="244">
        <v>2.7605000000000001E-4</v>
      </c>
      <c r="H220" s="244">
        <v>0.68516250000000001</v>
      </c>
      <c r="I220" s="245">
        <v>0</v>
      </c>
      <c r="K220" s="120" t="s">
        <v>168</v>
      </c>
      <c r="L220" s="244">
        <v>0</v>
      </c>
      <c r="M220" s="244">
        <v>0</v>
      </c>
      <c r="N220" s="245">
        <v>0</v>
      </c>
    </row>
    <row r="221" spans="1:14" x14ac:dyDescent="0.25">
      <c r="A221" s="120" t="s">
        <v>182</v>
      </c>
      <c r="B221" s="244">
        <v>0</v>
      </c>
      <c r="C221" s="244">
        <v>0</v>
      </c>
      <c r="D221" s="245">
        <v>0</v>
      </c>
      <c r="F221" s="120" t="s">
        <v>44</v>
      </c>
      <c r="G221" s="244">
        <v>3.0624E-4</v>
      </c>
      <c r="H221" s="244">
        <v>1.1490000000000001E-3</v>
      </c>
      <c r="I221" s="245">
        <v>0</v>
      </c>
      <c r="K221" s="120" t="s">
        <v>176</v>
      </c>
      <c r="L221" s="244">
        <v>0</v>
      </c>
      <c r="M221" s="244">
        <v>0</v>
      </c>
      <c r="N221" s="245">
        <v>0</v>
      </c>
    </row>
    <row r="222" spans="1:14" x14ac:dyDescent="0.25">
      <c r="A222" s="120" t="s">
        <v>183</v>
      </c>
      <c r="B222" s="244">
        <v>3.5432950000000001</v>
      </c>
      <c r="C222" s="244">
        <v>0.62827473</v>
      </c>
      <c r="D222" s="245">
        <v>0</v>
      </c>
      <c r="F222" s="120" t="s">
        <v>45</v>
      </c>
      <c r="G222" s="244">
        <v>1.5888800000000002E-3</v>
      </c>
      <c r="H222" s="244">
        <v>5.4145000000000007E-4</v>
      </c>
      <c r="I222" s="245">
        <v>0</v>
      </c>
      <c r="K222" s="120" t="s">
        <v>179</v>
      </c>
      <c r="L222" s="244">
        <v>42.85</v>
      </c>
      <c r="M222" s="244">
        <v>1.8315603300000001</v>
      </c>
      <c r="N222" s="245">
        <v>0</v>
      </c>
    </row>
    <row r="223" spans="1:14" x14ac:dyDescent="0.25">
      <c r="A223" s="120" t="s">
        <v>185</v>
      </c>
      <c r="B223" s="244">
        <v>0</v>
      </c>
      <c r="C223" s="244">
        <v>0</v>
      </c>
      <c r="D223" s="245">
        <v>0</v>
      </c>
      <c r="F223" s="120" t="s">
        <v>53</v>
      </c>
      <c r="G223" s="244">
        <v>3.3600000000000001E-3</v>
      </c>
      <c r="H223" s="244">
        <v>0</v>
      </c>
      <c r="I223" s="245">
        <v>0</v>
      </c>
      <c r="K223" s="120" t="s">
        <v>181</v>
      </c>
      <c r="L223" s="244">
        <v>0</v>
      </c>
      <c r="M223" s="244">
        <v>0</v>
      </c>
      <c r="N223" s="245">
        <v>0</v>
      </c>
    </row>
    <row r="224" spans="1:14" x14ac:dyDescent="0.25">
      <c r="A224" s="120" t="s">
        <v>186</v>
      </c>
      <c r="B224" s="244">
        <v>0</v>
      </c>
      <c r="C224" s="244">
        <v>0</v>
      </c>
      <c r="D224" s="245">
        <v>0</v>
      </c>
      <c r="F224" s="120" t="s">
        <v>68</v>
      </c>
      <c r="G224" s="244">
        <v>0</v>
      </c>
      <c r="H224" s="244">
        <v>0</v>
      </c>
      <c r="I224" s="245">
        <v>0</v>
      </c>
      <c r="K224" s="120" t="s">
        <v>182</v>
      </c>
      <c r="L224" s="244">
        <v>0</v>
      </c>
      <c r="M224" s="244">
        <v>0</v>
      </c>
      <c r="N224" s="245">
        <v>0</v>
      </c>
    </row>
    <row r="225" spans="1:14" x14ac:dyDescent="0.25">
      <c r="A225" s="120" t="s">
        <v>187</v>
      </c>
      <c r="B225" s="244">
        <v>0</v>
      </c>
      <c r="C225" s="244">
        <v>0</v>
      </c>
      <c r="D225" s="245">
        <v>0</v>
      </c>
      <c r="F225" s="120" t="s">
        <v>70</v>
      </c>
      <c r="G225" s="244">
        <v>0</v>
      </c>
      <c r="H225" s="244">
        <v>0</v>
      </c>
      <c r="I225" s="245">
        <v>0</v>
      </c>
      <c r="K225" s="120" t="s">
        <v>183</v>
      </c>
      <c r="L225" s="244">
        <v>0</v>
      </c>
      <c r="M225" s="244">
        <v>0</v>
      </c>
      <c r="N225" s="245">
        <v>0</v>
      </c>
    </row>
    <row r="226" spans="1:14" x14ac:dyDescent="0.25">
      <c r="A226" s="120" t="s">
        <v>188</v>
      </c>
      <c r="B226" s="244">
        <v>0</v>
      </c>
      <c r="C226" s="244">
        <v>0</v>
      </c>
      <c r="D226" s="245">
        <v>0</v>
      </c>
      <c r="F226" s="120" t="s">
        <v>76</v>
      </c>
      <c r="G226" s="244">
        <v>8.9599999999999999E-2</v>
      </c>
      <c r="H226" s="244">
        <v>0</v>
      </c>
      <c r="I226" s="245">
        <v>0</v>
      </c>
      <c r="K226" s="120" t="s">
        <v>186</v>
      </c>
      <c r="L226" s="244">
        <v>0</v>
      </c>
      <c r="M226" s="244">
        <v>0</v>
      </c>
      <c r="N226" s="245">
        <v>0</v>
      </c>
    </row>
    <row r="227" spans="1:14" x14ac:dyDescent="0.25">
      <c r="A227" s="120" t="s">
        <v>190</v>
      </c>
      <c r="B227" s="244">
        <v>0</v>
      </c>
      <c r="C227" s="244">
        <v>0</v>
      </c>
      <c r="D227" s="245">
        <v>0</v>
      </c>
      <c r="F227" s="120" t="s">
        <v>78</v>
      </c>
      <c r="G227" s="244">
        <v>0</v>
      </c>
      <c r="H227" s="244">
        <v>0</v>
      </c>
      <c r="I227" s="245">
        <v>0</v>
      </c>
      <c r="K227" s="120" t="s">
        <v>187</v>
      </c>
      <c r="L227" s="244">
        <v>0</v>
      </c>
      <c r="M227" s="244">
        <v>9.2005960000000012E-2</v>
      </c>
      <c r="N227" s="245">
        <v>0</v>
      </c>
    </row>
    <row r="228" spans="1:14" x14ac:dyDescent="0.25">
      <c r="A228" s="120" t="s">
        <v>192</v>
      </c>
      <c r="B228" s="244">
        <v>0</v>
      </c>
      <c r="C228" s="244">
        <v>0</v>
      </c>
      <c r="D228" s="245">
        <v>0</v>
      </c>
      <c r="F228" s="120" t="s">
        <v>79</v>
      </c>
      <c r="G228" s="244">
        <v>0</v>
      </c>
      <c r="H228" s="244">
        <v>0</v>
      </c>
      <c r="I228" s="245">
        <v>0</v>
      </c>
      <c r="K228" s="120" t="s">
        <v>188</v>
      </c>
      <c r="L228" s="244">
        <v>0</v>
      </c>
      <c r="M228" s="244">
        <v>3.3249999999999998E-3</v>
      </c>
      <c r="N228" s="245">
        <v>0</v>
      </c>
    </row>
    <row r="229" spans="1:14" x14ac:dyDescent="0.25">
      <c r="A229" s="120" t="s">
        <v>198</v>
      </c>
      <c r="B229" s="244">
        <v>0</v>
      </c>
      <c r="C229" s="244">
        <v>0</v>
      </c>
      <c r="D229" s="245">
        <v>0</v>
      </c>
      <c r="F229" s="120" t="s">
        <v>82</v>
      </c>
      <c r="G229" s="244">
        <v>0</v>
      </c>
      <c r="H229" s="244">
        <v>0</v>
      </c>
      <c r="I229" s="245">
        <v>0</v>
      </c>
      <c r="K229" s="120" t="s">
        <v>190</v>
      </c>
      <c r="L229" s="244">
        <v>0</v>
      </c>
      <c r="M229" s="244">
        <v>0</v>
      </c>
      <c r="N229" s="245">
        <v>0</v>
      </c>
    </row>
    <row r="230" spans="1:14" x14ac:dyDescent="0.25">
      <c r="A230" s="120" t="s">
        <v>203</v>
      </c>
      <c r="B230" s="244">
        <v>0</v>
      </c>
      <c r="C230" s="244">
        <v>0</v>
      </c>
      <c r="D230" s="245">
        <v>0</v>
      </c>
      <c r="F230" s="120" t="s">
        <v>93</v>
      </c>
      <c r="G230" s="244">
        <v>0</v>
      </c>
      <c r="H230" s="244">
        <v>0</v>
      </c>
      <c r="I230" s="245">
        <v>0</v>
      </c>
      <c r="K230" s="120" t="s">
        <v>191</v>
      </c>
      <c r="L230" s="244">
        <v>0</v>
      </c>
      <c r="M230" s="244">
        <v>0</v>
      </c>
      <c r="N230" s="245">
        <v>0</v>
      </c>
    </row>
    <row r="231" spans="1:14" x14ac:dyDescent="0.25">
      <c r="A231" s="120" t="s">
        <v>204</v>
      </c>
      <c r="B231" s="244">
        <v>0</v>
      </c>
      <c r="C231" s="244">
        <v>0</v>
      </c>
      <c r="D231" s="245">
        <v>0</v>
      </c>
      <c r="F231" s="120" t="s">
        <v>100</v>
      </c>
      <c r="G231" s="244">
        <v>0</v>
      </c>
      <c r="H231" s="244">
        <v>2.05E-4</v>
      </c>
      <c r="I231" s="245">
        <v>0</v>
      </c>
      <c r="K231" s="120" t="s">
        <v>192</v>
      </c>
      <c r="L231" s="244">
        <v>0</v>
      </c>
      <c r="M231" s="244">
        <v>0</v>
      </c>
      <c r="N231" s="245">
        <v>0</v>
      </c>
    </row>
    <row r="232" spans="1:14" x14ac:dyDescent="0.25">
      <c r="A232" s="120" t="s">
        <v>205</v>
      </c>
      <c r="B232" s="244">
        <v>1E-3</v>
      </c>
      <c r="C232" s="244">
        <v>0</v>
      </c>
      <c r="D232" s="245">
        <v>0</v>
      </c>
      <c r="F232" s="120" t="s">
        <v>102</v>
      </c>
      <c r="G232" s="244">
        <v>4.1650000000000003E-3</v>
      </c>
      <c r="H232" s="244">
        <v>4.5259999999999996E-3</v>
      </c>
      <c r="I232" s="245">
        <v>0</v>
      </c>
      <c r="K232" s="120" t="s">
        <v>193</v>
      </c>
      <c r="L232" s="244">
        <v>0</v>
      </c>
      <c r="M232" s="244">
        <v>0</v>
      </c>
      <c r="N232" s="245">
        <v>0</v>
      </c>
    </row>
    <row r="233" spans="1:14" x14ac:dyDescent="0.25">
      <c r="A233" s="120" t="s">
        <v>206</v>
      </c>
      <c r="B233" s="244">
        <v>0</v>
      </c>
      <c r="C233" s="244">
        <v>0</v>
      </c>
      <c r="D233" s="245">
        <v>0</v>
      </c>
      <c r="F233" s="120" t="s">
        <v>111</v>
      </c>
      <c r="G233" s="244">
        <v>0</v>
      </c>
      <c r="H233" s="244">
        <v>0</v>
      </c>
      <c r="I233" s="245">
        <v>0</v>
      </c>
      <c r="K233" s="120" t="s">
        <v>194</v>
      </c>
      <c r="L233" s="244">
        <v>5.0000000000000001E-3</v>
      </c>
      <c r="M233" s="244">
        <v>1.1999999999999999E-3</v>
      </c>
      <c r="N233" s="245">
        <v>0</v>
      </c>
    </row>
    <row r="234" spans="1:14" x14ac:dyDescent="0.25">
      <c r="A234" s="120" t="s">
        <v>207</v>
      </c>
      <c r="B234" s="244">
        <v>0</v>
      </c>
      <c r="C234" s="244">
        <v>0</v>
      </c>
      <c r="D234" s="245">
        <v>0</v>
      </c>
      <c r="F234" s="120" t="s">
        <v>115</v>
      </c>
      <c r="G234" s="244">
        <v>0.26389000000000001</v>
      </c>
      <c r="H234" s="244">
        <v>0</v>
      </c>
      <c r="I234" s="245">
        <v>0</v>
      </c>
      <c r="K234" s="120" t="s">
        <v>199</v>
      </c>
      <c r="L234" s="244">
        <v>1.4E-3</v>
      </c>
      <c r="M234" s="244">
        <v>0</v>
      </c>
      <c r="N234" s="245">
        <v>0</v>
      </c>
    </row>
    <row r="235" spans="1:14" x14ac:dyDescent="0.25">
      <c r="A235" s="120" t="s">
        <v>208</v>
      </c>
      <c r="B235" s="244">
        <v>0</v>
      </c>
      <c r="C235" s="244">
        <v>0</v>
      </c>
      <c r="D235" s="245">
        <v>0</v>
      </c>
      <c r="F235" s="120" t="s">
        <v>118</v>
      </c>
      <c r="G235" s="244">
        <v>0</v>
      </c>
      <c r="H235" s="244">
        <v>0</v>
      </c>
      <c r="I235" s="245">
        <v>0</v>
      </c>
      <c r="K235" s="120" t="s">
        <v>201</v>
      </c>
      <c r="L235" s="244">
        <v>4.6999999999999997E-5</v>
      </c>
      <c r="M235" s="244">
        <v>0</v>
      </c>
      <c r="N235" s="245">
        <v>0</v>
      </c>
    </row>
    <row r="236" spans="1:14" x14ac:dyDescent="0.25">
      <c r="A236" s="120" t="s">
        <v>219</v>
      </c>
      <c r="B236" s="244">
        <v>0</v>
      </c>
      <c r="C236" s="244">
        <v>0</v>
      </c>
      <c r="D236" s="245">
        <v>0</v>
      </c>
      <c r="F236" s="120" t="s">
        <v>124</v>
      </c>
      <c r="G236" s="244">
        <v>0</v>
      </c>
      <c r="H236" s="244">
        <v>4.0800000000000003E-3</v>
      </c>
      <c r="I236" s="245">
        <v>0</v>
      </c>
      <c r="K236" s="120" t="s">
        <v>208</v>
      </c>
      <c r="L236" s="244">
        <v>0</v>
      </c>
      <c r="M236" s="244">
        <v>0</v>
      </c>
      <c r="N236" s="245">
        <v>0</v>
      </c>
    </row>
    <row r="237" spans="1:14" x14ac:dyDescent="0.25">
      <c r="A237" s="120" t="s">
        <v>223</v>
      </c>
      <c r="B237" s="244">
        <v>0</v>
      </c>
      <c r="C237" s="244">
        <v>0</v>
      </c>
      <c r="D237" s="245">
        <v>0</v>
      </c>
      <c r="F237" s="120" t="s">
        <v>126</v>
      </c>
      <c r="G237" s="244">
        <v>8.9999999999999998E-4</v>
      </c>
      <c r="H237" s="244">
        <v>9.8139690000000002E-2</v>
      </c>
      <c r="I237" s="245">
        <v>0</v>
      </c>
      <c r="K237" s="120" t="s">
        <v>213</v>
      </c>
      <c r="L237" s="244">
        <v>0</v>
      </c>
      <c r="M237" s="244">
        <v>0</v>
      </c>
      <c r="N237" s="245">
        <v>0</v>
      </c>
    </row>
    <row r="238" spans="1:14" x14ac:dyDescent="0.25">
      <c r="A238" s="120" t="s">
        <v>224</v>
      </c>
      <c r="B238" s="244">
        <v>0</v>
      </c>
      <c r="C238" s="244">
        <v>0</v>
      </c>
      <c r="D238" s="245">
        <v>0</v>
      </c>
      <c r="F238" s="120" t="s">
        <v>127</v>
      </c>
      <c r="G238" s="244">
        <v>0</v>
      </c>
      <c r="H238" s="244">
        <v>0</v>
      </c>
      <c r="I238" s="245">
        <v>0</v>
      </c>
      <c r="K238" s="120" t="s">
        <v>217</v>
      </c>
      <c r="L238" s="244">
        <v>0</v>
      </c>
      <c r="M238" s="244">
        <v>0</v>
      </c>
      <c r="N238" s="245">
        <v>0</v>
      </c>
    </row>
    <row r="239" spans="1:14" x14ac:dyDescent="0.25">
      <c r="A239" s="120" t="s">
        <v>226</v>
      </c>
      <c r="B239" s="244">
        <v>0</v>
      </c>
      <c r="C239" s="244">
        <v>0</v>
      </c>
      <c r="D239" s="245">
        <v>0</v>
      </c>
      <c r="F239" s="120" t="s">
        <v>131</v>
      </c>
      <c r="G239" s="244">
        <v>3.042E-3</v>
      </c>
      <c r="H239" s="244">
        <v>0</v>
      </c>
      <c r="I239" s="245">
        <v>0</v>
      </c>
      <c r="K239" s="120" t="s">
        <v>218</v>
      </c>
      <c r="L239" s="244">
        <v>0</v>
      </c>
      <c r="M239" s="244">
        <v>0</v>
      </c>
      <c r="N239" s="245">
        <v>0</v>
      </c>
    </row>
    <row r="240" spans="1:14" x14ac:dyDescent="0.25">
      <c r="A240" s="120" t="s">
        <v>227</v>
      </c>
      <c r="B240" s="244">
        <v>1.38E-2</v>
      </c>
      <c r="C240" s="244">
        <v>0</v>
      </c>
      <c r="D240" s="245">
        <v>0</v>
      </c>
      <c r="F240" s="120" t="s">
        <v>140</v>
      </c>
      <c r="G240" s="244">
        <v>1.393583E-2</v>
      </c>
      <c r="H240" s="244">
        <v>0</v>
      </c>
      <c r="I240" s="245">
        <v>0</v>
      </c>
      <c r="K240" s="120" t="s">
        <v>219</v>
      </c>
      <c r="L240" s="244">
        <v>0</v>
      </c>
      <c r="M240" s="244">
        <v>0</v>
      </c>
      <c r="N240" s="245">
        <v>0</v>
      </c>
    </row>
    <row r="241" spans="1:14" x14ac:dyDescent="0.25">
      <c r="A241" s="120" t="s">
        <v>231</v>
      </c>
      <c r="B241" s="244">
        <v>0</v>
      </c>
      <c r="C241" s="244">
        <v>0</v>
      </c>
      <c r="D241" s="245">
        <v>0</v>
      </c>
      <c r="F241" s="120" t="s">
        <v>152</v>
      </c>
      <c r="G241" s="244">
        <v>0</v>
      </c>
      <c r="H241" s="244">
        <v>0</v>
      </c>
      <c r="I241" s="245">
        <v>0</v>
      </c>
      <c r="K241" s="120" t="s">
        <v>222</v>
      </c>
      <c r="L241" s="244">
        <v>0</v>
      </c>
      <c r="M241" s="244">
        <v>0</v>
      </c>
      <c r="N241" s="245">
        <v>0</v>
      </c>
    </row>
    <row r="242" spans="1:14" x14ac:dyDescent="0.25">
      <c r="A242" s="120" t="s">
        <v>233</v>
      </c>
      <c r="B242" s="244">
        <v>0</v>
      </c>
      <c r="C242" s="244">
        <v>4.8959999999999997E-4</v>
      </c>
      <c r="D242" s="245">
        <v>0</v>
      </c>
      <c r="F242" s="120" t="s">
        <v>153</v>
      </c>
      <c r="G242" s="244">
        <v>0</v>
      </c>
      <c r="H242" s="244">
        <v>0</v>
      </c>
      <c r="I242" s="245">
        <v>0</v>
      </c>
      <c r="K242" s="120" t="s">
        <v>223</v>
      </c>
      <c r="L242" s="244">
        <v>0</v>
      </c>
      <c r="M242" s="244">
        <v>0</v>
      </c>
      <c r="N242" s="245">
        <v>0</v>
      </c>
    </row>
    <row r="243" spans="1:14" x14ac:dyDescent="0.25">
      <c r="A243" s="120" t="s">
        <v>234</v>
      </c>
      <c r="B243" s="244">
        <v>0</v>
      </c>
      <c r="C243" s="244">
        <v>0</v>
      </c>
      <c r="D243" s="245">
        <v>0</v>
      </c>
      <c r="F243" s="120" t="s">
        <v>154</v>
      </c>
      <c r="G243" s="244">
        <v>1.383524E-2</v>
      </c>
      <c r="H243" s="244">
        <v>0</v>
      </c>
      <c r="I243" s="245">
        <v>0</v>
      </c>
      <c r="K243" s="120" t="s">
        <v>226</v>
      </c>
      <c r="L243" s="244">
        <v>0</v>
      </c>
      <c r="M243" s="244">
        <v>0</v>
      </c>
      <c r="N243" s="245">
        <v>0</v>
      </c>
    </row>
    <row r="244" spans="1:14" x14ac:dyDescent="0.25">
      <c r="A244" s="120" t="s">
        <v>240</v>
      </c>
      <c r="B244" s="244">
        <v>0</v>
      </c>
      <c r="C244" s="244">
        <v>0</v>
      </c>
      <c r="D244" s="245">
        <v>0</v>
      </c>
      <c r="F244" s="120" t="s">
        <v>156</v>
      </c>
      <c r="G244" s="244">
        <v>8.9174015200000003</v>
      </c>
      <c r="H244" s="244">
        <v>3.6000000000000002E-4</v>
      </c>
      <c r="I244" s="245">
        <v>0</v>
      </c>
      <c r="K244" s="120" t="s">
        <v>227</v>
      </c>
      <c r="L244" s="244">
        <v>0</v>
      </c>
      <c r="M244" s="244">
        <v>0</v>
      </c>
      <c r="N244" s="245">
        <v>0</v>
      </c>
    </row>
    <row r="245" spans="1:14" x14ac:dyDescent="0.25">
      <c r="A245" s="120" t="s">
        <v>241</v>
      </c>
      <c r="B245" s="244">
        <v>0</v>
      </c>
      <c r="C245" s="244">
        <v>0</v>
      </c>
      <c r="D245" s="245">
        <v>0</v>
      </c>
      <c r="F245" s="120" t="s">
        <v>162</v>
      </c>
      <c r="G245" s="244">
        <v>9.5221330000000007E-2</v>
      </c>
      <c r="H245" s="244">
        <v>0</v>
      </c>
      <c r="I245" s="245">
        <v>0</v>
      </c>
      <c r="K245" s="120" t="s">
        <v>228</v>
      </c>
      <c r="L245" s="244">
        <v>0</v>
      </c>
      <c r="M245" s="244">
        <v>0.13167083999999998</v>
      </c>
      <c r="N245" s="245">
        <v>0</v>
      </c>
    </row>
    <row r="246" spans="1:14" x14ac:dyDescent="0.25">
      <c r="A246" s="120" t="s">
        <v>244</v>
      </c>
      <c r="B246" s="244">
        <v>0</v>
      </c>
      <c r="C246" s="244">
        <v>0</v>
      </c>
      <c r="D246" s="245">
        <v>0</v>
      </c>
      <c r="F246" s="120" t="s">
        <v>164</v>
      </c>
      <c r="G246" s="244">
        <v>5.6099999999999998E-4</v>
      </c>
      <c r="H246" s="244">
        <v>0</v>
      </c>
      <c r="I246" s="245">
        <v>0</v>
      </c>
      <c r="K246" s="120" t="s">
        <v>239</v>
      </c>
      <c r="L246" s="244">
        <v>5.0000000000000001E-3</v>
      </c>
      <c r="M246" s="244">
        <v>0.20178122000000001</v>
      </c>
      <c r="N246" s="245">
        <v>0</v>
      </c>
    </row>
    <row r="247" spans="1:14" x14ac:dyDescent="0.25">
      <c r="A247" s="120" t="s">
        <v>245</v>
      </c>
      <c r="B247" s="244">
        <v>0</v>
      </c>
      <c r="C247" s="244">
        <v>0</v>
      </c>
      <c r="D247" s="245">
        <v>0</v>
      </c>
      <c r="F247" s="120" t="s">
        <v>167</v>
      </c>
      <c r="G247" s="244">
        <v>0</v>
      </c>
      <c r="H247" s="244">
        <v>0</v>
      </c>
      <c r="I247" s="245">
        <v>0</v>
      </c>
      <c r="K247" s="120" t="s">
        <v>241</v>
      </c>
      <c r="L247" s="244">
        <v>0</v>
      </c>
      <c r="M247" s="244">
        <v>0</v>
      </c>
      <c r="N247" s="245">
        <v>0</v>
      </c>
    </row>
    <row r="248" spans="1:14" x14ac:dyDescent="0.25">
      <c r="A248" s="120" t="s">
        <v>247</v>
      </c>
      <c r="B248" s="244">
        <v>0</v>
      </c>
      <c r="C248" s="244">
        <v>0</v>
      </c>
      <c r="D248" s="245">
        <v>0</v>
      </c>
      <c r="F248" s="120" t="s">
        <v>176</v>
      </c>
      <c r="G248" s="244">
        <v>1.3199000000000001E-2</v>
      </c>
      <c r="H248" s="244">
        <v>5.1980000000000004E-3</v>
      </c>
      <c r="I248" s="245">
        <v>0</v>
      </c>
      <c r="K248" s="120" t="s">
        <v>244</v>
      </c>
      <c r="L248" s="244">
        <v>0</v>
      </c>
      <c r="M248" s="244">
        <v>0</v>
      </c>
      <c r="N248" s="245">
        <v>0</v>
      </c>
    </row>
    <row r="249" spans="1:14" x14ac:dyDescent="0.25">
      <c r="A249" s="120" t="s">
        <v>248</v>
      </c>
      <c r="B249" s="244">
        <v>0</v>
      </c>
      <c r="C249" s="244">
        <v>0</v>
      </c>
      <c r="D249" s="245">
        <v>0</v>
      </c>
      <c r="F249" s="120" t="s">
        <v>245</v>
      </c>
      <c r="G249" s="244">
        <v>0</v>
      </c>
      <c r="H249" s="244">
        <v>0</v>
      </c>
      <c r="I249" s="245">
        <v>0</v>
      </c>
      <c r="K249" s="120" t="s">
        <v>245</v>
      </c>
      <c r="L249" s="244">
        <v>0</v>
      </c>
      <c r="M249" s="244">
        <v>0</v>
      </c>
      <c r="N249" s="245">
        <v>0</v>
      </c>
    </row>
  </sheetData>
  <sortState xmlns:xlrd2="http://schemas.microsoft.com/office/spreadsheetml/2017/richdata2" ref="K5:N182">
    <sortCondition descending="1" ref="N5:N182"/>
  </sortState>
  <mergeCells count="7">
    <mergeCell ref="A1:G1"/>
    <mergeCell ref="A2:D2"/>
    <mergeCell ref="F2:I2"/>
    <mergeCell ref="K2:N2"/>
    <mergeCell ref="C3:D3"/>
    <mergeCell ref="H3:I3"/>
    <mergeCell ref="M3:N3"/>
  </mergeCells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2"/>
  <sheetViews>
    <sheetView zoomScaleNormal="100" workbookViewId="0">
      <selection activeCell="H15" sqref="H15"/>
    </sheetView>
  </sheetViews>
  <sheetFormatPr defaultColWidth="8.81640625" defaultRowHeight="11.5" x14ac:dyDescent="0.25"/>
  <cols>
    <col min="1" max="1" width="25.81640625" style="72" bestFit="1" customWidth="1"/>
    <col min="2" max="2" width="13.453125" style="72" customWidth="1"/>
    <col min="3" max="3" width="13.36328125" style="72" customWidth="1"/>
    <col min="4" max="4" width="12.453125" style="72" customWidth="1"/>
    <col min="5" max="5" width="15.81640625" style="72" bestFit="1" customWidth="1"/>
    <col min="6" max="6" width="12.453125" style="72" customWidth="1"/>
    <col min="7" max="9" width="13.36328125" style="72" customWidth="1"/>
    <col min="10" max="10" width="8.81640625" style="72"/>
    <col min="11" max="11" width="12" style="6" customWidth="1"/>
    <col min="12" max="16384" width="8.81640625" style="6"/>
  </cols>
  <sheetData>
    <row r="1" spans="1:12" x14ac:dyDescent="0.25">
      <c r="A1" s="74" t="s">
        <v>669</v>
      </c>
      <c r="K1" s="364" t="s">
        <v>313</v>
      </c>
      <c r="L1" s="364"/>
    </row>
    <row r="2" spans="1:12" x14ac:dyDescent="0.25">
      <c r="A2" s="362" t="s">
        <v>322</v>
      </c>
      <c r="B2" s="389">
        <v>44835</v>
      </c>
      <c r="C2" s="390"/>
      <c r="D2" s="389">
        <v>45170</v>
      </c>
      <c r="E2" s="390"/>
      <c r="F2" s="389">
        <v>45200</v>
      </c>
      <c r="G2" s="390"/>
      <c r="H2" s="386" t="s">
        <v>324</v>
      </c>
      <c r="I2" s="386" t="s">
        <v>323</v>
      </c>
    </row>
    <row r="3" spans="1:12" x14ac:dyDescent="0.25">
      <c r="A3" s="363"/>
      <c r="B3" s="24" t="s">
        <v>554</v>
      </c>
      <c r="C3" s="50" t="s">
        <v>295</v>
      </c>
      <c r="D3" s="24" t="s">
        <v>554</v>
      </c>
      <c r="E3" s="50" t="s">
        <v>295</v>
      </c>
      <c r="F3" s="24" t="s">
        <v>554</v>
      </c>
      <c r="G3" s="50" t="s">
        <v>295</v>
      </c>
      <c r="H3" s="388"/>
      <c r="I3" s="388"/>
    </row>
    <row r="4" spans="1:12" x14ac:dyDescent="0.25">
      <c r="A4" s="14" t="s">
        <v>564</v>
      </c>
      <c r="B4" s="214">
        <v>5882.0712686400002</v>
      </c>
      <c r="C4" s="88">
        <f t="shared" ref="C4:C10" si="0">(B4/$B$10)*100</f>
        <v>56.021616900534376</v>
      </c>
      <c r="D4" s="214">
        <v>6487.1786495799997</v>
      </c>
      <c r="E4" s="88">
        <f t="shared" ref="E4:E10" si="1">(D4/$D$10)*100</f>
        <v>58.39830032834071</v>
      </c>
      <c r="F4" s="214">
        <v>7000.7539833700002</v>
      </c>
      <c r="G4" s="88">
        <f t="shared" ref="G4:G10" si="2">(F4/$F$10)*100</f>
        <v>61.74573913405883</v>
      </c>
      <c r="H4" s="88">
        <f>((F4/D4)-1)*100</f>
        <v>7.9167749422663247</v>
      </c>
      <c r="I4" s="88">
        <f>((F4/B4)-1)*100</f>
        <v>19.018516839369259</v>
      </c>
    </row>
    <row r="5" spans="1:12" x14ac:dyDescent="0.25">
      <c r="A5" s="15" t="s">
        <v>628</v>
      </c>
      <c r="B5" s="216">
        <v>4154.2120216599997</v>
      </c>
      <c r="C5" s="41">
        <f t="shared" si="0"/>
        <v>39.565259204150998</v>
      </c>
      <c r="D5" s="216">
        <v>4285.984219121</v>
      </c>
      <c r="E5" s="41">
        <f t="shared" si="1"/>
        <v>38.582904395112017</v>
      </c>
      <c r="F5" s="216">
        <v>3939.5907653899999</v>
      </c>
      <c r="G5" s="41">
        <f t="shared" si="2"/>
        <v>34.74667789677445</v>
      </c>
      <c r="H5" s="41">
        <f>((F5/D5)-1)*100</f>
        <v>-8.0820048796642734</v>
      </c>
      <c r="I5" s="41">
        <f>((F5/B5)-1)*100</f>
        <v>-5.1663529726207464</v>
      </c>
    </row>
    <row r="6" spans="1:12" x14ac:dyDescent="0.25">
      <c r="A6" s="15" t="s">
        <v>627</v>
      </c>
      <c r="B6" s="216">
        <v>455.42281881999997</v>
      </c>
      <c r="C6" s="41">
        <f t="shared" si="0"/>
        <v>4.3375065548286909</v>
      </c>
      <c r="D6" s="216">
        <v>325.75871581000001</v>
      </c>
      <c r="E6" s="41">
        <f t="shared" si="1"/>
        <v>2.9325160209174492</v>
      </c>
      <c r="F6" s="216">
        <v>394.51551386</v>
      </c>
      <c r="G6" s="41">
        <f>(F6/$F$10)*100</f>
        <v>3.4795754944401804</v>
      </c>
      <c r="H6" s="41">
        <f>((F6/D6)-1)*100</f>
        <v>21.106664139142374</v>
      </c>
      <c r="I6" s="41">
        <f>((F6/B6)-1)*100</f>
        <v>-13.373792977218567</v>
      </c>
    </row>
    <row r="7" spans="1:12" x14ac:dyDescent="0.25">
      <c r="A7" s="15" t="s">
        <v>629</v>
      </c>
      <c r="B7" s="216">
        <v>5.5591368099999992</v>
      </c>
      <c r="C7" s="41">
        <f t="shared" si="0"/>
        <v>5.2945946834725303E-2</v>
      </c>
      <c r="D7" s="216">
        <v>1.8285453</v>
      </c>
      <c r="E7" s="41">
        <f t="shared" si="1"/>
        <v>1.6460767208914373E-2</v>
      </c>
      <c r="F7" s="216">
        <v>2.580152</v>
      </c>
      <c r="G7" s="41">
        <f t="shared" si="2"/>
        <v>2.2756604888082413E-2</v>
      </c>
      <c r="H7" s="41" t="s">
        <v>314</v>
      </c>
      <c r="I7" s="41">
        <f>((F7/B7)-1)*100</f>
        <v>-53.587182899353756</v>
      </c>
    </row>
    <row r="8" spans="1:12" x14ac:dyDescent="0.25">
      <c r="A8" s="15" t="s">
        <v>634</v>
      </c>
      <c r="B8" s="216">
        <v>2.3804159999999999</v>
      </c>
      <c r="C8" s="41">
        <f t="shared" si="0"/>
        <v>2.2671393651225773E-2</v>
      </c>
      <c r="D8" s="216">
        <v>5.3520909200000002</v>
      </c>
      <c r="E8" s="41">
        <f t="shared" si="1"/>
        <v>4.8180114933474356E-2</v>
      </c>
      <c r="F8" s="216">
        <v>0.59534549999999997</v>
      </c>
      <c r="G8" s="41">
        <f t="shared" si="2"/>
        <v>5.2508698384427996E-3</v>
      </c>
      <c r="H8" s="41">
        <f>((F8/D8)-1)*100</f>
        <v>-88.876394125232835</v>
      </c>
      <c r="I8" s="41">
        <f>((F8/B8)-1)*100</f>
        <v>-74.989854714470084</v>
      </c>
    </row>
    <row r="9" spans="1:12" x14ac:dyDescent="0.25">
      <c r="A9" s="98" t="s">
        <v>630</v>
      </c>
      <c r="B9" s="217">
        <v>0</v>
      </c>
      <c r="C9" s="41">
        <f t="shared" si="0"/>
        <v>0</v>
      </c>
      <c r="D9" s="217">
        <v>2.4037000000000002</v>
      </c>
      <c r="E9" s="41">
        <f t="shared" si="1"/>
        <v>2.1638373487420561E-2</v>
      </c>
      <c r="F9" s="217">
        <v>0</v>
      </c>
      <c r="G9" s="41">
        <f t="shared" si="2"/>
        <v>0</v>
      </c>
      <c r="H9" s="41" t="s">
        <v>314</v>
      </c>
      <c r="I9" s="41" t="s">
        <v>314</v>
      </c>
    </row>
    <row r="10" spans="1:12" x14ac:dyDescent="0.25">
      <c r="A10" s="89" t="s">
        <v>262</v>
      </c>
      <c r="B10" s="90">
        <f>SUM(B4:B9)</f>
        <v>10499.645661929999</v>
      </c>
      <c r="C10" s="64">
        <f t="shared" si="0"/>
        <v>100</v>
      </c>
      <c r="D10" s="90">
        <f>SUM(D4:D9)</f>
        <v>11108.505920731001</v>
      </c>
      <c r="E10" s="64">
        <f t="shared" si="1"/>
        <v>100</v>
      </c>
      <c r="F10" s="90">
        <f>SUM(F4:F9)</f>
        <v>11338.035760120001</v>
      </c>
      <c r="G10" s="64">
        <f t="shared" si="2"/>
        <v>100</v>
      </c>
      <c r="H10" s="91">
        <f>((F10/D10)-1)*100</f>
        <v>2.0662530229258458</v>
      </c>
      <c r="I10" s="91">
        <f>((F10/B10)-1)*100</f>
        <v>7.9849370653513496</v>
      </c>
    </row>
    <row r="11" spans="1:12" x14ac:dyDescent="0.25">
      <c r="F11" s="7"/>
      <c r="G11" s="7"/>
      <c r="H11" s="7"/>
    </row>
    <row r="12" spans="1:12" x14ac:dyDescent="0.25">
      <c r="F12" s="7"/>
      <c r="G12" s="7"/>
      <c r="H12" s="7"/>
    </row>
    <row r="13" spans="1:12" x14ac:dyDescent="0.25">
      <c r="F13" s="7"/>
      <c r="G13" s="7"/>
      <c r="H13" s="7"/>
    </row>
    <row r="14" spans="1:12" x14ac:dyDescent="0.25">
      <c r="F14" s="7"/>
      <c r="G14" s="7"/>
      <c r="H14" s="7"/>
    </row>
    <row r="15" spans="1:12" x14ac:dyDescent="0.25">
      <c r="F15" s="7"/>
      <c r="G15" s="7"/>
      <c r="H15" s="7"/>
    </row>
    <row r="16" spans="1:12" x14ac:dyDescent="0.25">
      <c r="F16" s="7"/>
      <c r="G16" s="7"/>
      <c r="H16" s="7"/>
    </row>
    <row r="17" spans="2:8" x14ac:dyDescent="0.25">
      <c r="F17" s="7"/>
      <c r="G17" s="7"/>
      <c r="H17" s="7"/>
    </row>
    <row r="18" spans="2:8" x14ac:dyDescent="0.25">
      <c r="F18" s="7"/>
      <c r="G18" s="7"/>
      <c r="H18" s="7"/>
    </row>
    <row r="19" spans="2:8" x14ac:dyDescent="0.25">
      <c r="F19" s="7"/>
      <c r="G19" s="7"/>
      <c r="H19" s="7"/>
    </row>
    <row r="32" spans="2:8" x14ac:dyDescent="0.25">
      <c r="B32" s="75"/>
      <c r="C32" s="75"/>
    </row>
    <row r="36" spans="1:10" x14ac:dyDescent="0.25">
      <c r="E36" s="92"/>
      <c r="F36" s="92"/>
      <c r="G36" s="92"/>
      <c r="I36" s="6"/>
      <c r="J36" s="6"/>
    </row>
    <row r="37" spans="1:10" x14ac:dyDescent="0.25">
      <c r="E37" s="7"/>
      <c r="F37" s="7"/>
      <c r="I37" s="6"/>
      <c r="J37" s="6"/>
    </row>
    <row r="38" spans="1:10" x14ac:dyDescent="0.25">
      <c r="E38" s="7"/>
      <c r="F38" s="7"/>
      <c r="I38" s="6"/>
      <c r="J38" s="67"/>
    </row>
    <row r="39" spans="1:10" x14ac:dyDescent="0.25">
      <c r="E39" s="7"/>
      <c r="F39" s="7"/>
      <c r="I39" s="6"/>
      <c r="J39" s="67"/>
    </row>
    <row r="40" spans="1:10" x14ac:dyDescent="0.25">
      <c r="E40" s="7"/>
      <c r="F40" s="7"/>
      <c r="I40" s="6"/>
      <c r="J40" s="67"/>
    </row>
    <row r="41" spans="1:10" x14ac:dyDescent="0.25">
      <c r="E41" s="7"/>
      <c r="F41" s="7"/>
      <c r="I41" s="6"/>
      <c r="J41" s="67"/>
    </row>
    <row r="42" spans="1:10" x14ac:dyDescent="0.25">
      <c r="I42" s="6"/>
      <c r="J42" s="67"/>
    </row>
    <row r="43" spans="1:10" x14ac:dyDescent="0.25">
      <c r="E43" s="92"/>
      <c r="F43" s="92"/>
      <c r="G43" s="92"/>
      <c r="I43" s="6"/>
      <c r="J43" s="67"/>
    </row>
    <row r="44" spans="1:10" x14ac:dyDescent="0.25">
      <c r="B44" s="77"/>
      <c r="E44" s="92"/>
      <c r="F44" s="92"/>
      <c r="G44" s="92"/>
    </row>
    <row r="45" spans="1:10" x14ac:dyDescent="0.25">
      <c r="B45" s="32"/>
      <c r="E45" s="92"/>
      <c r="F45" s="92"/>
      <c r="G45" s="92"/>
    </row>
    <row r="46" spans="1:10" x14ac:dyDescent="0.25">
      <c r="A46" s="6"/>
      <c r="B46" s="6"/>
      <c r="C46" s="6"/>
      <c r="D46" s="6"/>
      <c r="E46" s="92"/>
      <c r="F46" s="92"/>
      <c r="G46" s="92"/>
    </row>
    <row r="47" spans="1:10" x14ac:dyDescent="0.25">
      <c r="A47" s="6"/>
      <c r="B47" s="67"/>
      <c r="C47" s="67"/>
      <c r="D47" s="67"/>
      <c r="E47" s="92"/>
      <c r="F47" s="92"/>
      <c r="G47" s="92"/>
    </row>
    <row r="48" spans="1:10" x14ac:dyDescent="0.25">
      <c r="A48" s="6"/>
      <c r="B48" s="67"/>
      <c r="C48" s="67"/>
      <c r="D48" s="67"/>
      <c r="E48" s="92"/>
      <c r="F48" s="92"/>
      <c r="G48" s="92"/>
    </row>
    <row r="49" spans="1:4" x14ac:dyDescent="0.25">
      <c r="A49" s="6"/>
      <c r="B49" s="67"/>
      <c r="C49" s="67"/>
      <c r="D49" s="67"/>
    </row>
    <row r="50" spans="1:4" x14ac:dyDescent="0.25">
      <c r="A50" s="6"/>
      <c r="B50" s="67"/>
      <c r="C50" s="67"/>
      <c r="D50" s="67"/>
    </row>
    <row r="51" spans="1:4" x14ac:dyDescent="0.25">
      <c r="A51" s="6"/>
      <c r="B51" s="67"/>
      <c r="C51" s="67"/>
      <c r="D51" s="67"/>
    </row>
    <row r="52" spans="1:4" x14ac:dyDescent="0.25">
      <c r="A52" s="6"/>
      <c r="B52" s="67"/>
      <c r="C52" s="67"/>
      <c r="D52" s="67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2"/>
  <sheetViews>
    <sheetView zoomScaleNormal="100" workbookViewId="0">
      <selection activeCell="P138" sqref="P138"/>
    </sheetView>
  </sheetViews>
  <sheetFormatPr defaultColWidth="8.81640625" defaultRowHeight="11.5" x14ac:dyDescent="0.25"/>
  <cols>
    <col min="1" max="1" width="27.36328125" style="6" customWidth="1"/>
    <col min="2" max="4" width="6.36328125" style="6" bestFit="1" customWidth="1"/>
    <col min="5" max="5" width="4.453125" style="6" customWidth="1"/>
    <col min="6" max="6" width="28.7265625" style="6" customWidth="1"/>
    <col min="7" max="9" width="7.1796875" style="6" bestFit="1" customWidth="1"/>
    <col min="10" max="10" width="4.08984375" style="6" customWidth="1"/>
    <col min="11" max="11" width="20.453125" style="6" customWidth="1"/>
    <col min="12" max="12" width="6.08984375" style="6" customWidth="1"/>
    <col min="13" max="13" width="6.453125" style="6" customWidth="1"/>
    <col min="14" max="14" width="7.1796875" style="6" customWidth="1"/>
    <col min="15" max="16384" width="8.81640625" style="6"/>
  </cols>
  <sheetData>
    <row r="1" spans="1:17" x14ac:dyDescent="0.25">
      <c r="A1" s="392" t="s">
        <v>556</v>
      </c>
      <c r="B1" s="392"/>
      <c r="C1" s="392"/>
      <c r="D1" s="392"/>
      <c r="E1" s="392"/>
      <c r="F1" s="392"/>
      <c r="G1" s="392"/>
      <c r="P1" s="356" t="s">
        <v>313</v>
      </c>
      <c r="Q1" s="356"/>
    </row>
    <row r="2" spans="1:17" x14ac:dyDescent="0.25">
      <c r="A2" s="359" t="s">
        <v>564</v>
      </c>
      <c r="B2" s="360"/>
      <c r="C2" s="360"/>
      <c r="D2" s="361"/>
      <c r="E2" s="93"/>
      <c r="F2" s="398" t="s">
        <v>628</v>
      </c>
      <c r="G2" s="399"/>
      <c r="H2" s="399"/>
      <c r="I2" s="400"/>
      <c r="J2" s="93"/>
      <c r="K2" s="359" t="s">
        <v>627</v>
      </c>
      <c r="L2" s="360"/>
      <c r="M2" s="360"/>
      <c r="N2" s="361"/>
    </row>
    <row r="3" spans="1:17" x14ac:dyDescent="0.25">
      <c r="A3" s="24" t="s">
        <v>339</v>
      </c>
      <c r="B3" s="24">
        <v>2022</v>
      </c>
      <c r="C3" s="396">
        <v>2023</v>
      </c>
      <c r="D3" s="397"/>
      <c r="E3" s="93"/>
      <c r="F3" s="24" t="s">
        <v>339</v>
      </c>
      <c r="G3" s="24">
        <v>2022</v>
      </c>
      <c r="H3" s="396">
        <v>2023</v>
      </c>
      <c r="I3" s="397"/>
      <c r="J3" s="93"/>
      <c r="K3" s="24" t="s">
        <v>339</v>
      </c>
      <c r="L3" s="24">
        <v>2022</v>
      </c>
      <c r="M3" s="396">
        <v>2023</v>
      </c>
      <c r="N3" s="397"/>
    </row>
    <row r="4" spans="1:17" s="9" customFormat="1" x14ac:dyDescent="0.25">
      <c r="A4" s="246" t="s">
        <v>268</v>
      </c>
      <c r="B4" s="247" t="s">
        <v>278</v>
      </c>
      <c r="C4" s="247" t="s">
        <v>277</v>
      </c>
      <c r="D4" s="247" t="s">
        <v>278</v>
      </c>
      <c r="E4" s="93"/>
      <c r="F4" s="239" t="s">
        <v>268</v>
      </c>
      <c r="G4" s="240" t="s">
        <v>278</v>
      </c>
      <c r="H4" s="240" t="s">
        <v>277</v>
      </c>
      <c r="I4" s="240" t="s">
        <v>670</v>
      </c>
      <c r="K4" s="239" t="s">
        <v>268</v>
      </c>
      <c r="L4" s="248" t="s">
        <v>278</v>
      </c>
      <c r="M4" s="248" t="s">
        <v>277</v>
      </c>
      <c r="N4" s="344" t="s">
        <v>670</v>
      </c>
    </row>
    <row r="5" spans="1:17" x14ac:dyDescent="0.25">
      <c r="A5" s="14" t="s">
        <v>218</v>
      </c>
      <c r="B5" s="249">
        <v>322.70176680000003</v>
      </c>
      <c r="C5" s="249">
        <v>319.37180081999998</v>
      </c>
      <c r="D5" s="249">
        <v>340.99038113</v>
      </c>
      <c r="E5" s="94"/>
      <c r="F5" s="241" t="s">
        <v>80</v>
      </c>
      <c r="G5" s="242">
        <v>1497.75116832</v>
      </c>
      <c r="H5" s="242">
        <v>2545.8747912700001</v>
      </c>
      <c r="I5" s="243">
        <v>1804.4466843499999</v>
      </c>
      <c r="J5" s="95"/>
      <c r="K5" s="241" t="s">
        <v>209</v>
      </c>
      <c r="L5" s="242">
        <v>37.771569890000002</v>
      </c>
      <c r="M5" s="242">
        <v>29.414855539999998</v>
      </c>
      <c r="N5" s="243">
        <v>70.841611810000003</v>
      </c>
    </row>
    <row r="6" spans="1:17" x14ac:dyDescent="0.25">
      <c r="A6" s="15" t="s">
        <v>37</v>
      </c>
      <c r="B6" s="250">
        <v>211.79757112999999</v>
      </c>
      <c r="C6" s="250">
        <v>143.15375633000002</v>
      </c>
      <c r="D6" s="250">
        <v>244.41640529</v>
      </c>
      <c r="F6" s="120" t="s">
        <v>129</v>
      </c>
      <c r="G6" s="244">
        <v>45.979452369999997</v>
      </c>
      <c r="H6" s="244">
        <v>89.812258489999991</v>
      </c>
      <c r="I6" s="245">
        <v>166.31959189</v>
      </c>
      <c r="J6" s="96"/>
      <c r="K6" s="120" t="s">
        <v>242</v>
      </c>
      <c r="L6" s="244">
        <v>11.8591388</v>
      </c>
      <c r="M6" s="244">
        <v>17.031245899999998</v>
      </c>
      <c r="N6" s="245">
        <v>49.446702780000003</v>
      </c>
    </row>
    <row r="7" spans="1:17" x14ac:dyDescent="0.25">
      <c r="A7" s="15" t="s">
        <v>217</v>
      </c>
      <c r="B7" s="250">
        <v>197.4042604</v>
      </c>
      <c r="C7" s="250">
        <v>244.95579891999998</v>
      </c>
      <c r="D7" s="250">
        <v>241.46782584000002</v>
      </c>
      <c r="E7" s="72"/>
      <c r="F7" s="120" t="s">
        <v>160</v>
      </c>
      <c r="G7" s="244">
        <v>9.6538958299999997</v>
      </c>
      <c r="H7" s="244">
        <v>67.964939060000006</v>
      </c>
      <c r="I7" s="245">
        <v>159.54931084999998</v>
      </c>
      <c r="J7" s="96"/>
      <c r="K7" s="120" t="s">
        <v>151</v>
      </c>
      <c r="L7" s="244">
        <v>187.04492587999999</v>
      </c>
      <c r="M7" s="244">
        <v>2.2491786899999999</v>
      </c>
      <c r="N7" s="245">
        <v>46.296446549999999</v>
      </c>
    </row>
    <row r="8" spans="1:17" x14ac:dyDescent="0.25">
      <c r="A8" s="15" t="s">
        <v>97</v>
      </c>
      <c r="B8" s="250">
        <v>21.080634589999999</v>
      </c>
      <c r="C8" s="250">
        <v>339.75576136000001</v>
      </c>
      <c r="D8" s="250">
        <v>235.92970961</v>
      </c>
      <c r="E8" s="69"/>
      <c r="F8" s="120" t="s">
        <v>183</v>
      </c>
      <c r="G8" s="244">
        <v>15.391092519999999</v>
      </c>
      <c r="H8" s="244">
        <v>6.8459168500000001</v>
      </c>
      <c r="I8" s="245">
        <v>126.74235884000001</v>
      </c>
      <c r="J8" s="97"/>
      <c r="K8" s="120" t="s">
        <v>105</v>
      </c>
      <c r="L8" s="244">
        <v>21.706215329999999</v>
      </c>
      <c r="M8" s="244">
        <v>19.763778609999999</v>
      </c>
      <c r="N8" s="245">
        <v>16.695666720000002</v>
      </c>
    </row>
    <row r="9" spans="1:17" x14ac:dyDescent="0.25">
      <c r="A9" s="15" t="s">
        <v>68</v>
      </c>
      <c r="B9" s="250">
        <v>0</v>
      </c>
      <c r="C9" s="250">
        <v>150.36247677</v>
      </c>
      <c r="D9" s="250">
        <v>235.54627400000001</v>
      </c>
      <c r="E9" s="69"/>
      <c r="F9" s="120" t="s">
        <v>184</v>
      </c>
      <c r="G9" s="244">
        <v>165.1099347</v>
      </c>
      <c r="H9" s="244">
        <v>61.865136280000002</v>
      </c>
      <c r="I9" s="245">
        <v>105.19661343000001</v>
      </c>
      <c r="J9" s="97"/>
      <c r="K9" s="120" t="s">
        <v>240</v>
      </c>
      <c r="L9" s="244">
        <v>31.253729100000001</v>
      </c>
      <c r="M9" s="244">
        <v>14.967714710000001</v>
      </c>
      <c r="N9" s="245">
        <v>14.295254289999999</v>
      </c>
    </row>
    <row r="10" spans="1:17" x14ac:dyDescent="0.25">
      <c r="A10" s="15" t="s">
        <v>184</v>
      </c>
      <c r="B10" s="250">
        <v>194.30557403999998</v>
      </c>
      <c r="C10" s="250">
        <v>195.47013791999998</v>
      </c>
      <c r="D10" s="250">
        <v>188.05926568999999</v>
      </c>
      <c r="E10" s="72"/>
      <c r="F10" s="120" t="s">
        <v>248</v>
      </c>
      <c r="G10" s="244">
        <v>3.3178830600000002</v>
      </c>
      <c r="H10" s="244">
        <v>0.79351819999999995</v>
      </c>
      <c r="I10" s="245">
        <v>99.235169049999996</v>
      </c>
      <c r="J10" s="96"/>
      <c r="K10" s="120" t="s">
        <v>250</v>
      </c>
      <c r="L10" s="244">
        <v>1.31365179</v>
      </c>
      <c r="M10" s="244">
        <v>1.89563685</v>
      </c>
      <c r="N10" s="245">
        <v>13.5290865</v>
      </c>
    </row>
    <row r="11" spans="1:17" x14ac:dyDescent="0.25">
      <c r="A11" s="15" t="s">
        <v>250</v>
      </c>
      <c r="B11" s="250">
        <v>138.23490494000001</v>
      </c>
      <c r="C11" s="250">
        <v>133.58672126000002</v>
      </c>
      <c r="D11" s="250">
        <v>165.79852975</v>
      </c>
      <c r="E11" s="72"/>
      <c r="F11" s="120" t="s">
        <v>123</v>
      </c>
      <c r="G11" s="244">
        <v>99.871403779999994</v>
      </c>
      <c r="H11" s="244">
        <v>54.937630249999998</v>
      </c>
      <c r="I11" s="245">
        <v>95.943439739999988</v>
      </c>
      <c r="J11" s="96"/>
      <c r="K11" s="120" t="s">
        <v>224</v>
      </c>
      <c r="L11" s="244">
        <v>7.9248459999999996</v>
      </c>
      <c r="M11" s="244">
        <v>27.022284170000002</v>
      </c>
      <c r="N11" s="245">
        <v>12.741368509999999</v>
      </c>
    </row>
    <row r="12" spans="1:17" x14ac:dyDescent="0.25">
      <c r="A12" s="15" t="s">
        <v>105</v>
      </c>
      <c r="B12" s="250">
        <v>115.012415</v>
      </c>
      <c r="C12" s="250">
        <v>147.40721102000001</v>
      </c>
      <c r="D12" s="250">
        <v>141.86993919</v>
      </c>
      <c r="E12" s="72"/>
      <c r="F12" s="120" t="s">
        <v>114</v>
      </c>
      <c r="G12" s="244">
        <v>68.722904110000002</v>
      </c>
      <c r="H12" s="244">
        <v>44.660781929999999</v>
      </c>
      <c r="I12" s="245">
        <v>84.93987448</v>
      </c>
      <c r="J12" s="96"/>
      <c r="K12" s="120" t="s">
        <v>178</v>
      </c>
      <c r="L12" s="244">
        <v>12.50255888</v>
      </c>
      <c r="M12" s="244">
        <v>4.22987629</v>
      </c>
      <c r="N12" s="245">
        <v>11.975267279999999</v>
      </c>
    </row>
    <row r="13" spans="1:17" x14ac:dyDescent="0.25">
      <c r="A13" s="15" t="s">
        <v>33</v>
      </c>
      <c r="B13" s="250">
        <v>107.72506320000001</v>
      </c>
      <c r="C13" s="250">
        <v>122.25347109000001</v>
      </c>
      <c r="D13" s="250">
        <v>130.8340786</v>
      </c>
      <c r="E13" s="72"/>
      <c r="F13" s="120" t="s">
        <v>108</v>
      </c>
      <c r="G13" s="244">
        <v>11.332904279999999</v>
      </c>
      <c r="H13" s="244">
        <v>21.125395449999999</v>
      </c>
      <c r="I13" s="245">
        <v>75.882932510000003</v>
      </c>
      <c r="J13" s="96"/>
      <c r="K13" s="120" t="s">
        <v>204</v>
      </c>
      <c r="L13" s="244">
        <v>11.70740041</v>
      </c>
      <c r="M13" s="244">
        <v>16.631444599999998</v>
      </c>
      <c r="N13" s="245">
        <v>11.186797609999999</v>
      </c>
    </row>
    <row r="14" spans="1:17" x14ac:dyDescent="0.25">
      <c r="A14" s="15" t="s">
        <v>107</v>
      </c>
      <c r="B14" s="250">
        <v>122.34108626999999</v>
      </c>
      <c r="C14" s="250">
        <v>118.63739059999999</v>
      </c>
      <c r="D14" s="250">
        <v>129.64574726000001</v>
      </c>
      <c r="E14" s="72"/>
      <c r="F14" s="120" t="s">
        <v>71</v>
      </c>
      <c r="G14" s="244">
        <v>0</v>
      </c>
      <c r="H14" s="244">
        <v>53.239218380000004</v>
      </c>
      <c r="I14" s="245">
        <v>71.343686009999999</v>
      </c>
      <c r="J14" s="96"/>
      <c r="K14" s="120" t="s">
        <v>189</v>
      </c>
      <c r="L14" s="244">
        <v>2.07713993</v>
      </c>
      <c r="M14" s="244">
        <v>6.9094995099999998</v>
      </c>
      <c r="N14" s="245">
        <v>10.887607599999999</v>
      </c>
    </row>
    <row r="15" spans="1:17" x14ac:dyDescent="0.25">
      <c r="A15" s="15" t="s">
        <v>134</v>
      </c>
      <c r="B15" s="250">
        <v>81.793166379999988</v>
      </c>
      <c r="C15" s="250">
        <v>87.125822670000005</v>
      </c>
      <c r="D15" s="250">
        <v>124.32094232999999</v>
      </c>
      <c r="E15" s="72"/>
      <c r="F15" s="120" t="s">
        <v>64</v>
      </c>
      <c r="G15" s="244">
        <v>25.130585170000003</v>
      </c>
      <c r="H15" s="244">
        <v>18.80589213</v>
      </c>
      <c r="I15" s="245">
        <v>59.244259219999996</v>
      </c>
      <c r="J15" s="96"/>
      <c r="K15" s="120" t="s">
        <v>123</v>
      </c>
      <c r="L15" s="244">
        <v>3.8041094200000001</v>
      </c>
      <c r="M15" s="244">
        <v>5.0824102099999999</v>
      </c>
      <c r="N15" s="245">
        <v>8.6078500099999999</v>
      </c>
    </row>
    <row r="16" spans="1:17" x14ac:dyDescent="0.25">
      <c r="A16" s="15" t="s">
        <v>189</v>
      </c>
      <c r="B16" s="250">
        <v>37.134183200000003</v>
      </c>
      <c r="C16" s="250">
        <v>53.534319409999995</v>
      </c>
      <c r="D16" s="250">
        <v>119.59419895000001</v>
      </c>
      <c r="E16" s="72"/>
      <c r="F16" s="120" t="s">
        <v>218</v>
      </c>
      <c r="G16" s="244">
        <v>192.91964385</v>
      </c>
      <c r="H16" s="244">
        <v>28.808921899999998</v>
      </c>
      <c r="I16" s="245">
        <v>56.337615090000007</v>
      </c>
      <c r="J16" s="96"/>
      <c r="K16" s="120" t="s">
        <v>200</v>
      </c>
      <c r="L16" s="244">
        <v>2.6282545499999999</v>
      </c>
      <c r="M16" s="244">
        <v>5.4037938399999996</v>
      </c>
      <c r="N16" s="245">
        <v>7.0656070199999998</v>
      </c>
    </row>
    <row r="17" spans="1:14" x14ac:dyDescent="0.25">
      <c r="A17" s="15" t="s">
        <v>209</v>
      </c>
      <c r="B17" s="250">
        <v>72.242450019999993</v>
      </c>
      <c r="C17" s="250">
        <v>110.32179549</v>
      </c>
      <c r="D17" s="250">
        <v>114.57427371</v>
      </c>
      <c r="E17" s="72"/>
      <c r="F17" s="120" t="s">
        <v>2</v>
      </c>
      <c r="G17" s="244">
        <v>46.772017140000003</v>
      </c>
      <c r="H17" s="244">
        <v>45.244577749999998</v>
      </c>
      <c r="I17" s="245">
        <v>50.037527220000001</v>
      </c>
      <c r="J17" s="96"/>
      <c r="K17" s="120" t="s">
        <v>179</v>
      </c>
      <c r="L17" s="244">
        <v>0</v>
      </c>
      <c r="M17" s="244">
        <v>0.83918880000000007</v>
      </c>
      <c r="N17" s="245">
        <v>6.8959578600000002</v>
      </c>
    </row>
    <row r="18" spans="1:14" x14ac:dyDescent="0.25">
      <c r="A18" s="15" t="s">
        <v>108</v>
      </c>
      <c r="B18" s="250">
        <v>93.704281750000007</v>
      </c>
      <c r="C18" s="250">
        <v>99.965726970000006</v>
      </c>
      <c r="D18" s="250">
        <v>109.26443927</v>
      </c>
      <c r="E18" s="72"/>
      <c r="F18" s="120" t="s">
        <v>197</v>
      </c>
      <c r="G18" s="244">
        <v>48.990132200000005</v>
      </c>
      <c r="H18" s="244">
        <v>86.991714610000002</v>
      </c>
      <c r="I18" s="245">
        <v>49.949146290000002</v>
      </c>
      <c r="J18" s="96"/>
      <c r="K18" s="120" t="s">
        <v>256</v>
      </c>
      <c r="L18" s="244">
        <v>16.09960989</v>
      </c>
      <c r="M18" s="244">
        <v>10.231912699999999</v>
      </c>
      <c r="N18" s="245">
        <v>6.1910862999999994</v>
      </c>
    </row>
    <row r="19" spans="1:14" x14ac:dyDescent="0.25">
      <c r="A19" s="15" t="s">
        <v>16</v>
      </c>
      <c r="B19" s="250">
        <v>37.682780460000004</v>
      </c>
      <c r="C19" s="250">
        <v>103.79065337</v>
      </c>
      <c r="D19" s="250">
        <v>108.66870127</v>
      </c>
      <c r="E19" s="72"/>
      <c r="F19" s="120" t="s">
        <v>20</v>
      </c>
      <c r="G19" s="244">
        <v>37.263971770000005</v>
      </c>
      <c r="H19" s="244">
        <v>2.9409813700000003</v>
      </c>
      <c r="I19" s="245">
        <v>47.542150579999998</v>
      </c>
      <c r="J19" s="96"/>
      <c r="K19" s="120" t="s">
        <v>198</v>
      </c>
      <c r="L19" s="244">
        <v>1.35262847</v>
      </c>
      <c r="M19" s="244">
        <v>7.7328872199999994</v>
      </c>
      <c r="N19" s="245">
        <v>5.92090418</v>
      </c>
    </row>
    <row r="20" spans="1:14" x14ac:dyDescent="0.25">
      <c r="A20" s="15" t="s">
        <v>35</v>
      </c>
      <c r="B20" s="250">
        <v>103.80983284999999</v>
      </c>
      <c r="C20" s="250">
        <v>110.43333398</v>
      </c>
      <c r="D20" s="250">
        <v>106.92305481999999</v>
      </c>
      <c r="E20" s="72"/>
      <c r="F20" s="120" t="s">
        <v>217</v>
      </c>
      <c r="G20" s="244">
        <v>15.98243864</v>
      </c>
      <c r="H20" s="244">
        <v>18.038635809999999</v>
      </c>
      <c r="I20" s="245">
        <v>41.682087520000003</v>
      </c>
      <c r="J20" s="96"/>
      <c r="K20" s="120" t="s">
        <v>239</v>
      </c>
      <c r="L20" s="244">
        <v>0.56427698999999998</v>
      </c>
      <c r="M20" s="244">
        <v>0.90714591</v>
      </c>
      <c r="N20" s="245">
        <v>5.3127015700000007</v>
      </c>
    </row>
    <row r="21" spans="1:14" x14ac:dyDescent="0.25">
      <c r="A21" s="15" t="s">
        <v>220</v>
      </c>
      <c r="B21" s="250">
        <v>97.272337840000006</v>
      </c>
      <c r="C21" s="250">
        <v>136.89742619</v>
      </c>
      <c r="D21" s="250">
        <v>101.73730419</v>
      </c>
      <c r="E21" s="72"/>
      <c r="F21" s="120" t="s">
        <v>98</v>
      </c>
      <c r="G21" s="244">
        <v>22.20080875</v>
      </c>
      <c r="H21" s="244">
        <v>25.409171069999999</v>
      </c>
      <c r="I21" s="245">
        <v>38.835706460000004</v>
      </c>
      <c r="J21" s="96"/>
      <c r="K21" s="120" t="s">
        <v>210</v>
      </c>
      <c r="L21" s="244">
        <v>2.77937923</v>
      </c>
      <c r="M21" s="244">
        <v>1.7599056799999999</v>
      </c>
      <c r="N21" s="245">
        <v>4.9368085700000002</v>
      </c>
    </row>
    <row r="22" spans="1:14" x14ac:dyDescent="0.25">
      <c r="A22" s="15" t="s">
        <v>235</v>
      </c>
      <c r="B22" s="250">
        <v>61.87862114</v>
      </c>
      <c r="C22" s="250">
        <v>97.246078740000002</v>
      </c>
      <c r="D22" s="250">
        <v>97.930177479999998</v>
      </c>
      <c r="E22" s="72"/>
      <c r="F22" s="120" t="s">
        <v>210</v>
      </c>
      <c r="G22" s="244">
        <v>14.540534560000001</v>
      </c>
      <c r="H22" s="244">
        <v>40.13971179</v>
      </c>
      <c r="I22" s="245">
        <v>37.978323259999996</v>
      </c>
      <c r="J22" s="96"/>
      <c r="K22" s="120" t="s">
        <v>246</v>
      </c>
      <c r="L22" s="244">
        <v>4.1698825099999999</v>
      </c>
      <c r="M22" s="244">
        <v>3.4752464300000003</v>
      </c>
      <c r="N22" s="245">
        <v>4.5954727200000001</v>
      </c>
    </row>
    <row r="23" spans="1:14" x14ac:dyDescent="0.25">
      <c r="A23" s="15" t="s">
        <v>183</v>
      </c>
      <c r="B23" s="250">
        <v>115.88969006999999</v>
      </c>
      <c r="C23" s="250">
        <v>121.04183</v>
      </c>
      <c r="D23" s="250">
        <v>97.092685279999998</v>
      </c>
      <c r="E23" s="72"/>
      <c r="F23" s="120" t="s">
        <v>97</v>
      </c>
      <c r="G23" s="244">
        <v>12.99736148</v>
      </c>
      <c r="H23" s="244">
        <v>97.261725819999995</v>
      </c>
      <c r="I23" s="245">
        <v>37.298944759999998</v>
      </c>
      <c r="J23" s="96"/>
      <c r="K23" s="120" t="s">
        <v>175</v>
      </c>
      <c r="L23" s="244">
        <v>1.6317497400000001</v>
      </c>
      <c r="M23" s="244">
        <v>2.12279609</v>
      </c>
      <c r="N23" s="245">
        <v>4.5589082000000003</v>
      </c>
    </row>
    <row r="24" spans="1:14" x14ac:dyDescent="0.25">
      <c r="A24" s="15" t="s">
        <v>135</v>
      </c>
      <c r="B24" s="250">
        <v>83.765154510000002</v>
      </c>
      <c r="C24" s="250">
        <v>80.601413719999996</v>
      </c>
      <c r="D24" s="250">
        <v>92.74827999</v>
      </c>
      <c r="F24" s="120" t="s">
        <v>109</v>
      </c>
      <c r="G24" s="244">
        <v>0</v>
      </c>
      <c r="H24" s="244">
        <v>0.13568392000000001</v>
      </c>
      <c r="I24" s="245">
        <v>36.307084930000002</v>
      </c>
      <c r="J24" s="96"/>
      <c r="K24" s="120" t="s">
        <v>255</v>
      </c>
      <c r="L24" s="244">
        <v>11.84028573</v>
      </c>
      <c r="M24" s="244">
        <v>2.2219238100000003</v>
      </c>
      <c r="N24" s="245">
        <v>4.5490129400000008</v>
      </c>
    </row>
    <row r="25" spans="1:14" x14ac:dyDescent="0.25">
      <c r="A25" s="15" t="s">
        <v>175</v>
      </c>
      <c r="B25" s="250">
        <v>83.564096340000006</v>
      </c>
      <c r="C25" s="250">
        <v>85.03972847</v>
      </c>
      <c r="D25" s="250">
        <v>91.92013335</v>
      </c>
      <c r="F25" s="120" t="s">
        <v>170</v>
      </c>
      <c r="G25" s="244">
        <v>6.1960420999999997</v>
      </c>
      <c r="H25" s="244">
        <v>18.974819460000003</v>
      </c>
      <c r="I25" s="245">
        <v>29.426863579999999</v>
      </c>
      <c r="J25" s="96"/>
      <c r="K25" s="120" t="s">
        <v>211</v>
      </c>
      <c r="L25" s="244">
        <v>4.59837908</v>
      </c>
      <c r="M25" s="244">
        <v>3.9374577500000001</v>
      </c>
      <c r="N25" s="245">
        <v>3.6844596300000001</v>
      </c>
    </row>
    <row r="26" spans="1:14" x14ac:dyDescent="0.25">
      <c r="A26" s="15" t="s">
        <v>229</v>
      </c>
      <c r="B26" s="250">
        <v>82.505689810000007</v>
      </c>
      <c r="C26" s="250">
        <v>70.34696778</v>
      </c>
      <c r="D26" s="250">
        <v>91.825217269999996</v>
      </c>
      <c r="F26" s="120" t="s">
        <v>168</v>
      </c>
      <c r="G26" s="244">
        <v>7.8407565999999997</v>
      </c>
      <c r="H26" s="244">
        <v>9.9328892399999997</v>
      </c>
      <c r="I26" s="245">
        <v>26.447738129999998</v>
      </c>
      <c r="J26" s="96"/>
      <c r="K26" s="120" t="s">
        <v>220</v>
      </c>
      <c r="L26" s="244">
        <v>1.4753979699999999</v>
      </c>
      <c r="M26" s="244">
        <v>2.33276087</v>
      </c>
      <c r="N26" s="245">
        <v>3.0329955800000001</v>
      </c>
    </row>
    <row r="27" spans="1:14" x14ac:dyDescent="0.25">
      <c r="A27" s="15" t="s">
        <v>80</v>
      </c>
      <c r="B27" s="250">
        <v>73.948752939999991</v>
      </c>
      <c r="C27" s="250">
        <v>77.294036079999998</v>
      </c>
      <c r="D27" s="250">
        <v>80.125737209999997</v>
      </c>
      <c r="F27" s="120" t="s">
        <v>172</v>
      </c>
      <c r="G27" s="244">
        <v>18.78696665</v>
      </c>
      <c r="H27" s="244">
        <v>9.7231420100000001</v>
      </c>
      <c r="I27" s="245">
        <v>24.854327649999998</v>
      </c>
      <c r="J27" s="96"/>
      <c r="K27" s="120" t="s">
        <v>196</v>
      </c>
      <c r="L27" s="244">
        <v>3.1597481099999998</v>
      </c>
      <c r="M27" s="244">
        <v>2.80418769</v>
      </c>
      <c r="N27" s="245">
        <v>2.9978506499999997</v>
      </c>
    </row>
    <row r="28" spans="1:14" x14ac:dyDescent="0.25">
      <c r="A28" s="15" t="s">
        <v>194</v>
      </c>
      <c r="B28" s="250">
        <v>31.081260920000002</v>
      </c>
      <c r="C28" s="250">
        <v>28.53135666</v>
      </c>
      <c r="D28" s="250">
        <v>78.940167410000001</v>
      </c>
      <c r="F28" s="120" t="s">
        <v>175</v>
      </c>
      <c r="G28" s="244">
        <v>62.491001679999997</v>
      </c>
      <c r="H28" s="244">
        <v>49.288270220000001</v>
      </c>
      <c r="I28" s="245">
        <v>24.685147100000002</v>
      </c>
      <c r="J28" s="96"/>
      <c r="K28" s="120" t="s">
        <v>216</v>
      </c>
      <c r="L28" s="244">
        <v>5.0946364600000003</v>
      </c>
      <c r="M28" s="244">
        <v>6.2680425999999994</v>
      </c>
      <c r="N28" s="245">
        <v>2.8842747200000001</v>
      </c>
    </row>
    <row r="29" spans="1:14" x14ac:dyDescent="0.25">
      <c r="A29" s="15" t="s">
        <v>195</v>
      </c>
      <c r="B29" s="250">
        <v>40.269002799999996</v>
      </c>
      <c r="C29" s="250">
        <v>51.78620437</v>
      </c>
      <c r="D29" s="250">
        <v>75.210969840000004</v>
      </c>
      <c r="F29" s="120" t="s">
        <v>209</v>
      </c>
      <c r="G29" s="244">
        <v>5.1083132400000002</v>
      </c>
      <c r="H29" s="244">
        <v>101.92996225</v>
      </c>
      <c r="I29" s="245">
        <v>21.767367570000001</v>
      </c>
      <c r="J29" s="96"/>
      <c r="K29" s="120" t="s">
        <v>160</v>
      </c>
      <c r="L29" s="244">
        <v>0.30641759999999996</v>
      </c>
      <c r="M29" s="244">
        <v>0.34421578999999997</v>
      </c>
      <c r="N29" s="245">
        <v>2.8806509999999999</v>
      </c>
    </row>
    <row r="30" spans="1:14" x14ac:dyDescent="0.25">
      <c r="A30" s="15" t="s">
        <v>20</v>
      </c>
      <c r="B30" s="250">
        <v>66.053187679999994</v>
      </c>
      <c r="C30" s="250">
        <v>62.963415439999999</v>
      </c>
      <c r="D30" s="250">
        <v>74.95484725</v>
      </c>
      <c r="F30" s="120" t="s">
        <v>196</v>
      </c>
      <c r="G30" s="244">
        <v>8.5002246999999986</v>
      </c>
      <c r="H30" s="244">
        <v>38.610096009999999</v>
      </c>
      <c r="I30" s="245">
        <v>21.0171569</v>
      </c>
      <c r="J30" s="96"/>
      <c r="K30" s="120" t="s">
        <v>203</v>
      </c>
      <c r="L30" s="244">
        <v>1.4964829499999999</v>
      </c>
      <c r="M30" s="244">
        <v>7.5125500599999997</v>
      </c>
      <c r="N30" s="245">
        <v>2.5444355499999998</v>
      </c>
    </row>
    <row r="31" spans="1:14" x14ac:dyDescent="0.25">
      <c r="A31" s="15" t="s">
        <v>123</v>
      </c>
      <c r="B31" s="250">
        <v>70.039858159999994</v>
      </c>
      <c r="C31" s="250">
        <v>66.198275820000006</v>
      </c>
      <c r="D31" s="250">
        <v>72.336929459999993</v>
      </c>
      <c r="F31" s="120" t="s">
        <v>189</v>
      </c>
      <c r="G31" s="244">
        <v>59.237306920000002</v>
      </c>
      <c r="H31" s="244">
        <v>55.155807920000001</v>
      </c>
      <c r="I31" s="245">
        <v>19.330321179999999</v>
      </c>
      <c r="J31" s="96"/>
      <c r="K31" s="120" t="s">
        <v>184</v>
      </c>
      <c r="L31" s="244">
        <v>0.82031500000000002</v>
      </c>
      <c r="M31" s="244">
        <v>2.35948241</v>
      </c>
      <c r="N31" s="245">
        <v>2.48971958</v>
      </c>
    </row>
    <row r="32" spans="1:14" x14ac:dyDescent="0.25">
      <c r="A32" s="15" t="s">
        <v>216</v>
      </c>
      <c r="B32" s="250">
        <v>59.186471270000006</v>
      </c>
      <c r="C32" s="250">
        <v>80.284299110000006</v>
      </c>
      <c r="D32" s="250">
        <v>72.281412650000007</v>
      </c>
      <c r="F32" s="120" t="s">
        <v>9</v>
      </c>
      <c r="G32" s="244">
        <v>31.225347550000002</v>
      </c>
      <c r="H32" s="244">
        <v>26.386718079999998</v>
      </c>
      <c r="I32" s="245">
        <v>18.177623280000002</v>
      </c>
      <c r="J32" s="96"/>
      <c r="K32" s="120" t="s">
        <v>172</v>
      </c>
      <c r="L32" s="244">
        <v>1.7894709499999999</v>
      </c>
      <c r="M32" s="244">
        <v>4.6492596399999995</v>
      </c>
      <c r="N32" s="245">
        <v>2.4270942899999999</v>
      </c>
    </row>
    <row r="33" spans="1:14" x14ac:dyDescent="0.25">
      <c r="A33" s="15" t="s">
        <v>214</v>
      </c>
      <c r="B33" s="250">
        <v>63.474968459999999</v>
      </c>
      <c r="C33" s="250">
        <v>58.021198829999996</v>
      </c>
      <c r="D33" s="250">
        <v>70.086135290000001</v>
      </c>
      <c r="F33" s="120" t="s">
        <v>195</v>
      </c>
      <c r="G33" s="244">
        <v>4.3501896100000002</v>
      </c>
      <c r="H33" s="244">
        <v>12.316354759999999</v>
      </c>
      <c r="I33" s="245">
        <v>17.57663397</v>
      </c>
      <c r="J33" s="96"/>
      <c r="K33" s="120" t="s">
        <v>195</v>
      </c>
      <c r="L33" s="244">
        <v>1.6739772800000001</v>
      </c>
      <c r="M33" s="244">
        <v>3.28282155</v>
      </c>
      <c r="N33" s="245">
        <v>2.33561709</v>
      </c>
    </row>
    <row r="34" spans="1:14" x14ac:dyDescent="0.25">
      <c r="A34" s="15" t="s">
        <v>200</v>
      </c>
      <c r="B34" s="250">
        <v>27.499005780000001</v>
      </c>
      <c r="C34" s="250">
        <v>49.718461099999999</v>
      </c>
      <c r="D34" s="250">
        <v>65.068780469999993</v>
      </c>
      <c r="F34" s="120" t="s">
        <v>216</v>
      </c>
      <c r="G34" s="244">
        <v>4.7563863099999999</v>
      </c>
      <c r="H34" s="244">
        <v>8.0171658699999995</v>
      </c>
      <c r="I34" s="245">
        <v>16.488569829999999</v>
      </c>
      <c r="J34" s="96"/>
      <c r="K34" s="120" t="s">
        <v>75</v>
      </c>
      <c r="L34" s="244">
        <v>0.40898166999999996</v>
      </c>
      <c r="M34" s="244">
        <v>0.14204475</v>
      </c>
      <c r="N34" s="245">
        <v>2.2776227599999999</v>
      </c>
    </row>
    <row r="35" spans="1:14" x14ac:dyDescent="0.25">
      <c r="A35" s="15" t="s">
        <v>88</v>
      </c>
      <c r="B35" s="250">
        <v>83.927620019999992</v>
      </c>
      <c r="C35" s="250">
        <v>68.542132819999992</v>
      </c>
      <c r="D35" s="250">
        <v>64.173990520000004</v>
      </c>
      <c r="F35" s="120" t="s">
        <v>201</v>
      </c>
      <c r="G35" s="244">
        <v>1.9724687400000001</v>
      </c>
      <c r="H35" s="244">
        <v>8.4799126199999986</v>
      </c>
      <c r="I35" s="245">
        <v>16.405845159999998</v>
      </c>
      <c r="J35" s="96"/>
      <c r="K35" s="120" t="s">
        <v>249</v>
      </c>
      <c r="L35" s="244">
        <v>13.6301974</v>
      </c>
      <c r="M35" s="244">
        <v>11.752078750000001</v>
      </c>
      <c r="N35" s="245">
        <v>2.2764028999999999</v>
      </c>
    </row>
    <row r="36" spans="1:14" x14ac:dyDescent="0.25">
      <c r="A36" s="15" t="s">
        <v>178</v>
      </c>
      <c r="B36" s="250">
        <v>19.969912860000001</v>
      </c>
      <c r="C36" s="250">
        <v>21.82319648</v>
      </c>
      <c r="D36" s="250">
        <v>62.297813520000005</v>
      </c>
      <c r="F36" s="120" t="s">
        <v>11</v>
      </c>
      <c r="G36" s="244">
        <v>59.405986900000002</v>
      </c>
      <c r="H36" s="244">
        <v>16.935226359999998</v>
      </c>
      <c r="I36" s="245">
        <v>16.257810759999998</v>
      </c>
      <c r="J36" s="96"/>
      <c r="K36" s="120" t="s">
        <v>213</v>
      </c>
      <c r="L36" s="244">
        <v>5.2756384699999996</v>
      </c>
      <c r="M36" s="244">
        <v>33.724490670000002</v>
      </c>
      <c r="N36" s="245">
        <v>2.2637828399999997</v>
      </c>
    </row>
    <row r="37" spans="1:14" x14ac:dyDescent="0.25">
      <c r="A37" s="15" t="s">
        <v>238</v>
      </c>
      <c r="B37" s="250">
        <v>84.079395669999997</v>
      </c>
      <c r="C37" s="250">
        <v>79.00938902</v>
      </c>
      <c r="D37" s="250">
        <v>62.224745159999998</v>
      </c>
      <c r="F37" s="120" t="s">
        <v>219</v>
      </c>
      <c r="G37" s="244">
        <v>12.706488820000001</v>
      </c>
      <c r="H37" s="244">
        <v>0.23600120000000002</v>
      </c>
      <c r="I37" s="245">
        <v>15.802063759999999</v>
      </c>
      <c r="J37" s="96"/>
      <c r="K37" s="120" t="s">
        <v>188</v>
      </c>
      <c r="L37" s="244">
        <v>3.3501782999999996</v>
      </c>
      <c r="M37" s="244">
        <v>2.6734266400000002</v>
      </c>
      <c r="N37" s="245">
        <v>2.2156585899999999</v>
      </c>
    </row>
    <row r="38" spans="1:14" x14ac:dyDescent="0.25">
      <c r="A38" s="15" t="s">
        <v>109</v>
      </c>
      <c r="B38" s="250">
        <v>93.878036609999995</v>
      </c>
      <c r="C38" s="250">
        <v>62.520105749999999</v>
      </c>
      <c r="D38" s="250">
        <v>60.99678248</v>
      </c>
      <c r="F38" s="120" t="s">
        <v>14</v>
      </c>
      <c r="G38" s="244">
        <v>5.6424005399999997</v>
      </c>
      <c r="H38" s="244">
        <v>1.0641706299999998</v>
      </c>
      <c r="I38" s="245">
        <v>15.73549929</v>
      </c>
      <c r="J38" s="96"/>
      <c r="K38" s="120" t="s">
        <v>0</v>
      </c>
      <c r="L38" s="244">
        <v>1.8066139999999999</v>
      </c>
      <c r="M38" s="244">
        <v>2.2173989999999999</v>
      </c>
      <c r="N38" s="245">
        <v>2.1754461800000002</v>
      </c>
    </row>
    <row r="39" spans="1:14" x14ac:dyDescent="0.25">
      <c r="A39" s="15" t="s">
        <v>160</v>
      </c>
      <c r="B39" s="250">
        <v>40.028278440000001</v>
      </c>
      <c r="C39" s="250">
        <v>43.887248479999997</v>
      </c>
      <c r="D39" s="250">
        <v>58.210126789999997</v>
      </c>
      <c r="F39" s="120" t="s">
        <v>178</v>
      </c>
      <c r="G39" s="244">
        <v>6.6966866500000002</v>
      </c>
      <c r="H39" s="244">
        <v>39.767893569999998</v>
      </c>
      <c r="I39" s="245">
        <v>15.243819550000001</v>
      </c>
      <c r="J39" s="96"/>
      <c r="K39" s="120" t="s">
        <v>201</v>
      </c>
      <c r="L39" s="244">
        <v>2.89020652</v>
      </c>
      <c r="M39" s="244">
        <v>4.6670429800000006</v>
      </c>
      <c r="N39" s="245">
        <v>2.1164389199999998</v>
      </c>
    </row>
    <row r="40" spans="1:14" x14ac:dyDescent="0.25">
      <c r="A40" s="15" t="s">
        <v>204</v>
      </c>
      <c r="B40" s="250">
        <v>42.932271890000003</v>
      </c>
      <c r="C40" s="250">
        <v>56.083459159999997</v>
      </c>
      <c r="D40" s="250">
        <v>55.011484159999995</v>
      </c>
      <c r="F40" s="120" t="s">
        <v>242</v>
      </c>
      <c r="G40" s="244">
        <v>2.9941686700000001</v>
      </c>
      <c r="H40" s="244">
        <v>1.6859700200000001</v>
      </c>
      <c r="I40" s="245">
        <v>15.14768216</v>
      </c>
      <c r="J40" s="96"/>
      <c r="K40" s="120" t="s">
        <v>253</v>
      </c>
      <c r="L40" s="244">
        <v>5.2620000000000002E-3</v>
      </c>
      <c r="M40" s="244">
        <v>0.81561671999999996</v>
      </c>
      <c r="N40" s="245">
        <v>2.0225081199999999</v>
      </c>
    </row>
    <row r="41" spans="1:14" x14ac:dyDescent="0.25">
      <c r="A41" s="15" t="s">
        <v>25</v>
      </c>
      <c r="B41" s="250">
        <v>49.149466189999998</v>
      </c>
      <c r="C41" s="250">
        <v>47.574194320000004</v>
      </c>
      <c r="D41" s="250">
        <v>54.651731299999994</v>
      </c>
      <c r="F41" s="120" t="s">
        <v>37</v>
      </c>
      <c r="G41" s="244">
        <v>14.007841279999999</v>
      </c>
      <c r="H41" s="244">
        <v>4.9750587300000007</v>
      </c>
      <c r="I41" s="245">
        <v>14.982927439999999</v>
      </c>
      <c r="J41" s="96"/>
      <c r="K41" s="120" t="s">
        <v>130</v>
      </c>
      <c r="L41" s="244">
        <v>1.0947154399999999</v>
      </c>
      <c r="M41" s="244">
        <v>2.1314794300000002</v>
      </c>
      <c r="N41" s="245">
        <v>1.91690257</v>
      </c>
    </row>
    <row r="42" spans="1:14" x14ac:dyDescent="0.25">
      <c r="A42" s="15" t="s">
        <v>129</v>
      </c>
      <c r="B42" s="250">
        <v>61.133169659999993</v>
      </c>
      <c r="C42" s="250">
        <v>68.924819020000001</v>
      </c>
      <c r="D42" s="250">
        <v>54.572039930000003</v>
      </c>
      <c r="F42" s="120" t="s">
        <v>156</v>
      </c>
      <c r="G42" s="244">
        <v>44.492511999999998</v>
      </c>
      <c r="H42" s="244">
        <v>2.5158664900000001</v>
      </c>
      <c r="I42" s="245">
        <v>14.38637052</v>
      </c>
      <c r="J42" s="96"/>
      <c r="K42" s="120" t="s">
        <v>104</v>
      </c>
      <c r="L42" s="244">
        <v>0.74396644999999995</v>
      </c>
      <c r="M42" s="244">
        <v>1.2481739700000001</v>
      </c>
      <c r="N42" s="245">
        <v>1.6895912</v>
      </c>
    </row>
    <row r="43" spans="1:14" x14ac:dyDescent="0.25">
      <c r="A43" s="15" t="s">
        <v>196</v>
      </c>
      <c r="B43" s="250">
        <v>43.611712950000005</v>
      </c>
      <c r="C43" s="250">
        <v>56.297200520000004</v>
      </c>
      <c r="D43" s="250">
        <v>53.259238450000005</v>
      </c>
      <c r="F43" s="120" t="s">
        <v>200</v>
      </c>
      <c r="G43" s="244">
        <v>1.68753672</v>
      </c>
      <c r="H43" s="244">
        <v>9.3337547000000001</v>
      </c>
      <c r="I43" s="245">
        <v>14.249524939999999</v>
      </c>
      <c r="J43" s="96"/>
      <c r="K43" s="120" t="s">
        <v>202</v>
      </c>
      <c r="L43" s="244">
        <v>2.09392954</v>
      </c>
      <c r="M43" s="244">
        <v>2.11641506</v>
      </c>
      <c r="N43" s="245">
        <v>1.6170231799999999</v>
      </c>
    </row>
    <row r="44" spans="1:14" x14ac:dyDescent="0.25">
      <c r="A44" s="15" t="s">
        <v>240</v>
      </c>
      <c r="B44" s="250">
        <v>35.82979005</v>
      </c>
      <c r="C44" s="250">
        <v>37.853863750000002</v>
      </c>
      <c r="D44" s="250">
        <v>52.876558780000003</v>
      </c>
      <c r="F44" s="120" t="s">
        <v>220</v>
      </c>
      <c r="G44" s="244">
        <v>7.5924801300000002</v>
      </c>
      <c r="H44" s="244">
        <v>23.187089180000001</v>
      </c>
      <c r="I44" s="245">
        <v>13.78311686</v>
      </c>
      <c r="J44" s="96"/>
      <c r="K44" s="120" t="s">
        <v>192</v>
      </c>
      <c r="L44" s="244">
        <v>0.23435254</v>
      </c>
      <c r="M44" s="244">
        <v>0.35437289</v>
      </c>
      <c r="N44" s="245">
        <v>1.50480977</v>
      </c>
    </row>
    <row r="45" spans="1:14" x14ac:dyDescent="0.25">
      <c r="A45" s="15" t="s">
        <v>5</v>
      </c>
      <c r="B45" s="250">
        <v>40.036648249999999</v>
      </c>
      <c r="C45" s="250">
        <v>37.718651340000001</v>
      </c>
      <c r="D45" s="250">
        <v>50.369158909999996</v>
      </c>
      <c r="F45" s="120" t="s">
        <v>146</v>
      </c>
      <c r="G45" s="244">
        <v>7.5149021100000004</v>
      </c>
      <c r="H45" s="244">
        <v>3.26793464</v>
      </c>
      <c r="I45" s="245">
        <v>13.506951340000001</v>
      </c>
      <c r="J45" s="96"/>
      <c r="K45" s="120" t="s">
        <v>248</v>
      </c>
      <c r="L45" s="244">
        <v>2.2837605600000002</v>
      </c>
      <c r="M45" s="244">
        <v>4.4026500000000003E-2</v>
      </c>
      <c r="N45" s="245">
        <v>1.4879293999999998</v>
      </c>
    </row>
    <row r="46" spans="1:14" x14ac:dyDescent="0.25">
      <c r="A46" s="15" t="s">
        <v>36</v>
      </c>
      <c r="B46" s="250">
        <v>44.593156610000001</v>
      </c>
      <c r="C46" s="250">
        <v>42.544033909999996</v>
      </c>
      <c r="D46" s="250">
        <v>50.172472640000002</v>
      </c>
      <c r="F46" s="120" t="s">
        <v>211</v>
      </c>
      <c r="G46" s="244">
        <v>8.7496560399999996</v>
      </c>
      <c r="H46" s="244">
        <v>13.959942249999999</v>
      </c>
      <c r="I46" s="245">
        <v>12.90739267</v>
      </c>
      <c r="J46" s="96"/>
      <c r="K46" s="120" t="s">
        <v>197</v>
      </c>
      <c r="L46" s="244">
        <v>0.74443187</v>
      </c>
      <c r="M46" s="244">
        <v>2.6397258999999997</v>
      </c>
      <c r="N46" s="245">
        <v>1.2605388100000001</v>
      </c>
    </row>
    <row r="47" spans="1:14" x14ac:dyDescent="0.25">
      <c r="A47" s="15" t="s">
        <v>212</v>
      </c>
      <c r="B47" s="250">
        <v>45.86061239</v>
      </c>
      <c r="C47" s="250">
        <v>49.35426674</v>
      </c>
      <c r="D47" s="250">
        <v>49.273552909999999</v>
      </c>
      <c r="F47" s="120" t="s">
        <v>26</v>
      </c>
      <c r="G47" s="244">
        <v>136.59892571</v>
      </c>
      <c r="H47" s="244">
        <v>54.767634630000003</v>
      </c>
      <c r="I47" s="245">
        <v>11.507818140000001</v>
      </c>
      <c r="J47" s="96"/>
      <c r="K47" s="120" t="s">
        <v>190</v>
      </c>
      <c r="L47" s="244">
        <v>0.11368916</v>
      </c>
      <c r="M47" s="244">
        <v>0.35150914</v>
      </c>
      <c r="N47" s="245">
        <v>1.24151966</v>
      </c>
    </row>
    <row r="48" spans="1:14" x14ac:dyDescent="0.25">
      <c r="A48" s="15" t="s">
        <v>232</v>
      </c>
      <c r="B48" s="250">
        <v>48.221601030000002</v>
      </c>
      <c r="C48" s="250">
        <v>48.958633849999998</v>
      </c>
      <c r="D48" s="250">
        <v>48.931469990000004</v>
      </c>
      <c r="F48" s="120" t="s">
        <v>182</v>
      </c>
      <c r="G48" s="244">
        <v>16.628797540000001</v>
      </c>
      <c r="H48" s="244">
        <v>2.7108875600000002</v>
      </c>
      <c r="I48" s="245">
        <v>10.393482449999999</v>
      </c>
      <c r="J48" s="96"/>
      <c r="K48" s="120" t="s">
        <v>212</v>
      </c>
      <c r="L48" s="244">
        <v>0.80088307999999997</v>
      </c>
      <c r="M48" s="244">
        <v>3.3484408599999997</v>
      </c>
      <c r="N48" s="245">
        <v>1.23461124</v>
      </c>
    </row>
    <row r="49" spans="1:14" x14ac:dyDescent="0.25">
      <c r="A49" s="15" t="s">
        <v>231</v>
      </c>
      <c r="B49" s="250">
        <v>46.431768649999995</v>
      </c>
      <c r="C49" s="250">
        <v>46.557092040000001</v>
      </c>
      <c r="D49" s="250">
        <v>47.930652930000001</v>
      </c>
      <c r="F49" s="120" t="s">
        <v>155</v>
      </c>
      <c r="G49" s="244">
        <v>9.6169477299999997</v>
      </c>
      <c r="H49" s="244">
        <v>4.8570054599999999</v>
      </c>
      <c r="I49" s="245">
        <v>10.226964019999999</v>
      </c>
      <c r="J49" s="96"/>
      <c r="K49" s="120" t="s">
        <v>194</v>
      </c>
      <c r="L49" s="244">
        <v>0.82311513000000003</v>
      </c>
      <c r="M49" s="244">
        <v>0.70990493999999993</v>
      </c>
      <c r="N49" s="245">
        <v>1.2166892600000001</v>
      </c>
    </row>
    <row r="50" spans="1:14" x14ac:dyDescent="0.25">
      <c r="A50" s="15" t="s">
        <v>39</v>
      </c>
      <c r="B50" s="250">
        <v>51.016052450000004</v>
      </c>
      <c r="C50" s="250">
        <v>40.208825479999994</v>
      </c>
      <c r="D50" s="250">
        <v>47.779107789999998</v>
      </c>
      <c r="F50" s="120" t="s">
        <v>110</v>
      </c>
      <c r="G50" s="244">
        <v>21.08285046</v>
      </c>
      <c r="H50" s="244">
        <v>12.826654289999999</v>
      </c>
      <c r="I50" s="245">
        <v>9.3677150999999999</v>
      </c>
      <c r="J50" s="96"/>
      <c r="K50" s="120" t="s">
        <v>206</v>
      </c>
      <c r="L50" s="244">
        <v>0.23553044000000001</v>
      </c>
      <c r="M50" s="244">
        <v>0.94277489999999997</v>
      </c>
      <c r="N50" s="245">
        <v>1.09958698</v>
      </c>
    </row>
    <row r="51" spans="1:14" x14ac:dyDescent="0.25">
      <c r="A51" s="15" t="s">
        <v>157</v>
      </c>
      <c r="B51" s="250">
        <v>53.197742149999996</v>
      </c>
      <c r="C51" s="250">
        <v>40.285693090000002</v>
      </c>
      <c r="D51" s="250">
        <v>46.989507920000001</v>
      </c>
      <c r="F51" s="120" t="s">
        <v>194</v>
      </c>
      <c r="G51" s="244">
        <v>6.5882489199999998</v>
      </c>
      <c r="H51" s="244">
        <v>11.569380619999999</v>
      </c>
      <c r="I51" s="245">
        <v>8.8489173699999988</v>
      </c>
      <c r="J51" s="96"/>
      <c r="K51" s="120" t="s">
        <v>235</v>
      </c>
      <c r="L51" s="244">
        <v>0.46352467999999997</v>
      </c>
      <c r="M51" s="244">
        <v>0.92487611999999997</v>
      </c>
      <c r="N51" s="245">
        <v>1.03326016</v>
      </c>
    </row>
    <row r="52" spans="1:14" x14ac:dyDescent="0.25">
      <c r="A52" s="15" t="s">
        <v>143</v>
      </c>
      <c r="B52" s="250">
        <v>43.564062240000005</v>
      </c>
      <c r="C52" s="250">
        <v>46.216295760000001</v>
      </c>
      <c r="D52" s="250">
        <v>46.831645420000001</v>
      </c>
      <c r="F52" s="120" t="s">
        <v>229</v>
      </c>
      <c r="G52" s="244">
        <v>12.220504869999999</v>
      </c>
      <c r="H52" s="244">
        <v>18.1296386</v>
      </c>
      <c r="I52" s="245">
        <v>8.2682238699999999</v>
      </c>
      <c r="J52" s="96"/>
      <c r="K52" s="120" t="s">
        <v>163</v>
      </c>
      <c r="L52" s="244">
        <v>1.1027239999999999E-2</v>
      </c>
      <c r="M52" s="244">
        <v>7.3969799999999992E-3</v>
      </c>
      <c r="N52" s="245">
        <v>1.03256104</v>
      </c>
    </row>
    <row r="53" spans="1:14" x14ac:dyDescent="0.25">
      <c r="A53" s="15" t="s">
        <v>104</v>
      </c>
      <c r="B53" s="250">
        <v>49.233953649999997</v>
      </c>
      <c r="C53" s="250">
        <v>45.668068030000001</v>
      </c>
      <c r="D53" s="250">
        <v>45.803150619999997</v>
      </c>
      <c r="F53" s="120" t="s">
        <v>202</v>
      </c>
      <c r="G53" s="244">
        <v>0.88290186000000004</v>
      </c>
      <c r="H53" s="244">
        <v>2.4109767400000002</v>
      </c>
      <c r="I53" s="245">
        <v>7.9080603200000006</v>
      </c>
      <c r="J53" s="96"/>
      <c r="K53" s="120" t="s">
        <v>180</v>
      </c>
      <c r="L53" s="244">
        <v>0.33543346999999996</v>
      </c>
      <c r="M53" s="244">
        <v>3.0246535899999998</v>
      </c>
      <c r="N53" s="245">
        <v>1.0212229100000001</v>
      </c>
    </row>
    <row r="54" spans="1:14" x14ac:dyDescent="0.25">
      <c r="A54" s="15" t="s">
        <v>211</v>
      </c>
      <c r="B54" s="250">
        <v>36.094092000000003</v>
      </c>
      <c r="C54" s="250">
        <v>38.82558427</v>
      </c>
      <c r="D54" s="250">
        <v>44.835219189999997</v>
      </c>
      <c r="F54" s="120" t="s">
        <v>163</v>
      </c>
      <c r="G54" s="244">
        <v>0.82783837000000005</v>
      </c>
      <c r="H54" s="244">
        <v>2.2711009500000001</v>
      </c>
      <c r="I54" s="245">
        <v>7.5814381399999995</v>
      </c>
      <c r="J54" s="96"/>
      <c r="K54" s="120" t="s">
        <v>215</v>
      </c>
      <c r="L54" s="244">
        <v>0.79313164000000003</v>
      </c>
      <c r="M54" s="244">
        <v>2.91128264</v>
      </c>
      <c r="N54" s="245">
        <v>1.01330111</v>
      </c>
    </row>
    <row r="55" spans="1:14" x14ac:dyDescent="0.25">
      <c r="A55" s="15" t="s">
        <v>26</v>
      </c>
      <c r="B55" s="250">
        <v>18.020238450000001</v>
      </c>
      <c r="C55" s="250">
        <v>43.257060969999998</v>
      </c>
      <c r="D55" s="250">
        <v>40.870973720000002</v>
      </c>
      <c r="F55" s="120" t="s">
        <v>128</v>
      </c>
      <c r="G55" s="244">
        <v>1.6652310700000001</v>
      </c>
      <c r="H55" s="244">
        <v>3.8364264700000001</v>
      </c>
      <c r="I55" s="245">
        <v>7.5200336600000002</v>
      </c>
      <c r="J55" s="96"/>
      <c r="K55" s="120" t="s">
        <v>251</v>
      </c>
      <c r="L55" s="244">
        <v>1.7608066899999999</v>
      </c>
      <c r="M55" s="244">
        <v>1.02016325</v>
      </c>
      <c r="N55" s="245">
        <v>0.97693914999999998</v>
      </c>
    </row>
    <row r="56" spans="1:14" x14ac:dyDescent="0.25">
      <c r="A56" s="15" t="s">
        <v>203</v>
      </c>
      <c r="B56" s="250">
        <v>33.997609420000003</v>
      </c>
      <c r="C56" s="250">
        <v>37.598173920000001</v>
      </c>
      <c r="D56" s="250">
        <v>39.63766262</v>
      </c>
      <c r="F56" s="120" t="s">
        <v>240</v>
      </c>
      <c r="G56" s="244">
        <v>3.0524851200000001</v>
      </c>
      <c r="H56" s="244">
        <v>4.0837383200000001</v>
      </c>
      <c r="I56" s="245">
        <v>7.1394952699999994</v>
      </c>
      <c r="J56" s="96"/>
      <c r="K56" s="120" t="s">
        <v>254</v>
      </c>
      <c r="L56" s="244">
        <v>0.89751486999999996</v>
      </c>
      <c r="M56" s="244">
        <v>0.93276206000000006</v>
      </c>
      <c r="N56" s="245">
        <v>0.93850618999999991</v>
      </c>
    </row>
    <row r="57" spans="1:14" x14ac:dyDescent="0.25">
      <c r="A57" s="15" t="s">
        <v>149</v>
      </c>
      <c r="B57" s="250">
        <v>60.973192079999997</v>
      </c>
      <c r="C57" s="250">
        <v>16.357304369999998</v>
      </c>
      <c r="D57" s="250">
        <v>39.442790590000001</v>
      </c>
      <c r="F57" s="120" t="s">
        <v>222</v>
      </c>
      <c r="G57" s="244">
        <v>15.58418981</v>
      </c>
      <c r="H57" s="244">
        <v>6.3660570599999993</v>
      </c>
      <c r="I57" s="245">
        <v>6.7764032900000002</v>
      </c>
      <c r="J57" s="96"/>
      <c r="K57" s="120" t="s">
        <v>205</v>
      </c>
      <c r="L57" s="244">
        <v>0.60148259999999998</v>
      </c>
      <c r="M57" s="244">
        <v>8.2263669999999998</v>
      </c>
      <c r="N57" s="245">
        <v>0.93482012999999997</v>
      </c>
    </row>
    <row r="58" spans="1:14" x14ac:dyDescent="0.25">
      <c r="A58" s="15" t="s">
        <v>21</v>
      </c>
      <c r="B58" s="250">
        <v>32.648625670000001</v>
      </c>
      <c r="C58" s="250">
        <v>27.171441770000001</v>
      </c>
      <c r="D58" s="250">
        <v>38.5280323</v>
      </c>
      <c r="F58" s="120" t="s">
        <v>667</v>
      </c>
      <c r="G58" s="244">
        <v>0.14468920000000002</v>
      </c>
      <c r="H58" s="244">
        <v>6.8136039999999995E-2</v>
      </c>
      <c r="I58" s="245">
        <v>6.4507035099999994</v>
      </c>
      <c r="J58" s="96"/>
      <c r="K58" s="120" t="s">
        <v>221</v>
      </c>
      <c r="L58" s="244">
        <v>0.44151016999999998</v>
      </c>
      <c r="M58" s="244">
        <v>0.28682134000000004</v>
      </c>
      <c r="N58" s="245">
        <v>0.85553115000000002</v>
      </c>
    </row>
    <row r="59" spans="1:14" x14ac:dyDescent="0.25">
      <c r="A59" s="15" t="s">
        <v>242</v>
      </c>
      <c r="B59" s="250">
        <v>19.317193460000002</v>
      </c>
      <c r="C59" s="250">
        <v>53.999875530000004</v>
      </c>
      <c r="D59" s="250">
        <v>38.323203069999998</v>
      </c>
      <c r="F59" s="120" t="s">
        <v>212</v>
      </c>
      <c r="G59" s="244">
        <v>1.4485212000000001</v>
      </c>
      <c r="H59" s="244">
        <v>11.72272901</v>
      </c>
      <c r="I59" s="245">
        <v>6.4305089999999998</v>
      </c>
      <c r="J59" s="96"/>
      <c r="K59" s="120" t="s">
        <v>258</v>
      </c>
      <c r="L59" s="244">
        <v>0.40187353000000003</v>
      </c>
      <c r="M59" s="244">
        <v>0.96124525999999999</v>
      </c>
      <c r="N59" s="245">
        <v>0.81656276000000005</v>
      </c>
    </row>
    <row r="60" spans="1:14" x14ac:dyDescent="0.25">
      <c r="A60" s="15" t="s">
        <v>22</v>
      </c>
      <c r="B60" s="250">
        <v>34.427496249999997</v>
      </c>
      <c r="C60" s="250">
        <v>27.876474590000001</v>
      </c>
      <c r="D60" s="250">
        <v>38.304922909999995</v>
      </c>
      <c r="F60" s="120" t="s">
        <v>145</v>
      </c>
      <c r="G60" s="244">
        <v>0.94325499999999995</v>
      </c>
      <c r="H60" s="244">
        <v>14.05455864</v>
      </c>
      <c r="I60" s="245">
        <v>6.2299177300000004</v>
      </c>
      <c r="J60" s="96"/>
      <c r="K60" s="120" t="s">
        <v>208</v>
      </c>
      <c r="L60" s="244">
        <v>0.16180601</v>
      </c>
      <c r="M60" s="244">
        <v>0.25791991000000003</v>
      </c>
      <c r="N60" s="245">
        <v>0.81010693999999994</v>
      </c>
    </row>
    <row r="61" spans="1:14" x14ac:dyDescent="0.25">
      <c r="A61" s="15" t="s">
        <v>99</v>
      </c>
      <c r="B61" s="250">
        <v>29.499484289999998</v>
      </c>
      <c r="C61" s="250">
        <v>35.428168229999997</v>
      </c>
      <c r="D61" s="250">
        <v>37.460181159999998</v>
      </c>
      <c r="F61" s="120" t="s">
        <v>5</v>
      </c>
      <c r="G61" s="244">
        <v>5.6775736999999999</v>
      </c>
      <c r="H61" s="244">
        <v>2.8875150000000001</v>
      </c>
      <c r="I61" s="245">
        <v>5.9142387999999997</v>
      </c>
      <c r="J61" s="96"/>
      <c r="K61" s="120" t="s">
        <v>171</v>
      </c>
      <c r="L61" s="244">
        <v>2.13376622</v>
      </c>
      <c r="M61" s="244">
        <v>1.09970053</v>
      </c>
      <c r="N61" s="245">
        <v>0.70228276000000001</v>
      </c>
    </row>
    <row r="62" spans="1:14" x14ac:dyDescent="0.25">
      <c r="A62" s="15" t="s">
        <v>23</v>
      </c>
      <c r="B62" s="250">
        <v>34.77524073</v>
      </c>
      <c r="C62" s="250">
        <v>36.33359987</v>
      </c>
      <c r="D62" s="250">
        <v>37.058793950000002</v>
      </c>
      <c r="F62" s="120" t="s">
        <v>171</v>
      </c>
      <c r="G62" s="244">
        <v>1.8393254699999999</v>
      </c>
      <c r="H62" s="244">
        <v>12.098026880000001</v>
      </c>
      <c r="I62" s="245">
        <v>5.3588146100000005</v>
      </c>
      <c r="J62" s="96"/>
      <c r="K62" s="120" t="s">
        <v>232</v>
      </c>
      <c r="L62" s="244">
        <v>0.30521525999999999</v>
      </c>
      <c r="M62" s="244">
        <v>0.77339864000000003</v>
      </c>
      <c r="N62" s="245">
        <v>0.66926297999999995</v>
      </c>
    </row>
    <row r="63" spans="1:14" x14ac:dyDescent="0.25">
      <c r="A63" s="15" t="s">
        <v>172</v>
      </c>
      <c r="B63" s="250">
        <v>23.79821935</v>
      </c>
      <c r="C63" s="250">
        <v>46.853791200000003</v>
      </c>
      <c r="D63" s="250">
        <v>36.901605909999994</v>
      </c>
      <c r="F63" s="120" t="s">
        <v>7</v>
      </c>
      <c r="G63" s="244">
        <v>3.4454209999999999E-2</v>
      </c>
      <c r="H63" s="244">
        <v>1.6376948</v>
      </c>
      <c r="I63" s="245">
        <v>5.2770732800000006</v>
      </c>
      <c r="J63" s="96"/>
      <c r="K63" s="120" t="s">
        <v>243</v>
      </c>
      <c r="L63" s="244">
        <v>0.98691565000000003</v>
      </c>
      <c r="M63" s="244">
        <v>3.5933966699999997</v>
      </c>
      <c r="N63" s="245">
        <v>0.66647206999999997</v>
      </c>
    </row>
    <row r="64" spans="1:14" x14ac:dyDescent="0.25">
      <c r="A64" s="15" t="s">
        <v>106</v>
      </c>
      <c r="B64" s="250">
        <v>22.797709340000001</v>
      </c>
      <c r="C64" s="250">
        <v>27.61490839</v>
      </c>
      <c r="D64" s="250">
        <v>36.562457889999997</v>
      </c>
      <c r="F64" s="120" t="s">
        <v>250</v>
      </c>
      <c r="G64" s="244">
        <v>7.03844037</v>
      </c>
      <c r="H64" s="244">
        <v>5.1131727500000004</v>
      </c>
      <c r="I64" s="245">
        <v>5.2693250999999997</v>
      </c>
      <c r="J64" s="96"/>
      <c r="K64" s="120" t="s">
        <v>199</v>
      </c>
      <c r="L64" s="244">
        <v>0.49870491</v>
      </c>
      <c r="M64" s="244">
        <v>0.72894691</v>
      </c>
      <c r="N64" s="245">
        <v>0.59511333</v>
      </c>
    </row>
    <row r="65" spans="1:14" x14ac:dyDescent="0.25">
      <c r="A65" s="15" t="s">
        <v>222</v>
      </c>
      <c r="B65" s="250">
        <v>31.023124489999997</v>
      </c>
      <c r="C65" s="250">
        <v>25.968199100000003</v>
      </c>
      <c r="D65" s="250">
        <v>36.279627090000005</v>
      </c>
      <c r="F65" s="120" t="s">
        <v>180</v>
      </c>
      <c r="G65" s="244">
        <v>0.58878547999999997</v>
      </c>
      <c r="H65" s="244">
        <v>5.6744085599999998</v>
      </c>
      <c r="I65" s="245">
        <v>5.0969651699999998</v>
      </c>
      <c r="J65" s="96"/>
      <c r="K65" s="120" t="s">
        <v>238</v>
      </c>
      <c r="L65" s="244">
        <v>0.77975002000000004</v>
      </c>
      <c r="M65" s="244">
        <v>0.80868854000000001</v>
      </c>
      <c r="N65" s="245">
        <v>0.58815794999999993</v>
      </c>
    </row>
    <row r="66" spans="1:14" x14ac:dyDescent="0.25">
      <c r="A66" s="15" t="s">
        <v>206</v>
      </c>
      <c r="B66" s="250">
        <v>24.07561475</v>
      </c>
      <c r="C66" s="250">
        <v>19.177853089999999</v>
      </c>
      <c r="D66" s="250">
        <v>36.03491133</v>
      </c>
      <c r="F66" s="120" t="s">
        <v>226</v>
      </c>
      <c r="G66" s="244">
        <v>11.5996468</v>
      </c>
      <c r="H66" s="244">
        <v>1.5549379399999999</v>
      </c>
      <c r="I66" s="245">
        <v>4.8666505300000003</v>
      </c>
      <c r="J66" s="96"/>
      <c r="K66" s="120" t="s">
        <v>230</v>
      </c>
      <c r="L66" s="244">
        <v>0.44666191999999999</v>
      </c>
      <c r="M66" s="244">
        <v>0.58691051000000005</v>
      </c>
      <c r="N66" s="245">
        <v>0.46782993</v>
      </c>
    </row>
    <row r="67" spans="1:14" x14ac:dyDescent="0.25">
      <c r="A67" s="15" t="s">
        <v>30</v>
      </c>
      <c r="B67" s="250">
        <v>14.715592189999999</v>
      </c>
      <c r="C67" s="250">
        <v>20.795436030000001</v>
      </c>
      <c r="D67" s="250">
        <v>34.564118219999997</v>
      </c>
      <c r="F67" s="120" t="s">
        <v>134</v>
      </c>
      <c r="G67" s="244">
        <v>6.3432163299999997</v>
      </c>
      <c r="H67" s="244">
        <v>5.5234122000000001</v>
      </c>
      <c r="I67" s="245">
        <v>4.8403262599999994</v>
      </c>
      <c r="J67" s="96"/>
      <c r="K67" s="120" t="s">
        <v>228</v>
      </c>
      <c r="L67" s="244">
        <v>0.10672474</v>
      </c>
      <c r="M67" s="244">
        <v>0.8211813</v>
      </c>
      <c r="N67" s="245">
        <v>0.46263524</v>
      </c>
    </row>
    <row r="68" spans="1:14" x14ac:dyDescent="0.25">
      <c r="A68" s="15" t="s">
        <v>233</v>
      </c>
      <c r="B68" s="250">
        <v>26.544763059999998</v>
      </c>
      <c r="C68" s="250">
        <v>27.048007649999999</v>
      </c>
      <c r="D68" s="250">
        <v>32.8125614</v>
      </c>
      <c r="F68" s="120" t="s">
        <v>228</v>
      </c>
      <c r="G68" s="244">
        <v>7.10675744</v>
      </c>
      <c r="H68" s="244">
        <v>0.43649765000000001</v>
      </c>
      <c r="I68" s="245">
        <v>4.4934996100000006</v>
      </c>
      <c r="J68" s="96"/>
      <c r="K68" s="120" t="s">
        <v>234</v>
      </c>
      <c r="L68" s="244">
        <v>0.56385520999999994</v>
      </c>
      <c r="M68" s="244">
        <v>0.3325092</v>
      </c>
      <c r="N68" s="245">
        <v>0.42625080999999998</v>
      </c>
    </row>
    <row r="69" spans="1:14" x14ac:dyDescent="0.25">
      <c r="A69" s="15" t="s">
        <v>27</v>
      </c>
      <c r="B69" s="250">
        <v>28.817622109999999</v>
      </c>
      <c r="C69" s="250">
        <v>33.708808560000001</v>
      </c>
      <c r="D69" s="250">
        <v>32.801119909999997</v>
      </c>
      <c r="F69" s="120" t="s">
        <v>224</v>
      </c>
      <c r="G69" s="244">
        <v>0</v>
      </c>
      <c r="H69" s="244">
        <v>2.5615681800000001</v>
      </c>
      <c r="I69" s="245">
        <v>4.4506591500000008</v>
      </c>
      <c r="J69" s="96"/>
      <c r="K69" s="120" t="s">
        <v>9</v>
      </c>
      <c r="L69" s="244">
        <v>0.12910624000000001</v>
      </c>
      <c r="M69" s="244">
        <v>0.22545100000000001</v>
      </c>
      <c r="N69" s="245">
        <v>0.41966846000000002</v>
      </c>
    </row>
    <row r="70" spans="1:14" x14ac:dyDescent="0.25">
      <c r="A70" s="15" t="s">
        <v>103</v>
      </c>
      <c r="B70" s="250">
        <v>26.709128789999998</v>
      </c>
      <c r="C70" s="250">
        <v>30.575524940000001</v>
      </c>
      <c r="D70" s="250">
        <v>32.6159587</v>
      </c>
      <c r="F70" s="120" t="s">
        <v>130</v>
      </c>
      <c r="G70" s="244">
        <v>3.7848182000000001</v>
      </c>
      <c r="H70" s="244">
        <v>6.54961328</v>
      </c>
      <c r="I70" s="245">
        <v>4.4113327</v>
      </c>
      <c r="J70" s="96"/>
      <c r="K70" s="120" t="s">
        <v>107</v>
      </c>
      <c r="L70" s="244">
        <v>0.49794194000000003</v>
      </c>
      <c r="M70" s="244">
        <v>0.27760522999999998</v>
      </c>
      <c r="N70" s="245">
        <v>0.41565667000000001</v>
      </c>
    </row>
    <row r="71" spans="1:14" x14ac:dyDescent="0.25">
      <c r="A71" s="15" t="s">
        <v>256</v>
      </c>
      <c r="B71" s="250">
        <v>31.337783239999997</v>
      </c>
      <c r="C71" s="250">
        <v>31.712901429999999</v>
      </c>
      <c r="D71" s="250">
        <v>31.053124920000002</v>
      </c>
      <c r="F71" s="120" t="s">
        <v>258</v>
      </c>
      <c r="G71" s="244">
        <v>5.9929286299999998</v>
      </c>
      <c r="H71" s="244">
        <v>13.34004174</v>
      </c>
      <c r="I71" s="245">
        <v>4.3922102399999998</v>
      </c>
      <c r="J71" s="96"/>
      <c r="K71" s="120" t="s">
        <v>148</v>
      </c>
      <c r="L71" s="244">
        <v>0.10768508</v>
      </c>
      <c r="M71" s="244">
        <v>0.30006548</v>
      </c>
      <c r="N71" s="245">
        <v>0.39962021000000003</v>
      </c>
    </row>
    <row r="72" spans="1:14" x14ac:dyDescent="0.25">
      <c r="A72" s="15" t="s">
        <v>168</v>
      </c>
      <c r="B72" s="250">
        <v>64.780837390000002</v>
      </c>
      <c r="C72" s="250">
        <v>30.237306090000001</v>
      </c>
      <c r="D72" s="250">
        <v>30.989921590000002</v>
      </c>
      <c r="F72" s="120" t="s">
        <v>188</v>
      </c>
      <c r="G72" s="244">
        <v>13.52318268</v>
      </c>
      <c r="H72" s="244">
        <v>2.5529372400000003</v>
      </c>
      <c r="I72" s="245">
        <v>4.0189928300000002</v>
      </c>
      <c r="J72" s="96"/>
      <c r="K72" s="120" t="s">
        <v>236</v>
      </c>
      <c r="L72" s="244">
        <v>0.14800098</v>
      </c>
      <c r="M72" s="244">
        <v>0.14347442999999999</v>
      </c>
      <c r="N72" s="245">
        <v>0.37178659999999997</v>
      </c>
    </row>
    <row r="73" spans="1:14" x14ac:dyDescent="0.25">
      <c r="A73" s="15" t="s">
        <v>110</v>
      </c>
      <c r="B73" s="250">
        <v>8.1328154599999998</v>
      </c>
      <c r="C73" s="250">
        <v>27.034102390000001</v>
      </c>
      <c r="D73" s="250">
        <v>30.92870589</v>
      </c>
      <c r="F73" s="120" t="s">
        <v>117</v>
      </c>
      <c r="G73" s="244">
        <v>2.0094580799999999</v>
      </c>
      <c r="H73" s="244">
        <v>1.2683442700000001</v>
      </c>
      <c r="I73" s="245">
        <v>3.9914328700000001</v>
      </c>
      <c r="J73" s="96"/>
      <c r="K73" s="120" t="s">
        <v>147</v>
      </c>
      <c r="L73" s="244">
        <v>0.33539234000000001</v>
      </c>
      <c r="M73" s="244">
        <v>0.57344748000000001</v>
      </c>
      <c r="N73" s="245">
        <v>0.36244761999999997</v>
      </c>
    </row>
    <row r="74" spans="1:14" x14ac:dyDescent="0.25">
      <c r="A74" s="15" t="s">
        <v>249</v>
      </c>
      <c r="B74" s="250">
        <v>25.986396899999999</v>
      </c>
      <c r="C74" s="250">
        <v>33.881714119999998</v>
      </c>
      <c r="D74" s="250">
        <v>30.403049299999999</v>
      </c>
      <c r="F74" s="120" t="s">
        <v>12</v>
      </c>
      <c r="G74" s="244">
        <v>11.678624599999999</v>
      </c>
      <c r="H74" s="244">
        <v>18.952029769999999</v>
      </c>
      <c r="I74" s="245">
        <v>3.6302458900000003</v>
      </c>
      <c r="J74" s="96"/>
      <c r="K74" s="120" t="s">
        <v>247</v>
      </c>
      <c r="L74" s="244">
        <v>2.13147742</v>
      </c>
      <c r="M74" s="244">
        <v>0.33127366999999996</v>
      </c>
      <c r="N74" s="245">
        <v>0.33429261999999998</v>
      </c>
    </row>
    <row r="75" spans="1:14" x14ac:dyDescent="0.25">
      <c r="A75" s="15" t="s">
        <v>117</v>
      </c>
      <c r="B75" s="250">
        <v>27.03958313</v>
      </c>
      <c r="C75" s="250">
        <v>26.343353520000001</v>
      </c>
      <c r="D75" s="250">
        <v>29.1916838</v>
      </c>
      <c r="F75" s="120" t="s">
        <v>30</v>
      </c>
      <c r="G75" s="244">
        <v>3.2272112400000004</v>
      </c>
      <c r="H75" s="244">
        <v>2.1208840800000002</v>
      </c>
      <c r="I75" s="245">
        <v>3.6236470299999999</v>
      </c>
      <c r="J75" s="96"/>
      <c r="K75" s="120" t="s">
        <v>103</v>
      </c>
      <c r="L75" s="244">
        <v>0.14233792000000001</v>
      </c>
      <c r="M75" s="244">
        <v>0.12013744999999999</v>
      </c>
      <c r="N75" s="245">
        <v>0.29647980000000002</v>
      </c>
    </row>
    <row r="76" spans="1:14" x14ac:dyDescent="0.25">
      <c r="A76" s="15" t="s">
        <v>169</v>
      </c>
      <c r="B76" s="250">
        <v>30.091419269999999</v>
      </c>
      <c r="C76" s="250">
        <v>30.181631429999999</v>
      </c>
      <c r="D76" s="250">
        <v>28.85346886</v>
      </c>
      <c r="F76" s="120" t="s">
        <v>199</v>
      </c>
      <c r="G76" s="244">
        <v>0.71314701000000003</v>
      </c>
      <c r="H76" s="244">
        <v>0.77172941000000006</v>
      </c>
      <c r="I76" s="245">
        <v>3.6233102499999998</v>
      </c>
      <c r="J76" s="96"/>
      <c r="K76" s="120" t="s">
        <v>30</v>
      </c>
      <c r="L76" s="244">
        <v>0.32077251000000001</v>
      </c>
      <c r="M76" s="244">
        <v>3.0470599999999999E-3</v>
      </c>
      <c r="N76" s="245">
        <v>0.29097123999999996</v>
      </c>
    </row>
    <row r="77" spans="1:14" x14ac:dyDescent="0.25">
      <c r="A77" s="15" t="s">
        <v>12</v>
      </c>
      <c r="B77" s="250">
        <v>7.5316879800000001</v>
      </c>
      <c r="C77" s="250">
        <v>9.7533175500000002</v>
      </c>
      <c r="D77" s="250">
        <v>27.807057660000002</v>
      </c>
      <c r="F77" s="120" t="s">
        <v>235</v>
      </c>
      <c r="G77" s="244">
        <v>3.0635678799999999</v>
      </c>
      <c r="H77" s="244">
        <v>1.6341700800000001</v>
      </c>
      <c r="I77" s="245">
        <v>3.49557648</v>
      </c>
      <c r="J77" s="96"/>
      <c r="K77" s="120" t="s">
        <v>35</v>
      </c>
      <c r="L77" s="244">
        <v>0.28950917999999998</v>
      </c>
      <c r="M77" s="244">
        <v>0.44121959000000005</v>
      </c>
      <c r="N77" s="245">
        <v>0.28817614000000003</v>
      </c>
    </row>
    <row r="78" spans="1:14" x14ac:dyDescent="0.25">
      <c r="A78" s="15" t="s">
        <v>251</v>
      </c>
      <c r="B78" s="250">
        <v>27.536021260000002</v>
      </c>
      <c r="C78" s="250">
        <v>20.38191505</v>
      </c>
      <c r="D78" s="250">
        <v>26.638978050000002</v>
      </c>
      <c r="F78" s="120" t="s">
        <v>135</v>
      </c>
      <c r="G78" s="244">
        <v>2.3375064999999999</v>
      </c>
      <c r="H78" s="244">
        <v>1.05879883</v>
      </c>
      <c r="I78" s="245">
        <v>3.4659583599999997</v>
      </c>
      <c r="J78" s="96"/>
      <c r="K78" s="120" t="s">
        <v>214</v>
      </c>
      <c r="L78" s="244">
        <v>0.35573578</v>
      </c>
      <c r="M78" s="244">
        <v>0.29332147999999997</v>
      </c>
      <c r="N78" s="245">
        <v>0.28754684000000003</v>
      </c>
    </row>
    <row r="79" spans="1:14" x14ac:dyDescent="0.25">
      <c r="A79" s="15" t="s">
        <v>81</v>
      </c>
      <c r="B79" s="250">
        <v>14.093920900000001</v>
      </c>
      <c r="C79" s="250">
        <v>10.18935956</v>
      </c>
      <c r="D79" s="250">
        <v>26.511076239999998</v>
      </c>
      <c r="F79" s="120" t="s">
        <v>169</v>
      </c>
      <c r="G79" s="244">
        <v>0.15832409</v>
      </c>
      <c r="H79" s="244">
        <v>0.32919655999999997</v>
      </c>
      <c r="I79" s="245">
        <v>3.4587073900000003</v>
      </c>
      <c r="J79" s="96"/>
      <c r="K79" s="120" t="s">
        <v>116</v>
      </c>
      <c r="L79" s="244">
        <v>0.10811359</v>
      </c>
      <c r="M79" s="244">
        <v>0.20939285999999999</v>
      </c>
      <c r="N79" s="245">
        <v>0.27445849</v>
      </c>
    </row>
    <row r="80" spans="1:14" x14ac:dyDescent="0.25">
      <c r="A80" s="15" t="s">
        <v>32</v>
      </c>
      <c r="B80" s="250">
        <v>20.581210379999998</v>
      </c>
      <c r="C80" s="250">
        <v>20.020599920000002</v>
      </c>
      <c r="D80" s="250">
        <v>26.47138404</v>
      </c>
      <c r="F80" s="120" t="s">
        <v>36</v>
      </c>
      <c r="G80" s="244">
        <v>8.6761055799999998</v>
      </c>
      <c r="H80" s="244">
        <v>6.8529827999999995</v>
      </c>
      <c r="I80" s="245">
        <v>3.3158257099999999</v>
      </c>
      <c r="J80" s="96"/>
      <c r="K80" s="120" t="s">
        <v>135</v>
      </c>
      <c r="L80" s="244">
        <v>0.15222913000000002</v>
      </c>
      <c r="M80" s="244">
        <v>7.8701660000000007E-2</v>
      </c>
      <c r="N80" s="245">
        <v>0.26823396999999999</v>
      </c>
    </row>
    <row r="81" spans="1:14" x14ac:dyDescent="0.25">
      <c r="A81" s="15" t="s">
        <v>119</v>
      </c>
      <c r="B81" s="250">
        <v>24.582182469999999</v>
      </c>
      <c r="C81" s="250">
        <v>22.84141997</v>
      </c>
      <c r="D81" s="250">
        <v>26.165699929999999</v>
      </c>
      <c r="F81" s="120" t="s">
        <v>147</v>
      </c>
      <c r="G81" s="244">
        <v>0.74642093999999992</v>
      </c>
      <c r="H81" s="244">
        <v>8.4914457799999994</v>
      </c>
      <c r="I81" s="245">
        <v>3.2661756200000003</v>
      </c>
      <c r="J81" s="96"/>
      <c r="K81" s="120" t="s">
        <v>231</v>
      </c>
      <c r="L81" s="244">
        <v>0.18401416000000001</v>
      </c>
      <c r="M81" s="244">
        <v>0.44801103000000003</v>
      </c>
      <c r="N81" s="245">
        <v>0.26807829999999999</v>
      </c>
    </row>
    <row r="82" spans="1:14" x14ac:dyDescent="0.25">
      <c r="A82" s="15" t="s">
        <v>197</v>
      </c>
      <c r="B82" s="250">
        <v>15.4343127</v>
      </c>
      <c r="C82" s="250">
        <v>24.274286359999998</v>
      </c>
      <c r="D82" s="250">
        <v>26.023159620000001</v>
      </c>
      <c r="F82" s="120" t="s">
        <v>6</v>
      </c>
      <c r="G82" s="244">
        <v>1.336766E-2</v>
      </c>
      <c r="H82" s="244">
        <v>4.9991694999999998</v>
      </c>
      <c r="I82" s="245">
        <v>3.2462744400000001</v>
      </c>
      <c r="J82" s="96"/>
      <c r="K82" s="120" t="s">
        <v>143</v>
      </c>
      <c r="L82" s="244">
        <v>0.11085838000000001</v>
      </c>
      <c r="M82" s="244">
        <v>0.39866470000000004</v>
      </c>
      <c r="N82" s="245">
        <v>0.26350539000000001</v>
      </c>
    </row>
    <row r="83" spans="1:14" x14ac:dyDescent="0.25">
      <c r="A83" s="15" t="s">
        <v>234</v>
      </c>
      <c r="B83" s="250">
        <v>24.19356543</v>
      </c>
      <c r="C83" s="250">
        <v>22.12079413</v>
      </c>
      <c r="D83" s="250">
        <v>25.84189713</v>
      </c>
      <c r="F83" s="120" t="s">
        <v>214</v>
      </c>
      <c r="G83" s="244">
        <v>2.1464006200000001</v>
      </c>
      <c r="H83" s="244">
        <v>10.4796698</v>
      </c>
      <c r="I83" s="245">
        <v>3.0643109100000001</v>
      </c>
      <c r="J83" s="96"/>
      <c r="K83" s="120" t="s">
        <v>142</v>
      </c>
      <c r="L83" s="244">
        <v>0.96630426000000003</v>
      </c>
      <c r="M83" s="244">
        <v>0.19830178000000001</v>
      </c>
      <c r="N83" s="245">
        <v>0.26180376999999999</v>
      </c>
    </row>
    <row r="84" spans="1:14" x14ac:dyDescent="0.25">
      <c r="A84" s="15" t="s">
        <v>116</v>
      </c>
      <c r="B84" s="250">
        <v>19.584057699999999</v>
      </c>
      <c r="C84" s="250">
        <v>43.005699740000004</v>
      </c>
      <c r="D84" s="250">
        <v>25.818826859999998</v>
      </c>
      <c r="F84" s="120" t="s">
        <v>112</v>
      </c>
      <c r="G84" s="244">
        <v>0</v>
      </c>
      <c r="H84" s="244">
        <v>2.9717926400000003</v>
      </c>
      <c r="I84" s="245">
        <v>3.0571272599999997</v>
      </c>
      <c r="J84" s="96"/>
      <c r="K84" s="120" t="s">
        <v>185</v>
      </c>
      <c r="L84" s="244">
        <v>0.51035741999999995</v>
      </c>
      <c r="M84" s="244">
        <v>0.25949042</v>
      </c>
      <c r="N84" s="245">
        <v>0.23671267999999998</v>
      </c>
    </row>
    <row r="85" spans="1:14" x14ac:dyDescent="0.25">
      <c r="A85" s="15" t="s">
        <v>130</v>
      </c>
      <c r="B85" s="250">
        <v>18.076842679999999</v>
      </c>
      <c r="C85" s="250">
        <v>20.42081894</v>
      </c>
      <c r="D85" s="250">
        <v>25.76824302</v>
      </c>
      <c r="F85" s="120" t="s">
        <v>174</v>
      </c>
      <c r="G85" s="244">
        <v>4.2005780499999998</v>
      </c>
      <c r="H85" s="244">
        <v>1.1770603899999998</v>
      </c>
      <c r="I85" s="245">
        <v>3.0520008999999999</v>
      </c>
      <c r="J85" s="96"/>
      <c r="K85" s="120" t="s">
        <v>181</v>
      </c>
      <c r="L85" s="244">
        <v>1.22654069</v>
      </c>
      <c r="M85" s="244">
        <v>2.1422179900000002</v>
      </c>
      <c r="N85" s="245">
        <v>0.22545272</v>
      </c>
    </row>
    <row r="86" spans="1:14" x14ac:dyDescent="0.25">
      <c r="A86" s="15" t="s">
        <v>230</v>
      </c>
      <c r="B86" s="250">
        <v>18.444726360000001</v>
      </c>
      <c r="C86" s="250">
        <v>19.325608260000003</v>
      </c>
      <c r="D86" s="250">
        <v>25.591109239999998</v>
      </c>
      <c r="F86" s="120" t="s">
        <v>152</v>
      </c>
      <c r="G86" s="244">
        <v>1.391348</v>
      </c>
      <c r="H86" s="244">
        <v>0.61013300000000004</v>
      </c>
      <c r="I86" s="245">
        <v>2.9991859999999999</v>
      </c>
      <c r="J86" s="96"/>
      <c r="K86" s="120" t="s">
        <v>237</v>
      </c>
      <c r="L86" s="244">
        <v>0.14766379000000002</v>
      </c>
      <c r="M86" s="244">
        <v>0.22970195999999998</v>
      </c>
      <c r="N86" s="245">
        <v>0.22263722</v>
      </c>
    </row>
    <row r="87" spans="1:14" x14ac:dyDescent="0.25">
      <c r="A87" s="15" t="s">
        <v>75</v>
      </c>
      <c r="B87" s="250">
        <v>19.820753679999999</v>
      </c>
      <c r="C87" s="250">
        <v>16.462921420000001</v>
      </c>
      <c r="D87" s="250">
        <v>25.295972539999998</v>
      </c>
      <c r="F87" s="120" t="s">
        <v>105</v>
      </c>
      <c r="G87" s="244">
        <v>4.2754344500000006</v>
      </c>
      <c r="H87" s="244">
        <v>10.36330115</v>
      </c>
      <c r="I87" s="245">
        <v>2.9696634999999998</v>
      </c>
      <c r="J87" s="96"/>
      <c r="K87" s="120" t="s">
        <v>252</v>
      </c>
      <c r="L87" s="244">
        <v>0.15852337999999999</v>
      </c>
      <c r="M87" s="244">
        <v>0.12868463999999999</v>
      </c>
      <c r="N87" s="245">
        <v>0.2134115</v>
      </c>
    </row>
    <row r="88" spans="1:14" x14ac:dyDescent="0.25">
      <c r="A88" s="15" t="s">
        <v>171</v>
      </c>
      <c r="B88" s="250">
        <v>22.227353559999997</v>
      </c>
      <c r="C88" s="250">
        <v>20.940350670000001</v>
      </c>
      <c r="D88" s="250">
        <v>25.17544887</v>
      </c>
      <c r="F88" s="120" t="s">
        <v>154</v>
      </c>
      <c r="G88" s="244">
        <v>1.4588261200000001</v>
      </c>
      <c r="H88" s="244">
        <v>2.5658875499999998</v>
      </c>
      <c r="I88" s="245">
        <v>2.9663187599999996</v>
      </c>
      <c r="J88" s="96"/>
      <c r="K88" s="120" t="s">
        <v>187</v>
      </c>
      <c r="L88" s="244">
        <v>0.59030464000000005</v>
      </c>
      <c r="M88" s="244">
        <v>6.0955989999999995E-2</v>
      </c>
      <c r="N88" s="245">
        <v>0.18000729000000001</v>
      </c>
    </row>
    <row r="89" spans="1:14" x14ac:dyDescent="0.25">
      <c r="A89" s="15" t="s">
        <v>132</v>
      </c>
      <c r="B89" s="250">
        <v>18.404358869999999</v>
      </c>
      <c r="C89" s="250">
        <v>23.03740634</v>
      </c>
      <c r="D89" s="250">
        <v>23.711149809999998</v>
      </c>
      <c r="F89" s="120" t="s">
        <v>103</v>
      </c>
      <c r="G89" s="244">
        <v>7.9063445099999994</v>
      </c>
      <c r="H89" s="244">
        <v>1.37771862</v>
      </c>
      <c r="I89" s="245">
        <v>2.6130449100000002</v>
      </c>
      <c r="J89" s="96"/>
      <c r="K89" s="120" t="s">
        <v>100</v>
      </c>
      <c r="L89" s="244">
        <v>8.8621800000000008E-3</v>
      </c>
      <c r="M89" s="244">
        <v>0.512988</v>
      </c>
      <c r="N89" s="245">
        <v>0.17771600000000001</v>
      </c>
    </row>
    <row r="90" spans="1:14" x14ac:dyDescent="0.25">
      <c r="A90" s="15" t="s">
        <v>50</v>
      </c>
      <c r="B90" s="250">
        <v>24.626265420000003</v>
      </c>
      <c r="C90" s="250">
        <v>25.295009019999998</v>
      </c>
      <c r="D90" s="250">
        <v>23.433223780000002</v>
      </c>
      <c r="F90" s="120" t="s">
        <v>204</v>
      </c>
      <c r="G90" s="244">
        <v>0.10933822</v>
      </c>
      <c r="H90" s="244">
        <v>0.95462561999999995</v>
      </c>
      <c r="I90" s="245">
        <v>2.5896883700000002</v>
      </c>
      <c r="J90" s="96"/>
      <c r="K90" s="120" t="s">
        <v>149</v>
      </c>
      <c r="L90" s="244">
        <v>7.6643699999999995E-2</v>
      </c>
      <c r="M90" s="244">
        <v>0.35739698999999997</v>
      </c>
      <c r="N90" s="245">
        <v>0.16319261999999998</v>
      </c>
    </row>
    <row r="91" spans="1:14" x14ac:dyDescent="0.25">
      <c r="A91" s="15" t="s">
        <v>210</v>
      </c>
      <c r="B91" s="250">
        <v>32.345823690000003</v>
      </c>
      <c r="C91" s="250">
        <v>21.887841429999998</v>
      </c>
      <c r="D91" s="250">
        <v>22.746387089999999</v>
      </c>
      <c r="F91" s="120" t="s">
        <v>28</v>
      </c>
      <c r="G91" s="244">
        <v>1.4626121000000001</v>
      </c>
      <c r="H91" s="244">
        <v>2.66737431</v>
      </c>
      <c r="I91" s="245">
        <v>2.53987264</v>
      </c>
      <c r="J91" s="96"/>
      <c r="K91" s="120" t="s">
        <v>173</v>
      </c>
      <c r="L91" s="244">
        <v>0.21904314999999999</v>
      </c>
      <c r="M91" s="244">
        <v>0.24462098999999998</v>
      </c>
      <c r="N91" s="245">
        <v>0.15230807999999998</v>
      </c>
    </row>
    <row r="92" spans="1:14" x14ac:dyDescent="0.25">
      <c r="A92" s="15" t="s">
        <v>2</v>
      </c>
      <c r="B92" s="250">
        <v>35.973624590000007</v>
      </c>
      <c r="C92" s="250">
        <v>20.02283482</v>
      </c>
      <c r="D92" s="250">
        <v>22.681333739999999</v>
      </c>
      <c r="F92" s="120" t="s">
        <v>198</v>
      </c>
      <c r="G92" s="244">
        <v>54.50700913</v>
      </c>
      <c r="H92" s="244">
        <v>4.4432534199999996</v>
      </c>
      <c r="I92" s="245">
        <v>2.4728965699999996</v>
      </c>
      <c r="J92" s="96"/>
      <c r="K92" s="120" t="s">
        <v>229</v>
      </c>
      <c r="L92" s="244">
        <v>1.36577478</v>
      </c>
      <c r="M92" s="244">
        <v>0.12885771000000001</v>
      </c>
      <c r="N92" s="245">
        <v>0.15138048999999998</v>
      </c>
    </row>
    <row r="93" spans="1:14" x14ac:dyDescent="0.25">
      <c r="A93" s="15" t="s">
        <v>142</v>
      </c>
      <c r="B93" s="250">
        <v>12.25517876</v>
      </c>
      <c r="C93" s="250">
        <v>13.423340939999999</v>
      </c>
      <c r="D93" s="250">
        <v>21.805964199999998</v>
      </c>
      <c r="F93" s="120" t="s">
        <v>116</v>
      </c>
      <c r="G93" s="244">
        <v>0.26321297999999999</v>
      </c>
      <c r="H93" s="244">
        <v>0.37330215</v>
      </c>
      <c r="I93" s="245">
        <v>2.45567387</v>
      </c>
      <c r="J93" s="96"/>
      <c r="K93" s="120" t="s">
        <v>193</v>
      </c>
      <c r="L93" s="244">
        <v>0.19433661999999999</v>
      </c>
      <c r="M93" s="244">
        <v>3.0211270000000002E-2</v>
      </c>
      <c r="N93" s="245">
        <v>0.15015160999999999</v>
      </c>
    </row>
    <row r="94" spans="1:14" x14ac:dyDescent="0.25">
      <c r="A94" s="15" t="s">
        <v>174</v>
      </c>
      <c r="B94" s="250">
        <v>22.037807359999999</v>
      </c>
      <c r="C94" s="250">
        <v>19.624891719999997</v>
      </c>
      <c r="D94" s="250">
        <v>21.407480410000002</v>
      </c>
      <c r="F94" s="120" t="s">
        <v>157</v>
      </c>
      <c r="G94" s="244">
        <v>128.44616722000001</v>
      </c>
      <c r="H94" s="244">
        <v>28.311795929999999</v>
      </c>
      <c r="I94" s="245">
        <v>2.4248199599999998</v>
      </c>
      <c r="J94" s="96"/>
      <c r="K94" s="120" t="s">
        <v>233</v>
      </c>
      <c r="L94" s="244">
        <v>0.10739325999999999</v>
      </c>
      <c r="M94" s="244">
        <v>0.1456761</v>
      </c>
      <c r="N94" s="245">
        <v>0.14950957999999998</v>
      </c>
    </row>
    <row r="95" spans="1:14" x14ac:dyDescent="0.25">
      <c r="A95" s="15" t="s">
        <v>219</v>
      </c>
      <c r="B95" s="250">
        <v>6.5794059999999996</v>
      </c>
      <c r="C95" s="250">
        <v>14.06920893</v>
      </c>
      <c r="D95" s="250">
        <v>20.917649000000001</v>
      </c>
      <c r="F95" s="120" t="s">
        <v>142</v>
      </c>
      <c r="G95" s="244">
        <v>4.0250399899999998</v>
      </c>
      <c r="H95" s="244">
        <v>9.48099223</v>
      </c>
      <c r="I95" s="245">
        <v>2.3915857799999998</v>
      </c>
      <c r="J95" s="96"/>
      <c r="K95" s="120" t="s">
        <v>182</v>
      </c>
      <c r="L95" s="244">
        <v>0.29059672999999997</v>
      </c>
      <c r="M95" s="244">
        <v>0.1384119</v>
      </c>
      <c r="N95" s="245">
        <v>0.1423779</v>
      </c>
    </row>
    <row r="96" spans="1:14" x14ac:dyDescent="0.25">
      <c r="A96" s="15" t="s">
        <v>170</v>
      </c>
      <c r="B96" s="250">
        <v>20.609216809999999</v>
      </c>
      <c r="C96" s="250">
        <v>26.114941429999998</v>
      </c>
      <c r="D96" s="250">
        <v>20.671106420000001</v>
      </c>
      <c r="F96" s="120" t="s">
        <v>138</v>
      </c>
      <c r="G96" s="244">
        <v>1.8751646200000001</v>
      </c>
      <c r="H96" s="244">
        <v>2.0809356299999999</v>
      </c>
      <c r="I96" s="245">
        <v>2.24635732</v>
      </c>
      <c r="J96" s="96"/>
      <c r="K96" s="120" t="s">
        <v>128</v>
      </c>
      <c r="L96" s="244">
        <v>0.54688024000000002</v>
      </c>
      <c r="M96" s="244">
        <v>6.5850710000000007E-2</v>
      </c>
      <c r="N96" s="245">
        <v>0.13356316000000001</v>
      </c>
    </row>
    <row r="97" spans="1:14" x14ac:dyDescent="0.25">
      <c r="A97" s="15" t="s">
        <v>28</v>
      </c>
      <c r="B97" s="250">
        <v>19.94798299</v>
      </c>
      <c r="C97" s="250">
        <v>17.535679390000002</v>
      </c>
      <c r="D97" s="250">
        <v>20.650194410000001</v>
      </c>
      <c r="F97" s="120" t="s">
        <v>35</v>
      </c>
      <c r="G97" s="244">
        <v>5.8108934699999999</v>
      </c>
      <c r="H97" s="244">
        <v>5.4635494500000004</v>
      </c>
      <c r="I97" s="245">
        <v>2.0330637999999999</v>
      </c>
      <c r="J97" s="96"/>
      <c r="K97" s="120" t="s">
        <v>117</v>
      </c>
      <c r="L97" s="244">
        <v>0.31831732000000001</v>
      </c>
      <c r="M97" s="244">
        <v>0.15697557000000001</v>
      </c>
      <c r="N97" s="245">
        <v>0.13326145</v>
      </c>
    </row>
    <row r="98" spans="1:14" x14ac:dyDescent="0.25">
      <c r="A98" s="15" t="s">
        <v>201</v>
      </c>
      <c r="B98" s="250">
        <v>18.65867828</v>
      </c>
      <c r="C98" s="250">
        <v>23.471571600000001</v>
      </c>
      <c r="D98" s="250">
        <v>20.463585469999998</v>
      </c>
      <c r="F98" s="120" t="s">
        <v>113</v>
      </c>
      <c r="G98" s="244">
        <v>2.8499999999999999E-4</v>
      </c>
      <c r="H98" s="244">
        <v>0</v>
      </c>
      <c r="I98" s="245">
        <v>1.9593693300000001</v>
      </c>
      <c r="J98" s="96"/>
      <c r="K98" s="120" t="s">
        <v>106</v>
      </c>
      <c r="L98" s="244">
        <v>0.15856930999999999</v>
      </c>
      <c r="M98" s="244">
        <v>2.680869E-2</v>
      </c>
      <c r="N98" s="245">
        <v>0.1190398</v>
      </c>
    </row>
    <row r="99" spans="1:14" x14ac:dyDescent="0.25">
      <c r="A99" s="15" t="s">
        <v>133</v>
      </c>
      <c r="B99" s="250">
        <v>17.829072359999998</v>
      </c>
      <c r="C99" s="250">
        <v>15.90426343</v>
      </c>
      <c r="D99" s="250">
        <v>19.493797129999997</v>
      </c>
      <c r="F99" s="120" t="s">
        <v>101</v>
      </c>
      <c r="G99" s="244">
        <v>9.2683100000000004E-2</v>
      </c>
      <c r="H99" s="244">
        <v>0.20266719</v>
      </c>
      <c r="I99" s="245">
        <v>1.9250862500000001</v>
      </c>
      <c r="J99" s="96"/>
      <c r="K99" s="120" t="s">
        <v>94</v>
      </c>
      <c r="L99" s="244">
        <v>4.4403400000000003E-2</v>
      </c>
      <c r="M99" s="244">
        <v>0.18611037</v>
      </c>
      <c r="N99" s="245">
        <v>0.10485266</v>
      </c>
    </row>
    <row r="100" spans="1:14" x14ac:dyDescent="0.25">
      <c r="A100" s="15" t="s">
        <v>228</v>
      </c>
      <c r="B100" s="250">
        <v>13.359321810000001</v>
      </c>
      <c r="C100" s="250">
        <v>16.870865559999999</v>
      </c>
      <c r="D100" s="250">
        <v>19.407042140000001</v>
      </c>
      <c r="F100" s="120" t="s">
        <v>251</v>
      </c>
      <c r="G100" s="244">
        <v>3.0472355299999996</v>
      </c>
      <c r="H100" s="244">
        <v>2.0261677200000001</v>
      </c>
      <c r="I100" s="245">
        <v>1.8295259799999999</v>
      </c>
      <c r="J100" s="96"/>
      <c r="K100" s="120" t="s">
        <v>20</v>
      </c>
      <c r="L100" s="244">
        <v>4.1667209999999996E-2</v>
      </c>
      <c r="M100" s="244">
        <v>2.302479E-2</v>
      </c>
      <c r="N100" s="245">
        <v>0.10178919</v>
      </c>
    </row>
    <row r="101" spans="1:14" x14ac:dyDescent="0.25">
      <c r="A101" s="15" t="s">
        <v>198</v>
      </c>
      <c r="B101" s="250">
        <v>68.930841950000001</v>
      </c>
      <c r="C101" s="250">
        <v>19.757672589999999</v>
      </c>
      <c r="D101" s="250">
        <v>19.34395993</v>
      </c>
      <c r="F101" s="120" t="s">
        <v>50</v>
      </c>
      <c r="G101" s="244">
        <v>0</v>
      </c>
      <c r="H101" s="244">
        <v>0.30274246999999999</v>
      </c>
      <c r="I101" s="245">
        <v>1.7597101899999998</v>
      </c>
      <c r="J101" s="96"/>
      <c r="K101" s="120" t="s">
        <v>99</v>
      </c>
      <c r="L101" s="244">
        <v>1.157503E-2</v>
      </c>
      <c r="M101" s="244">
        <v>2.7796369999999997E-2</v>
      </c>
      <c r="N101" s="245">
        <v>0.10100916</v>
      </c>
    </row>
    <row r="102" spans="1:14" x14ac:dyDescent="0.25">
      <c r="A102" s="15" t="s">
        <v>24</v>
      </c>
      <c r="B102" s="250">
        <v>18.232850859999999</v>
      </c>
      <c r="C102" s="250">
        <v>13.09290221</v>
      </c>
      <c r="D102" s="250">
        <v>18.905936370000003</v>
      </c>
      <c r="F102" s="120" t="s">
        <v>255</v>
      </c>
      <c r="G102" s="244">
        <v>2.7218820000000001E-2</v>
      </c>
      <c r="H102" s="244">
        <v>0.93866097999999998</v>
      </c>
      <c r="I102" s="245">
        <v>1.67850802</v>
      </c>
      <c r="J102" s="96"/>
      <c r="K102" s="120" t="s">
        <v>96</v>
      </c>
      <c r="L102" s="244">
        <v>6.6049099999999994E-3</v>
      </c>
      <c r="M102" s="244">
        <v>9.6143199999999991E-3</v>
      </c>
      <c r="N102" s="245">
        <v>0.10048317999999999</v>
      </c>
    </row>
    <row r="103" spans="1:14" x14ac:dyDescent="0.25">
      <c r="A103" s="15" t="s">
        <v>146</v>
      </c>
      <c r="B103" s="250">
        <v>23.452291039999999</v>
      </c>
      <c r="C103" s="250">
        <v>19.608681399999998</v>
      </c>
      <c r="D103" s="250">
        <v>18.811836070000002</v>
      </c>
      <c r="F103" s="120" t="s">
        <v>181</v>
      </c>
      <c r="G103" s="244">
        <v>0.95077036000000004</v>
      </c>
      <c r="H103" s="244">
        <v>21.168180530000001</v>
      </c>
      <c r="I103" s="245">
        <v>1.6722504499999999</v>
      </c>
      <c r="J103" s="96"/>
      <c r="K103" s="120" t="s">
        <v>168</v>
      </c>
      <c r="L103" s="244">
        <v>0.53404284999999996</v>
      </c>
      <c r="M103" s="244">
        <v>3.2114740000000003E-2</v>
      </c>
      <c r="N103" s="245">
        <v>9.617589E-2</v>
      </c>
    </row>
    <row r="104" spans="1:14" x14ac:dyDescent="0.25">
      <c r="A104" s="15" t="s">
        <v>7</v>
      </c>
      <c r="B104" s="250">
        <v>22.265535100000001</v>
      </c>
      <c r="C104" s="250">
        <v>26.557272170000001</v>
      </c>
      <c r="D104" s="250">
        <v>18.6217589</v>
      </c>
      <c r="F104" s="120" t="s">
        <v>122</v>
      </c>
      <c r="G104" s="244">
        <v>1.3086690400000001</v>
      </c>
      <c r="H104" s="244">
        <v>3.9264895899999996</v>
      </c>
      <c r="I104" s="245">
        <v>1.6005740900000001</v>
      </c>
      <c r="J104" s="96"/>
      <c r="K104" s="120" t="s">
        <v>114</v>
      </c>
      <c r="L104" s="244">
        <v>5.5023000000000002E-2</v>
      </c>
      <c r="M104" s="244">
        <v>4.842453E-2</v>
      </c>
      <c r="N104" s="245">
        <v>8.3275070000000007E-2</v>
      </c>
    </row>
    <row r="105" spans="1:14" x14ac:dyDescent="0.25">
      <c r="A105" s="15" t="s">
        <v>188</v>
      </c>
      <c r="B105" s="250">
        <v>5.7752784800000008</v>
      </c>
      <c r="C105" s="250">
        <v>8.69733673</v>
      </c>
      <c r="D105" s="250">
        <v>17.805187579999998</v>
      </c>
      <c r="F105" s="120" t="s">
        <v>148</v>
      </c>
      <c r="G105" s="244">
        <v>0.71105443999999995</v>
      </c>
      <c r="H105" s="244">
        <v>2.3365174399999997</v>
      </c>
      <c r="I105" s="245">
        <v>1.5334041599999999</v>
      </c>
      <c r="J105" s="96"/>
      <c r="K105" s="120" t="s">
        <v>120</v>
      </c>
      <c r="L105" s="244">
        <v>5.3621500000000002E-2</v>
      </c>
      <c r="M105" s="244">
        <v>1.09383E-2</v>
      </c>
      <c r="N105" s="245">
        <v>7.7089530000000003E-2</v>
      </c>
    </row>
    <row r="106" spans="1:14" x14ac:dyDescent="0.25">
      <c r="A106" s="15" t="s">
        <v>34</v>
      </c>
      <c r="B106" s="250">
        <v>19.27901662</v>
      </c>
      <c r="C106" s="250">
        <v>18.986263820000001</v>
      </c>
      <c r="D106" s="250">
        <v>16.724979310000002</v>
      </c>
      <c r="F106" s="120" t="s">
        <v>143</v>
      </c>
      <c r="G106" s="244">
        <v>2.4764515</v>
      </c>
      <c r="H106" s="244">
        <v>4.9818959100000004</v>
      </c>
      <c r="I106" s="245">
        <v>1.4827996299999999</v>
      </c>
      <c r="J106" s="96"/>
      <c r="K106" s="120" t="s">
        <v>45</v>
      </c>
      <c r="L106" s="244">
        <v>0</v>
      </c>
      <c r="M106" s="244">
        <v>7.7599000000000006E-4</v>
      </c>
      <c r="N106" s="245">
        <v>7.3470610000000006E-2</v>
      </c>
    </row>
    <row r="107" spans="1:14" x14ac:dyDescent="0.25">
      <c r="A107" s="15" t="s">
        <v>155</v>
      </c>
      <c r="B107" s="250">
        <v>23.295264020000001</v>
      </c>
      <c r="C107" s="250">
        <v>24.25593898</v>
      </c>
      <c r="D107" s="250">
        <v>15.92066926</v>
      </c>
      <c r="F107" s="120" t="s">
        <v>99</v>
      </c>
      <c r="G107" s="244">
        <v>5.3692814699999998</v>
      </c>
      <c r="H107" s="244">
        <v>2.5228256</v>
      </c>
      <c r="I107" s="245">
        <v>1.45468821</v>
      </c>
      <c r="J107" s="96"/>
      <c r="K107" s="120" t="s">
        <v>241</v>
      </c>
      <c r="L107" s="244">
        <v>0.29529446999999998</v>
      </c>
      <c r="M107" s="244">
        <v>5.5737879999999997E-2</v>
      </c>
      <c r="N107" s="245">
        <v>6.9893109999999994E-2</v>
      </c>
    </row>
    <row r="108" spans="1:14" x14ac:dyDescent="0.25">
      <c r="A108" s="15" t="s">
        <v>237</v>
      </c>
      <c r="B108" s="250">
        <v>14.675199710000001</v>
      </c>
      <c r="C108" s="250">
        <v>13.518259070000001</v>
      </c>
      <c r="D108" s="250">
        <v>15.86651756</v>
      </c>
      <c r="F108" s="120" t="s">
        <v>133</v>
      </c>
      <c r="G108" s="244">
        <v>0.48772780999999998</v>
      </c>
      <c r="H108" s="244">
        <v>0.63691895999999992</v>
      </c>
      <c r="I108" s="245">
        <v>1.4011661000000002</v>
      </c>
      <c r="J108" s="96"/>
      <c r="K108" s="120" t="s">
        <v>225</v>
      </c>
      <c r="L108" s="244">
        <v>0</v>
      </c>
      <c r="M108" s="244">
        <v>3.0710000000000001E-2</v>
      </c>
      <c r="N108" s="245">
        <v>6.5983310000000003E-2</v>
      </c>
    </row>
    <row r="109" spans="1:14" x14ac:dyDescent="0.25">
      <c r="A109" s="15" t="s">
        <v>64</v>
      </c>
      <c r="B109" s="250">
        <v>6.2073442099999996</v>
      </c>
      <c r="C109" s="250">
        <v>16.573832119999999</v>
      </c>
      <c r="D109" s="250">
        <v>15.54024622</v>
      </c>
      <c r="F109" s="120" t="s">
        <v>221</v>
      </c>
      <c r="G109" s="244">
        <v>0.53555622000000003</v>
      </c>
      <c r="H109" s="244">
        <v>2.3876025099999998</v>
      </c>
      <c r="I109" s="245">
        <v>1.3098872500000001</v>
      </c>
      <c r="J109" s="96"/>
      <c r="K109" s="120" t="s">
        <v>174</v>
      </c>
      <c r="L109" s="244">
        <v>0.1196016</v>
      </c>
      <c r="M109" s="244">
        <v>4.6307679999999997E-2</v>
      </c>
      <c r="N109" s="245">
        <v>6.5175349999999993E-2</v>
      </c>
    </row>
    <row r="110" spans="1:14" x14ac:dyDescent="0.25">
      <c r="A110" s="15" t="s">
        <v>180</v>
      </c>
      <c r="B110" s="250">
        <v>31.581664449999998</v>
      </c>
      <c r="C110" s="250">
        <v>22.389612499999998</v>
      </c>
      <c r="D110" s="250">
        <v>15.43292757</v>
      </c>
      <c r="F110" s="120" t="s">
        <v>173</v>
      </c>
      <c r="G110" s="244">
        <v>0.29755348999999998</v>
      </c>
      <c r="H110" s="244">
        <v>0.28768090000000002</v>
      </c>
      <c r="I110" s="245">
        <v>1.2320663999999999</v>
      </c>
      <c r="J110" s="96"/>
      <c r="K110" s="120" t="s">
        <v>134</v>
      </c>
      <c r="L110" s="244">
        <v>1.1690579099999998</v>
      </c>
      <c r="M110" s="244">
        <v>1.042977E-2</v>
      </c>
      <c r="N110" s="245">
        <v>6.1174630000000001E-2</v>
      </c>
    </row>
    <row r="111" spans="1:14" x14ac:dyDescent="0.25">
      <c r="A111" s="15" t="s">
        <v>252</v>
      </c>
      <c r="B111" s="250">
        <v>11.09179316</v>
      </c>
      <c r="C111" s="250">
        <v>14.59820051</v>
      </c>
      <c r="D111" s="250">
        <v>15.40109869</v>
      </c>
      <c r="F111" s="120" t="s">
        <v>215</v>
      </c>
      <c r="G111" s="244">
        <v>17.26224049</v>
      </c>
      <c r="H111" s="244">
        <v>1.0822426200000002</v>
      </c>
      <c r="I111" s="245">
        <v>1.2166462</v>
      </c>
      <c r="J111" s="96"/>
      <c r="K111" s="120" t="s">
        <v>108</v>
      </c>
      <c r="L111" s="244">
        <v>3.096664E-2</v>
      </c>
      <c r="M111" s="244">
        <v>6.756376E-2</v>
      </c>
      <c r="N111" s="245">
        <v>5.811272E-2</v>
      </c>
    </row>
    <row r="112" spans="1:14" x14ac:dyDescent="0.25">
      <c r="A112" s="15" t="s">
        <v>236</v>
      </c>
      <c r="B112" s="250">
        <v>14.39798326</v>
      </c>
      <c r="C112" s="250">
        <v>22.624010949999999</v>
      </c>
      <c r="D112" s="250">
        <v>15.23350282</v>
      </c>
      <c r="F112" s="120" t="s">
        <v>185</v>
      </c>
      <c r="G112" s="244">
        <v>0.24794407000000002</v>
      </c>
      <c r="H112" s="244">
        <v>0.37812384000000004</v>
      </c>
      <c r="I112" s="245">
        <v>1.16821102</v>
      </c>
      <c r="J112" s="96"/>
      <c r="K112" s="120" t="s">
        <v>207</v>
      </c>
      <c r="L112" s="244">
        <v>1.0468659999999999E-2</v>
      </c>
      <c r="M112" s="244">
        <v>2.5106549999999998E-2</v>
      </c>
      <c r="N112" s="245">
        <v>5.6671510000000001E-2</v>
      </c>
    </row>
    <row r="113" spans="1:14" x14ac:dyDescent="0.25">
      <c r="A113" s="15" t="s">
        <v>4</v>
      </c>
      <c r="B113" s="250">
        <v>22.261275680000001</v>
      </c>
      <c r="C113" s="250">
        <v>13.507044499999999</v>
      </c>
      <c r="D113" s="250">
        <v>15.12724744</v>
      </c>
      <c r="F113" s="120" t="s">
        <v>237</v>
      </c>
      <c r="G113" s="244">
        <v>2.5287634900000002</v>
      </c>
      <c r="H113" s="244">
        <v>0.56542143999999994</v>
      </c>
      <c r="I113" s="245">
        <v>1.1563516599999999</v>
      </c>
      <c r="J113" s="96"/>
      <c r="K113" s="120" t="s">
        <v>122</v>
      </c>
      <c r="L113" s="244">
        <v>0.10891655</v>
      </c>
      <c r="M113" s="244">
        <v>0.29633053999999998</v>
      </c>
      <c r="N113" s="245">
        <v>5.5933099999999999E-2</v>
      </c>
    </row>
    <row r="114" spans="1:14" x14ac:dyDescent="0.25">
      <c r="A114" s="15" t="s">
        <v>147</v>
      </c>
      <c r="B114" s="250">
        <v>8.8022390700000006</v>
      </c>
      <c r="C114" s="250">
        <v>16.199298420000002</v>
      </c>
      <c r="D114" s="250">
        <v>14.453552330000001</v>
      </c>
      <c r="F114" s="120" t="s">
        <v>92</v>
      </c>
      <c r="G114" s="244">
        <v>5.4151230000000002E-2</v>
      </c>
      <c r="H114" s="244">
        <v>1.216458</v>
      </c>
      <c r="I114" s="245">
        <v>1.0940721200000001</v>
      </c>
      <c r="J114" s="96"/>
      <c r="K114" s="120" t="s">
        <v>141</v>
      </c>
      <c r="L114" s="244">
        <v>3.8020100000000002E-3</v>
      </c>
      <c r="M114" s="244">
        <v>0.10898827</v>
      </c>
      <c r="N114" s="245">
        <v>5.1563680000000001E-2</v>
      </c>
    </row>
    <row r="115" spans="1:14" x14ac:dyDescent="0.25">
      <c r="A115" s="15" t="s">
        <v>49</v>
      </c>
      <c r="B115" s="250">
        <v>17.671963600000002</v>
      </c>
      <c r="C115" s="250">
        <v>12.931572769999999</v>
      </c>
      <c r="D115" s="250">
        <v>13.35781718</v>
      </c>
      <c r="F115" s="120" t="s">
        <v>137</v>
      </c>
      <c r="G115" s="244">
        <v>9.1474999999999994E-3</v>
      </c>
      <c r="H115" s="244">
        <v>8.1794399999999996E-3</v>
      </c>
      <c r="I115" s="245">
        <v>1.0628888999999999</v>
      </c>
      <c r="J115" s="96"/>
      <c r="K115" s="120" t="s">
        <v>126</v>
      </c>
      <c r="L115" s="244">
        <v>5.1285539999999998E-2</v>
      </c>
      <c r="M115" s="244">
        <v>2.1103360000000002E-2</v>
      </c>
      <c r="N115" s="245">
        <v>4.1364720000000001E-2</v>
      </c>
    </row>
    <row r="116" spans="1:14" x14ac:dyDescent="0.25">
      <c r="A116" s="15" t="s">
        <v>120</v>
      </c>
      <c r="B116" s="250">
        <v>12.680641339999999</v>
      </c>
      <c r="C116" s="250">
        <v>14.23014002</v>
      </c>
      <c r="D116" s="250">
        <v>12.958874939999999</v>
      </c>
      <c r="F116" s="120" t="s">
        <v>104</v>
      </c>
      <c r="G116" s="244">
        <v>4.2121793899999993</v>
      </c>
      <c r="H116" s="244">
        <v>5.2405329800000002</v>
      </c>
      <c r="I116" s="245">
        <v>1.052953</v>
      </c>
      <c r="J116" s="96"/>
      <c r="K116" s="120" t="s">
        <v>129</v>
      </c>
      <c r="L116" s="244">
        <v>0.31137721000000002</v>
      </c>
      <c r="M116" s="244">
        <v>1.3063199999999999E-3</v>
      </c>
      <c r="N116" s="245">
        <v>3.8603970000000001E-2</v>
      </c>
    </row>
    <row r="117" spans="1:14" x14ac:dyDescent="0.25">
      <c r="A117" s="15" t="s">
        <v>128</v>
      </c>
      <c r="B117" s="250">
        <v>10.92845773</v>
      </c>
      <c r="C117" s="250">
        <v>12.649051070000001</v>
      </c>
      <c r="D117" s="250">
        <v>12.554953880000001</v>
      </c>
      <c r="F117" s="120" t="s">
        <v>25</v>
      </c>
      <c r="G117" s="244">
        <v>4.2548887500000001</v>
      </c>
      <c r="H117" s="244">
        <v>0.34565313000000003</v>
      </c>
      <c r="I117" s="245">
        <v>1.0200311200000001</v>
      </c>
      <c r="J117" s="96"/>
      <c r="K117" s="120" t="s">
        <v>133</v>
      </c>
      <c r="L117" s="244">
        <v>3.7903480000000003E-2</v>
      </c>
      <c r="M117" s="244">
        <v>3.4905019999999995E-2</v>
      </c>
      <c r="N117" s="245">
        <v>3.5612559999999994E-2</v>
      </c>
    </row>
    <row r="118" spans="1:14" x14ac:dyDescent="0.25">
      <c r="A118" s="15" t="s">
        <v>14</v>
      </c>
      <c r="B118" s="250">
        <v>24.104990040000001</v>
      </c>
      <c r="C118" s="250">
        <v>12.531371720000001</v>
      </c>
      <c r="D118" s="250">
        <v>12.27846194</v>
      </c>
      <c r="F118" s="120" t="s">
        <v>159</v>
      </c>
      <c r="G118" s="244">
        <v>1.4878962</v>
      </c>
      <c r="H118" s="244">
        <v>1.28480219</v>
      </c>
      <c r="I118" s="245">
        <v>1.0069497700000001</v>
      </c>
      <c r="J118" s="96"/>
      <c r="K118" s="120" t="s">
        <v>170</v>
      </c>
      <c r="L118" s="244">
        <v>8.7695690000000007E-2</v>
      </c>
      <c r="M118" s="244">
        <v>0.74082163000000001</v>
      </c>
      <c r="N118" s="245">
        <v>3.5506240000000001E-2</v>
      </c>
    </row>
    <row r="119" spans="1:14" x14ac:dyDescent="0.25">
      <c r="A119" s="15" t="s">
        <v>145</v>
      </c>
      <c r="B119" s="250">
        <v>15.476203589999999</v>
      </c>
      <c r="C119" s="250">
        <v>10.64114343</v>
      </c>
      <c r="D119" s="250">
        <v>12.20691665</v>
      </c>
      <c r="F119" s="120" t="s">
        <v>213</v>
      </c>
      <c r="G119" s="244">
        <v>1.01021571</v>
      </c>
      <c r="H119" s="244">
        <v>12.536430320000001</v>
      </c>
      <c r="I119" s="245">
        <v>0.99180500000000005</v>
      </c>
      <c r="J119" s="96"/>
      <c r="K119" s="120" t="s">
        <v>101</v>
      </c>
      <c r="L119" s="244">
        <v>8.0953399999999995E-3</v>
      </c>
      <c r="M119" s="244">
        <v>0</v>
      </c>
      <c r="N119" s="245">
        <v>3.157741E-2</v>
      </c>
    </row>
    <row r="120" spans="1:14" x14ac:dyDescent="0.25">
      <c r="A120" s="15" t="s">
        <v>202</v>
      </c>
      <c r="B120" s="250">
        <v>4.3534709899999999</v>
      </c>
      <c r="C120" s="250">
        <v>5.3753354599999996</v>
      </c>
      <c r="D120" s="250">
        <v>12.20526388</v>
      </c>
      <c r="F120" s="120" t="s">
        <v>238</v>
      </c>
      <c r="G120" s="244">
        <v>0.29099162000000001</v>
      </c>
      <c r="H120" s="244">
        <v>0.34892466999999999</v>
      </c>
      <c r="I120" s="245">
        <v>0.91259696999999995</v>
      </c>
      <c r="J120" s="96"/>
      <c r="K120" s="120" t="s">
        <v>39</v>
      </c>
      <c r="L120" s="244">
        <v>1.4232E-2</v>
      </c>
      <c r="M120" s="244">
        <v>2.0456999999999999E-2</v>
      </c>
      <c r="N120" s="245">
        <v>2.7539000000000001E-2</v>
      </c>
    </row>
    <row r="121" spans="1:14" x14ac:dyDescent="0.25">
      <c r="A121" s="15" t="s">
        <v>152</v>
      </c>
      <c r="B121" s="250">
        <v>10.604364310000001</v>
      </c>
      <c r="C121" s="250">
        <v>6.3319259599999995</v>
      </c>
      <c r="D121" s="250">
        <v>12.02089159</v>
      </c>
      <c r="F121" s="120" t="s">
        <v>256</v>
      </c>
      <c r="G121" s="244">
        <v>0.91290800000000005</v>
      </c>
      <c r="H121" s="244">
        <v>1.3775572309999999</v>
      </c>
      <c r="I121" s="245">
        <v>0.90185873999999999</v>
      </c>
      <c r="J121" s="96"/>
      <c r="K121" s="120" t="s">
        <v>137</v>
      </c>
      <c r="L121" s="244">
        <v>1.532701E-2</v>
      </c>
      <c r="M121" s="244">
        <v>8.4338899999999994E-3</v>
      </c>
      <c r="N121" s="245">
        <v>2.0075610000000001E-2</v>
      </c>
    </row>
    <row r="122" spans="1:14" x14ac:dyDescent="0.25">
      <c r="A122" s="15" t="s">
        <v>82</v>
      </c>
      <c r="B122" s="250">
        <v>14.789163070000001</v>
      </c>
      <c r="C122" s="250">
        <v>13.1029705</v>
      </c>
      <c r="D122" s="250">
        <v>11.970104939999999</v>
      </c>
      <c r="F122" s="120" t="s">
        <v>22</v>
      </c>
      <c r="G122" s="244">
        <v>2.9207777200000002</v>
      </c>
      <c r="H122" s="244">
        <v>5.7720777500000002</v>
      </c>
      <c r="I122" s="245">
        <v>0.86723155000000007</v>
      </c>
      <c r="J122" s="96"/>
      <c r="K122" s="120" t="s">
        <v>95</v>
      </c>
      <c r="L122" s="244">
        <v>9.809E-3</v>
      </c>
      <c r="M122" s="244">
        <v>0.20421354</v>
      </c>
      <c r="N122" s="245">
        <v>1.7611999999999999E-2</v>
      </c>
    </row>
    <row r="123" spans="1:14" x14ac:dyDescent="0.25">
      <c r="A123" s="15" t="s">
        <v>114</v>
      </c>
      <c r="B123" s="250">
        <v>8.8833462599999997</v>
      </c>
      <c r="C123" s="250">
        <v>15.36796698</v>
      </c>
      <c r="D123" s="250">
        <v>11.679916689999999</v>
      </c>
      <c r="F123" s="120" t="s">
        <v>33</v>
      </c>
      <c r="G123" s="244">
        <v>0.45881326</v>
      </c>
      <c r="H123" s="244">
        <v>2.50915394</v>
      </c>
      <c r="I123" s="245">
        <v>0.82266112999999996</v>
      </c>
      <c r="J123" s="96"/>
      <c r="K123" s="120" t="s">
        <v>144</v>
      </c>
      <c r="L123" s="244">
        <v>2.8641349999999999E-2</v>
      </c>
      <c r="M123" s="244">
        <v>5.4469499999999997E-2</v>
      </c>
      <c r="N123" s="245">
        <v>1.7294400000000001E-2</v>
      </c>
    </row>
    <row r="124" spans="1:14" x14ac:dyDescent="0.25">
      <c r="A124" s="15" t="s">
        <v>148</v>
      </c>
      <c r="B124" s="250">
        <v>48.73608772</v>
      </c>
      <c r="C124" s="250">
        <v>10.695923460000001</v>
      </c>
      <c r="D124" s="250">
        <v>11.188442630000001</v>
      </c>
      <c r="F124" s="120" t="s">
        <v>150</v>
      </c>
      <c r="G124" s="244">
        <v>4.2413690000000004E-2</v>
      </c>
      <c r="H124" s="244">
        <v>0.10880478</v>
      </c>
      <c r="I124" s="245">
        <v>0.76898065000000004</v>
      </c>
      <c r="J124" s="96"/>
      <c r="K124" s="120" t="s">
        <v>157</v>
      </c>
      <c r="L124" s="244">
        <v>6.6731520000000003E-2</v>
      </c>
      <c r="M124" s="244">
        <v>1.6912240000000002E-2</v>
      </c>
      <c r="N124" s="245">
        <v>1.6942779999999998E-2</v>
      </c>
    </row>
    <row r="125" spans="1:14" x14ac:dyDescent="0.25">
      <c r="A125" s="15" t="s">
        <v>98</v>
      </c>
      <c r="B125" s="250">
        <v>8.6221303100000011</v>
      </c>
      <c r="C125" s="250">
        <v>20.079985300000001</v>
      </c>
      <c r="D125" s="250">
        <v>10.687534599999999</v>
      </c>
      <c r="F125" s="120" t="s">
        <v>27</v>
      </c>
      <c r="G125" s="244">
        <v>1.4952763500000001</v>
      </c>
      <c r="H125" s="244">
        <v>0.18973334</v>
      </c>
      <c r="I125" s="245">
        <v>0.76055770999999994</v>
      </c>
      <c r="J125" s="96"/>
      <c r="K125" s="120" t="s">
        <v>186</v>
      </c>
      <c r="L125" s="244">
        <v>0</v>
      </c>
      <c r="M125" s="244">
        <v>1.2226300000000002E-3</v>
      </c>
      <c r="N125" s="245">
        <v>1.6164069999999999E-2</v>
      </c>
    </row>
    <row r="126" spans="1:14" x14ac:dyDescent="0.25">
      <c r="A126" s="15" t="s">
        <v>154</v>
      </c>
      <c r="B126" s="250">
        <v>10.261419759999999</v>
      </c>
      <c r="C126" s="250">
        <v>9.0091504399999991</v>
      </c>
      <c r="D126" s="250">
        <v>10.349786550000001</v>
      </c>
      <c r="F126" s="120" t="s">
        <v>179</v>
      </c>
      <c r="G126" s="244">
        <v>0</v>
      </c>
      <c r="H126" s="244">
        <v>5.1894559999999999E-2</v>
      </c>
      <c r="I126" s="245">
        <v>0.67337864000000003</v>
      </c>
      <c r="J126" s="96"/>
      <c r="K126" s="120" t="s">
        <v>244</v>
      </c>
      <c r="L126" s="244">
        <v>2.8772860000000001E-2</v>
      </c>
      <c r="M126" s="244">
        <v>4.9370000000000004E-3</v>
      </c>
      <c r="N126" s="245">
        <v>1.5114270000000001E-2</v>
      </c>
    </row>
    <row r="127" spans="1:14" x14ac:dyDescent="0.25">
      <c r="A127" s="15" t="s">
        <v>159</v>
      </c>
      <c r="B127" s="250">
        <v>12.212795779999999</v>
      </c>
      <c r="C127" s="250">
        <v>9.9405201699999992</v>
      </c>
      <c r="D127" s="250">
        <v>10.189700720000001</v>
      </c>
      <c r="F127" s="120" t="s">
        <v>55</v>
      </c>
      <c r="G127" s="244">
        <v>0</v>
      </c>
      <c r="H127" s="244">
        <v>0</v>
      </c>
      <c r="I127" s="245">
        <v>0.62911622999999994</v>
      </c>
      <c r="J127" s="96"/>
      <c r="K127" s="120" t="s">
        <v>80</v>
      </c>
      <c r="L127" s="244">
        <v>4.1432200000000004E-3</v>
      </c>
      <c r="M127" s="244">
        <v>3.4978959999999996E-2</v>
      </c>
      <c r="N127" s="245">
        <v>1.3805940000000001E-2</v>
      </c>
    </row>
    <row r="128" spans="1:14" x14ac:dyDescent="0.25">
      <c r="A128" s="15" t="s">
        <v>246</v>
      </c>
      <c r="B128" s="250">
        <v>8.9635728599999993</v>
      </c>
      <c r="C128" s="250">
        <v>7.0019221199999997</v>
      </c>
      <c r="D128" s="250">
        <v>9.3763657799999987</v>
      </c>
      <c r="F128" s="120" t="s">
        <v>107</v>
      </c>
      <c r="G128" s="244">
        <v>0.46880381999999998</v>
      </c>
      <c r="H128" s="244">
        <v>1.42358512</v>
      </c>
      <c r="I128" s="245">
        <v>0.59773109999999996</v>
      </c>
      <c r="J128" s="96"/>
      <c r="K128" s="120" t="s">
        <v>37</v>
      </c>
      <c r="L128" s="244">
        <v>4.4809669999999996E-2</v>
      </c>
      <c r="M128" s="244">
        <v>5.3238900000000004E-3</v>
      </c>
      <c r="N128" s="245">
        <v>1.3435850000000001E-2</v>
      </c>
    </row>
    <row r="129" spans="1:14" x14ac:dyDescent="0.25">
      <c r="A129" s="15" t="s">
        <v>121</v>
      </c>
      <c r="B129" s="250">
        <v>12.17538542</v>
      </c>
      <c r="C129" s="250">
        <v>13.56110172</v>
      </c>
      <c r="D129" s="250">
        <v>9.2343677300000007</v>
      </c>
      <c r="F129" s="120" t="s">
        <v>249</v>
      </c>
      <c r="G129" s="244">
        <v>0.29561508000000003</v>
      </c>
      <c r="H129" s="244">
        <v>9.7198954799999999</v>
      </c>
      <c r="I129" s="245">
        <v>0.58887428000000008</v>
      </c>
      <c r="J129" s="96"/>
      <c r="K129" s="120" t="s">
        <v>222</v>
      </c>
      <c r="L129" s="244">
        <v>1.56336E-3</v>
      </c>
      <c r="M129" s="244">
        <v>3.1132720000000003E-2</v>
      </c>
      <c r="N129" s="245">
        <v>1.1264700000000001E-2</v>
      </c>
    </row>
    <row r="130" spans="1:14" x14ac:dyDescent="0.25">
      <c r="A130" s="15" t="s">
        <v>221</v>
      </c>
      <c r="B130" s="250">
        <v>8.3366515200000002</v>
      </c>
      <c r="C130" s="250">
        <v>9.8133226100000002</v>
      </c>
      <c r="D130" s="250">
        <v>9.098970679999999</v>
      </c>
      <c r="F130" s="120" t="s">
        <v>225</v>
      </c>
      <c r="G130" s="244">
        <v>40.85970648</v>
      </c>
      <c r="H130" s="244">
        <v>5.0499738199999999</v>
      </c>
      <c r="I130" s="245">
        <v>0.58220368</v>
      </c>
      <c r="J130" s="96"/>
      <c r="K130" s="120" t="s">
        <v>118</v>
      </c>
      <c r="L130" s="244">
        <v>2.1032259999999997E-2</v>
      </c>
      <c r="M130" s="244">
        <v>3.7234799999999999E-3</v>
      </c>
      <c r="N130" s="245">
        <v>1.091142E-2</v>
      </c>
    </row>
    <row r="131" spans="1:14" x14ac:dyDescent="0.25">
      <c r="A131" s="15" t="s">
        <v>182</v>
      </c>
      <c r="B131" s="250">
        <v>12.36764247</v>
      </c>
      <c r="C131" s="250">
        <v>14.53128117</v>
      </c>
      <c r="D131" s="250">
        <v>9.09119791</v>
      </c>
      <c r="F131" s="120" t="s">
        <v>144</v>
      </c>
      <c r="G131" s="244">
        <v>0.29291202</v>
      </c>
      <c r="H131" s="244">
        <v>0.62763258</v>
      </c>
      <c r="I131" s="245">
        <v>0.57376760999999998</v>
      </c>
      <c r="J131" s="96"/>
      <c r="K131" s="120" t="s">
        <v>132</v>
      </c>
      <c r="L131" s="244">
        <v>2.0246259999999999E-2</v>
      </c>
      <c r="M131" s="244">
        <v>2.47511E-3</v>
      </c>
      <c r="N131" s="245">
        <v>1.068232E-2</v>
      </c>
    </row>
    <row r="132" spans="1:14" x14ac:dyDescent="0.25">
      <c r="A132" s="15" t="s">
        <v>94</v>
      </c>
      <c r="B132" s="250">
        <v>8.6777532899999983</v>
      </c>
      <c r="C132" s="250">
        <v>14.13093113</v>
      </c>
      <c r="D132" s="250">
        <v>8.656311689999999</v>
      </c>
      <c r="F132" s="120" t="s">
        <v>74</v>
      </c>
      <c r="G132" s="244">
        <v>1.3786369199999999</v>
      </c>
      <c r="H132" s="244">
        <v>4.1057150299999998</v>
      </c>
      <c r="I132" s="245">
        <v>0.52766230000000003</v>
      </c>
      <c r="J132" s="96"/>
      <c r="K132" s="120" t="s">
        <v>260</v>
      </c>
      <c r="L132" s="244">
        <v>2.4680000000000001E-3</v>
      </c>
      <c r="M132" s="244">
        <v>4.9959999999999996E-3</v>
      </c>
      <c r="N132" s="245">
        <v>9.5420999999999995E-3</v>
      </c>
    </row>
    <row r="133" spans="1:14" x14ac:dyDescent="0.25">
      <c r="A133" s="15" t="s">
        <v>199</v>
      </c>
      <c r="B133" s="250">
        <v>7.7415446599999997</v>
      </c>
      <c r="C133" s="250">
        <v>7.6240500500000001</v>
      </c>
      <c r="D133" s="250">
        <v>8.5662060399999991</v>
      </c>
      <c r="F133" s="120" t="s">
        <v>95</v>
      </c>
      <c r="G133" s="244">
        <v>1.7741360800000001</v>
      </c>
      <c r="H133" s="244">
        <v>1.0624604900000001</v>
      </c>
      <c r="I133" s="245">
        <v>0.47505084000000003</v>
      </c>
      <c r="J133" s="96"/>
      <c r="K133" s="120" t="s">
        <v>36</v>
      </c>
      <c r="L133" s="244">
        <v>2.4399999999999999E-3</v>
      </c>
      <c r="M133" s="244">
        <v>5.1320000000000003E-3</v>
      </c>
      <c r="N133" s="245">
        <v>8.8758099999999996E-3</v>
      </c>
    </row>
    <row r="134" spans="1:14" x14ac:dyDescent="0.25">
      <c r="A134" s="15" t="s">
        <v>113</v>
      </c>
      <c r="B134" s="250">
        <v>6.1418913399999999</v>
      </c>
      <c r="C134" s="250">
        <v>4.0350723300000002</v>
      </c>
      <c r="D134" s="250">
        <v>8.3322350800000002</v>
      </c>
      <c r="F134" s="120" t="s">
        <v>190</v>
      </c>
      <c r="G134" s="244">
        <v>0.92772584999999996</v>
      </c>
      <c r="H134" s="244">
        <v>0.67861051999999999</v>
      </c>
      <c r="I134" s="245">
        <v>0.45729846000000002</v>
      </c>
      <c r="J134" s="96"/>
      <c r="K134" s="120" t="s">
        <v>138</v>
      </c>
      <c r="L134" s="244">
        <v>1.4753E-2</v>
      </c>
      <c r="M134" s="244">
        <v>3.1605300000000004E-3</v>
      </c>
      <c r="N134" s="245">
        <v>8.5669200000000004E-3</v>
      </c>
    </row>
    <row r="135" spans="1:14" x14ac:dyDescent="0.25">
      <c r="A135" s="15" t="s">
        <v>122</v>
      </c>
      <c r="B135" s="250">
        <v>6.28197647</v>
      </c>
      <c r="C135" s="250">
        <v>10.44430676</v>
      </c>
      <c r="D135" s="250">
        <v>8.2524506899999999</v>
      </c>
      <c r="F135" s="120" t="s">
        <v>231</v>
      </c>
      <c r="G135" s="244">
        <v>0.32407366999999998</v>
      </c>
      <c r="H135" s="244">
        <v>6.8049910000000005E-2</v>
      </c>
      <c r="I135" s="245">
        <v>0.42478151000000003</v>
      </c>
      <c r="J135" s="96"/>
      <c r="K135" s="120" t="s">
        <v>31</v>
      </c>
      <c r="L135" s="244">
        <v>3.0858999999999999E-3</v>
      </c>
      <c r="M135" s="244">
        <v>3.4737199999999996E-3</v>
      </c>
      <c r="N135" s="245">
        <v>7.6168199999999998E-3</v>
      </c>
    </row>
    <row r="136" spans="1:14" x14ac:dyDescent="0.25">
      <c r="A136" s="15" t="s">
        <v>224</v>
      </c>
      <c r="B136" s="250">
        <v>0.94350882999999997</v>
      </c>
      <c r="C136" s="250">
        <v>3.8281193099999999</v>
      </c>
      <c r="D136" s="250">
        <v>8.0089916199999998</v>
      </c>
      <c r="F136" s="120" t="s">
        <v>230</v>
      </c>
      <c r="G136" s="244">
        <v>0.73791222999999995</v>
      </c>
      <c r="H136" s="244">
        <v>0.81002163999999999</v>
      </c>
      <c r="I136" s="245">
        <v>0.40556703999999999</v>
      </c>
      <c r="J136" s="96"/>
      <c r="K136" s="120" t="s">
        <v>27</v>
      </c>
      <c r="L136" s="244">
        <v>2.5219999999999999E-3</v>
      </c>
      <c r="M136" s="244">
        <v>5.7997100000000005E-3</v>
      </c>
      <c r="N136" s="245">
        <v>7.4800800000000001E-3</v>
      </c>
    </row>
    <row r="137" spans="1:14" x14ac:dyDescent="0.25">
      <c r="A137" s="15" t="s">
        <v>31</v>
      </c>
      <c r="B137" s="250">
        <v>5.5063997200000001</v>
      </c>
      <c r="C137" s="250">
        <v>5.3341533099999996</v>
      </c>
      <c r="D137" s="250">
        <v>7.9053485300000004</v>
      </c>
      <c r="F137" s="120" t="s">
        <v>61</v>
      </c>
      <c r="G137" s="244">
        <v>0</v>
      </c>
      <c r="H137" s="244">
        <v>0</v>
      </c>
      <c r="I137" s="245">
        <v>0.35165134999999997</v>
      </c>
      <c r="J137" s="96"/>
      <c r="K137" s="120" t="s">
        <v>136</v>
      </c>
      <c r="L137" s="244">
        <v>2.6074899999999996E-3</v>
      </c>
      <c r="M137" s="244">
        <v>1.7217419999999997E-2</v>
      </c>
      <c r="N137" s="245">
        <v>7.0016899999999997E-3</v>
      </c>
    </row>
    <row r="138" spans="1:14" x14ac:dyDescent="0.25">
      <c r="A138" s="15" t="s">
        <v>125</v>
      </c>
      <c r="B138" s="250">
        <v>3.6958475800000001</v>
      </c>
      <c r="C138" s="250">
        <v>0.25289116</v>
      </c>
      <c r="D138" s="250">
        <v>7.5261679400000006</v>
      </c>
      <c r="F138" s="120" t="s">
        <v>120</v>
      </c>
      <c r="G138" s="244">
        <v>2.9341723499999999</v>
      </c>
      <c r="H138" s="244">
        <v>7.082883999999999E-2</v>
      </c>
      <c r="I138" s="245">
        <v>0.30609454999999997</v>
      </c>
      <c r="J138" s="96"/>
      <c r="K138" s="120" t="s">
        <v>32</v>
      </c>
      <c r="L138" s="244">
        <v>3.0490000000000001E-3</v>
      </c>
      <c r="M138" s="244">
        <v>5.58524E-3</v>
      </c>
      <c r="N138" s="245">
        <v>6.5598000000000002E-3</v>
      </c>
    </row>
    <row r="139" spans="1:14" x14ac:dyDescent="0.25">
      <c r="A139" s="15" t="s">
        <v>13</v>
      </c>
      <c r="B139" s="250">
        <v>34.383929299999998</v>
      </c>
      <c r="C139" s="250">
        <v>7.9010209699999994</v>
      </c>
      <c r="D139" s="250">
        <v>7.3737911399999998</v>
      </c>
      <c r="F139" s="120" t="s">
        <v>88</v>
      </c>
      <c r="G139" s="244">
        <v>0.15313462999999999</v>
      </c>
      <c r="H139" s="244">
        <v>2.2748400000000002E-3</v>
      </c>
      <c r="I139" s="245">
        <v>0.30137515999999998</v>
      </c>
      <c r="J139" s="96"/>
      <c r="K139" s="120" t="s">
        <v>145</v>
      </c>
      <c r="L139" s="244">
        <v>6.0000000000000002E-5</v>
      </c>
      <c r="M139" s="244">
        <v>0</v>
      </c>
      <c r="N139" s="245">
        <v>6.4183500000000006E-3</v>
      </c>
    </row>
    <row r="140" spans="1:14" x14ac:dyDescent="0.25">
      <c r="A140" s="15" t="s">
        <v>667</v>
      </c>
      <c r="B140" s="250">
        <v>8.3527507800000009</v>
      </c>
      <c r="C140" s="250">
        <v>13.124831329999999</v>
      </c>
      <c r="D140" s="250">
        <v>7.2326343499999997</v>
      </c>
      <c r="F140" s="120" t="s">
        <v>149</v>
      </c>
      <c r="G140" s="244">
        <v>0.30826121999999995</v>
      </c>
      <c r="H140" s="244">
        <v>0.12190802000000001</v>
      </c>
      <c r="I140" s="245">
        <v>0.29842129000000001</v>
      </c>
      <c r="J140" s="96"/>
      <c r="K140" s="120" t="s">
        <v>667</v>
      </c>
      <c r="L140" s="244">
        <v>4.7454000000000003E-2</v>
      </c>
      <c r="M140" s="244">
        <v>3.571469E-2</v>
      </c>
      <c r="N140" s="245">
        <v>6.1181300000000003E-3</v>
      </c>
    </row>
    <row r="141" spans="1:14" x14ac:dyDescent="0.25">
      <c r="A141" s="15" t="s">
        <v>193</v>
      </c>
      <c r="B141" s="250">
        <v>3.4897052999999998</v>
      </c>
      <c r="C141" s="250">
        <v>4.0060981900000003</v>
      </c>
      <c r="D141" s="250">
        <v>7.0890767800000001</v>
      </c>
      <c r="F141" s="120" t="s">
        <v>141</v>
      </c>
      <c r="G141" s="244">
        <v>8.9412979999999989E-2</v>
      </c>
      <c r="H141" s="244">
        <v>6.4425079999999996E-2</v>
      </c>
      <c r="I141" s="245">
        <v>0.28415433000000001</v>
      </c>
      <c r="J141" s="96"/>
      <c r="K141" s="120" t="s">
        <v>26</v>
      </c>
      <c r="L141" s="244">
        <v>3.9860000000000004E-4</v>
      </c>
      <c r="M141" s="244">
        <v>0</v>
      </c>
      <c r="N141" s="245">
        <v>5.86931E-3</v>
      </c>
    </row>
    <row r="142" spans="1:14" x14ac:dyDescent="0.25">
      <c r="A142" s="15" t="s">
        <v>76</v>
      </c>
      <c r="B142" s="250">
        <v>47.50370771</v>
      </c>
      <c r="C142" s="250">
        <v>4.8450078799999998</v>
      </c>
      <c r="D142" s="250">
        <v>6.87648628</v>
      </c>
      <c r="F142" s="120" t="s">
        <v>239</v>
      </c>
      <c r="G142" s="244">
        <v>5.8164799999999997E-3</v>
      </c>
      <c r="H142" s="244">
        <v>2.3554849999999999E-2</v>
      </c>
      <c r="I142" s="245">
        <v>0.28244079</v>
      </c>
      <c r="J142" s="96"/>
      <c r="K142" s="120" t="s">
        <v>150</v>
      </c>
      <c r="L142" s="244">
        <v>8.8543479999999994E-2</v>
      </c>
      <c r="M142" s="244">
        <v>3.3398190000000001E-2</v>
      </c>
      <c r="N142" s="245">
        <v>5.7431800000000005E-3</v>
      </c>
    </row>
    <row r="143" spans="1:14" x14ac:dyDescent="0.25">
      <c r="A143" s="15" t="s">
        <v>173</v>
      </c>
      <c r="B143" s="250">
        <v>4.9565486600000002</v>
      </c>
      <c r="C143" s="250">
        <v>7.3327421699999995</v>
      </c>
      <c r="D143" s="250">
        <v>6.8166507000000003</v>
      </c>
      <c r="F143" s="120" t="s">
        <v>243</v>
      </c>
      <c r="G143" s="244">
        <v>5.0423469999999998E-2</v>
      </c>
      <c r="H143" s="244">
        <v>3.2537999999999997E-2</v>
      </c>
      <c r="I143" s="245">
        <v>0.27286078999999996</v>
      </c>
      <c r="J143" s="96"/>
      <c r="K143" s="120" t="s">
        <v>176</v>
      </c>
      <c r="L143" s="244">
        <v>1.0510000000000001E-3</v>
      </c>
      <c r="M143" s="244">
        <v>9.6599999999999995E-4</v>
      </c>
      <c r="N143" s="245">
        <v>5.4144199999999996E-3</v>
      </c>
    </row>
    <row r="144" spans="1:14" x14ac:dyDescent="0.25">
      <c r="A144" s="15" t="s">
        <v>153</v>
      </c>
      <c r="B144" s="250">
        <v>0.22471435999999997</v>
      </c>
      <c r="C144" s="250">
        <v>9.3063585999999994</v>
      </c>
      <c r="D144" s="250">
        <v>6.1171941900000002</v>
      </c>
      <c r="F144" s="120" t="s">
        <v>208</v>
      </c>
      <c r="G144" s="244">
        <v>0.37553725999999998</v>
      </c>
      <c r="H144" s="244">
        <v>2.30543561</v>
      </c>
      <c r="I144" s="245">
        <v>0.27252698999999997</v>
      </c>
      <c r="J144" s="96"/>
      <c r="K144" s="120" t="s">
        <v>169</v>
      </c>
      <c r="L144" s="244">
        <v>0.32099821000000001</v>
      </c>
      <c r="M144" s="244">
        <v>0.23280564000000001</v>
      </c>
      <c r="N144" s="245">
        <v>5.1952500000000002E-3</v>
      </c>
    </row>
    <row r="145" spans="1:14" x14ac:dyDescent="0.25">
      <c r="A145" s="15" t="s">
        <v>253</v>
      </c>
      <c r="B145" s="250">
        <v>0.55979681000000003</v>
      </c>
      <c r="C145" s="250">
        <v>5.5996597000000001</v>
      </c>
      <c r="D145" s="250">
        <v>5.9555332000000005</v>
      </c>
      <c r="F145" s="120" t="s">
        <v>118</v>
      </c>
      <c r="G145" s="244">
        <v>0</v>
      </c>
      <c r="H145" s="244">
        <v>9.7484000000000004E-4</v>
      </c>
      <c r="I145" s="245">
        <v>0.25537643999999998</v>
      </c>
      <c r="J145" s="96"/>
      <c r="K145" s="120" t="s">
        <v>28</v>
      </c>
      <c r="L145" s="244">
        <v>5.7689999999999998E-4</v>
      </c>
      <c r="M145" s="244">
        <v>4.3379999999999998E-3</v>
      </c>
      <c r="N145" s="245">
        <v>4.7217700000000001E-3</v>
      </c>
    </row>
    <row r="146" spans="1:14" x14ac:dyDescent="0.25">
      <c r="A146" s="15" t="s">
        <v>227</v>
      </c>
      <c r="B146" s="250">
        <v>6.28200234</v>
      </c>
      <c r="C146" s="250">
        <v>5.4116814299999998</v>
      </c>
      <c r="D146" s="250">
        <v>5.7817917699999999</v>
      </c>
      <c r="F146" s="120" t="s">
        <v>24</v>
      </c>
      <c r="G146" s="244">
        <v>0.17988838000000001</v>
      </c>
      <c r="H146" s="244">
        <v>5.5545749999999998E-2</v>
      </c>
      <c r="I146" s="245">
        <v>0.25009582000000002</v>
      </c>
      <c r="J146" s="96"/>
      <c r="K146" s="120" t="s">
        <v>102</v>
      </c>
      <c r="L146" s="244">
        <v>0</v>
      </c>
      <c r="M146" s="244">
        <v>0</v>
      </c>
      <c r="N146" s="245">
        <v>4.5686499999999996E-3</v>
      </c>
    </row>
    <row r="147" spans="1:14" x14ac:dyDescent="0.25">
      <c r="A147" s="15" t="s">
        <v>181</v>
      </c>
      <c r="B147" s="250">
        <v>4.4127833499999998</v>
      </c>
      <c r="C147" s="250">
        <v>8.9764778500000002</v>
      </c>
      <c r="D147" s="250">
        <v>5.5839452500000002</v>
      </c>
      <c r="F147" s="120" t="s">
        <v>203</v>
      </c>
      <c r="G147" s="244">
        <v>0.12475313</v>
      </c>
      <c r="H147" s="244">
        <v>0.31724596999999999</v>
      </c>
      <c r="I147" s="245">
        <v>0.22447447000000001</v>
      </c>
      <c r="J147" s="96"/>
      <c r="K147" s="120" t="s">
        <v>98</v>
      </c>
      <c r="L147" s="244">
        <v>0</v>
      </c>
      <c r="M147" s="244">
        <v>2.4398E-2</v>
      </c>
      <c r="N147" s="245">
        <v>3.4359099999999999E-3</v>
      </c>
    </row>
    <row r="148" spans="1:14" x14ac:dyDescent="0.25">
      <c r="A148" s="15" t="s">
        <v>213</v>
      </c>
      <c r="B148" s="250">
        <v>2.8215076800000003</v>
      </c>
      <c r="C148" s="250">
        <v>9.0892917600000001</v>
      </c>
      <c r="D148" s="250">
        <v>5.5704811900000006</v>
      </c>
      <c r="F148" s="120" t="s">
        <v>136</v>
      </c>
      <c r="G148" s="244">
        <v>1.4089997299999999</v>
      </c>
      <c r="H148" s="244">
        <v>0.74385208999999997</v>
      </c>
      <c r="I148" s="245">
        <v>0.19739224</v>
      </c>
      <c r="J148" s="96"/>
      <c r="K148" s="120" t="s">
        <v>112</v>
      </c>
      <c r="L148" s="244">
        <v>0</v>
      </c>
      <c r="M148" s="244">
        <v>1.8603599999999999E-3</v>
      </c>
      <c r="N148" s="245">
        <v>3.0500000000000002E-3</v>
      </c>
    </row>
    <row r="149" spans="1:14" x14ac:dyDescent="0.25">
      <c r="A149" s="15" t="s">
        <v>254</v>
      </c>
      <c r="B149" s="250">
        <v>5.33303422</v>
      </c>
      <c r="C149" s="250">
        <v>7.18225946</v>
      </c>
      <c r="D149" s="250">
        <v>5.5456800300000006</v>
      </c>
      <c r="F149" s="120" t="s">
        <v>31</v>
      </c>
      <c r="G149" s="244">
        <v>0.11297978</v>
      </c>
      <c r="H149" s="244">
        <v>6.1858199999999999E-3</v>
      </c>
      <c r="I149" s="245">
        <v>0.19523151</v>
      </c>
      <c r="J149" s="96"/>
      <c r="K149" s="120" t="s">
        <v>140</v>
      </c>
      <c r="L149" s="244">
        <v>5.0000000000000002E-5</v>
      </c>
      <c r="M149" s="244">
        <v>5.4233299999999996E-3</v>
      </c>
      <c r="N149" s="245">
        <v>2.7389099999999998E-3</v>
      </c>
    </row>
    <row r="150" spans="1:14" x14ac:dyDescent="0.25">
      <c r="A150" s="15" t="s">
        <v>185</v>
      </c>
      <c r="B150" s="250">
        <v>4.1504005600000005</v>
      </c>
      <c r="C150" s="250">
        <v>3.56336144</v>
      </c>
      <c r="D150" s="250">
        <v>5.5251558300000001</v>
      </c>
      <c r="F150" s="120" t="s">
        <v>119</v>
      </c>
      <c r="G150" s="244">
        <v>2.7081279999999999E-2</v>
      </c>
      <c r="H150" s="244">
        <v>4.1344519999999996E-2</v>
      </c>
      <c r="I150" s="245">
        <v>0.18465618</v>
      </c>
      <c r="J150" s="96"/>
      <c r="K150" s="120" t="s">
        <v>64</v>
      </c>
      <c r="L150" s="244">
        <v>9.0989199999999999E-3</v>
      </c>
      <c r="M150" s="244">
        <v>0.12244386</v>
      </c>
      <c r="N150" s="245">
        <v>2.5346799999999997E-3</v>
      </c>
    </row>
    <row r="151" spans="1:14" x14ac:dyDescent="0.25">
      <c r="A151" s="15" t="s">
        <v>150</v>
      </c>
      <c r="B151" s="250">
        <v>5.5136613700000003</v>
      </c>
      <c r="C151" s="250">
        <v>2.87533598</v>
      </c>
      <c r="D151" s="250">
        <v>5.3359043899999996</v>
      </c>
      <c r="F151" s="120" t="s">
        <v>253</v>
      </c>
      <c r="G151" s="244">
        <v>3.83519E-3</v>
      </c>
      <c r="H151" s="244">
        <v>3.8277800000000002E-3</v>
      </c>
      <c r="I151" s="245">
        <v>0.17514384</v>
      </c>
      <c r="J151" s="96"/>
      <c r="K151" s="120" t="s">
        <v>161</v>
      </c>
      <c r="L151" s="244">
        <v>0</v>
      </c>
      <c r="M151" s="244">
        <v>1.7250000000000001E-2</v>
      </c>
      <c r="N151" s="245">
        <v>2.3150500000000004E-3</v>
      </c>
    </row>
    <row r="152" spans="1:14" x14ac:dyDescent="0.25">
      <c r="A152" s="15" t="s">
        <v>83</v>
      </c>
      <c r="B152" s="250">
        <v>5.4533243200000001</v>
      </c>
      <c r="C152" s="250">
        <v>5.4448933099999994</v>
      </c>
      <c r="D152" s="250">
        <v>5.2852726500000005</v>
      </c>
      <c r="F152" s="120" t="s">
        <v>241</v>
      </c>
      <c r="G152" s="244">
        <v>0.26216001999999999</v>
      </c>
      <c r="H152" s="244">
        <v>0.59601172000000002</v>
      </c>
      <c r="I152" s="245">
        <v>0.17142129</v>
      </c>
      <c r="J152" s="96"/>
      <c r="K152" s="120" t="s">
        <v>92</v>
      </c>
      <c r="L152" s="244">
        <v>1.193E-3</v>
      </c>
      <c r="M152" s="244">
        <v>9.3669410000000008E-2</v>
      </c>
      <c r="N152" s="245">
        <v>1.8323599999999999E-3</v>
      </c>
    </row>
    <row r="153" spans="1:14" x14ac:dyDescent="0.25">
      <c r="A153" s="15" t="s">
        <v>61</v>
      </c>
      <c r="B153" s="250">
        <v>3.6472591000000003</v>
      </c>
      <c r="C153" s="250">
        <v>4.8288461799999993</v>
      </c>
      <c r="D153" s="250">
        <v>5.2170946599999999</v>
      </c>
      <c r="F153" s="120" t="s">
        <v>193</v>
      </c>
      <c r="G153" s="244">
        <v>0.16203719</v>
      </c>
      <c r="H153" s="244">
        <v>0.10449839999999999</v>
      </c>
      <c r="I153" s="245">
        <v>0.17113824999999999</v>
      </c>
      <c r="J153" s="96"/>
      <c r="K153" s="120" t="s">
        <v>44</v>
      </c>
      <c r="L153" s="244">
        <v>0</v>
      </c>
      <c r="M153" s="244">
        <v>0.75327200000000005</v>
      </c>
      <c r="N153" s="245">
        <v>1.49435E-3</v>
      </c>
    </row>
    <row r="154" spans="1:14" x14ac:dyDescent="0.25">
      <c r="A154" s="15" t="s">
        <v>6</v>
      </c>
      <c r="B154" s="250">
        <v>5.0177091200000001</v>
      </c>
      <c r="C154" s="250">
        <v>5.2320452599999996</v>
      </c>
      <c r="D154" s="250">
        <v>4.9752432199999994</v>
      </c>
      <c r="F154" s="120" t="s">
        <v>176</v>
      </c>
      <c r="G154" s="244">
        <v>0</v>
      </c>
      <c r="H154" s="244">
        <v>0</v>
      </c>
      <c r="I154" s="245">
        <v>0.16836685999999998</v>
      </c>
      <c r="J154" s="96"/>
      <c r="K154" s="120" t="s">
        <v>33</v>
      </c>
      <c r="L154" s="244">
        <v>9.0000000000000006E-5</v>
      </c>
      <c r="M154" s="244">
        <v>3.9934699999999998E-3</v>
      </c>
      <c r="N154" s="245">
        <v>1.2889500000000001E-3</v>
      </c>
    </row>
    <row r="155" spans="1:14" x14ac:dyDescent="0.25">
      <c r="A155" s="15" t="s">
        <v>84</v>
      </c>
      <c r="B155" s="250">
        <v>1.205581E-2</v>
      </c>
      <c r="C155" s="250">
        <v>3.3415583500000001</v>
      </c>
      <c r="D155" s="250">
        <v>4.9350339199999995</v>
      </c>
      <c r="F155" s="120" t="s">
        <v>252</v>
      </c>
      <c r="G155" s="244">
        <v>0.13601176999999998</v>
      </c>
      <c r="H155" s="244">
        <v>1.386197E-2</v>
      </c>
      <c r="I155" s="245">
        <v>0.16533679999999998</v>
      </c>
      <c r="J155" s="96"/>
      <c r="K155" s="120" t="s">
        <v>93</v>
      </c>
      <c r="L155" s="244">
        <v>0</v>
      </c>
      <c r="M155" s="244">
        <v>2.2860100000000002E-3</v>
      </c>
      <c r="N155" s="245">
        <v>1.2607499999999999E-3</v>
      </c>
    </row>
    <row r="156" spans="1:14" x14ac:dyDescent="0.25">
      <c r="A156" s="15" t="s">
        <v>144</v>
      </c>
      <c r="B156" s="250">
        <v>4.4378186500000005</v>
      </c>
      <c r="C156" s="250">
        <v>3.4559284199999998</v>
      </c>
      <c r="D156" s="250">
        <v>4.6702396500000001</v>
      </c>
      <c r="F156" s="120" t="s">
        <v>75</v>
      </c>
      <c r="G156" s="244">
        <v>2.2996940499999998</v>
      </c>
      <c r="H156" s="244">
        <v>2.7504911600000002</v>
      </c>
      <c r="I156" s="245">
        <v>0.15323128</v>
      </c>
      <c r="J156" s="96"/>
      <c r="K156" s="120" t="s">
        <v>16</v>
      </c>
      <c r="L156" s="244">
        <v>0</v>
      </c>
      <c r="M156" s="244">
        <v>1.108E-4</v>
      </c>
      <c r="N156" s="245">
        <v>1.08E-3</v>
      </c>
    </row>
    <row r="157" spans="1:14" x14ac:dyDescent="0.25">
      <c r="A157" s="15" t="s">
        <v>89</v>
      </c>
      <c r="B157" s="250">
        <v>7.09099316</v>
      </c>
      <c r="C157" s="250">
        <v>2.9935134400000001</v>
      </c>
      <c r="D157" s="250">
        <v>4.5035095900000002</v>
      </c>
      <c r="F157" s="120" t="s">
        <v>236</v>
      </c>
      <c r="G157" s="244">
        <v>0.31049803000000004</v>
      </c>
      <c r="H157" s="244">
        <v>2.6519299999999999E-2</v>
      </c>
      <c r="I157" s="245">
        <v>0.13764891000000001</v>
      </c>
      <c r="J157" s="96"/>
      <c r="K157" s="120" t="s">
        <v>88</v>
      </c>
      <c r="L157" s="244">
        <v>7.4996000000000004E-4</v>
      </c>
      <c r="M157" s="244">
        <v>0</v>
      </c>
      <c r="N157" s="245">
        <v>1.0521500000000002E-3</v>
      </c>
    </row>
    <row r="158" spans="1:14" x14ac:dyDescent="0.25">
      <c r="A158" s="15" t="s">
        <v>247</v>
      </c>
      <c r="B158" s="250">
        <v>3.8083334500000001</v>
      </c>
      <c r="C158" s="250">
        <v>2.5388790999999999</v>
      </c>
      <c r="D158" s="250">
        <v>4.4514519000000004</v>
      </c>
      <c r="F158" s="120" t="s">
        <v>206</v>
      </c>
      <c r="G158" s="244">
        <v>2.6050914700000001</v>
      </c>
      <c r="H158" s="244">
        <v>0.60513159999999999</v>
      </c>
      <c r="I158" s="245">
        <v>0.13517403</v>
      </c>
      <c r="J158" s="96"/>
      <c r="K158" s="120" t="s">
        <v>153</v>
      </c>
      <c r="L158" s="244">
        <v>1.2395399999999999E-3</v>
      </c>
      <c r="M158" s="244">
        <v>4.4054000000000001E-4</v>
      </c>
      <c r="N158" s="245">
        <v>1.018E-3</v>
      </c>
    </row>
    <row r="159" spans="1:14" x14ac:dyDescent="0.25">
      <c r="A159" s="15" t="s">
        <v>9</v>
      </c>
      <c r="B159" s="250">
        <v>4.5409436599999999</v>
      </c>
      <c r="C159" s="250">
        <v>13.283594750000001</v>
      </c>
      <c r="D159" s="250">
        <v>4.1818957499999998</v>
      </c>
      <c r="F159" s="120" t="s">
        <v>77</v>
      </c>
      <c r="G159" s="244">
        <v>0</v>
      </c>
      <c r="H159" s="244">
        <v>0</v>
      </c>
      <c r="I159" s="245">
        <v>0.132241</v>
      </c>
      <c r="J159" s="96"/>
      <c r="K159" s="120" t="s">
        <v>46</v>
      </c>
      <c r="L159" s="244">
        <v>0</v>
      </c>
      <c r="M159" s="244">
        <v>0</v>
      </c>
      <c r="N159" s="245">
        <v>9.5427000000000001E-4</v>
      </c>
    </row>
    <row r="160" spans="1:14" x14ac:dyDescent="0.25">
      <c r="A160" s="15" t="s">
        <v>187</v>
      </c>
      <c r="B160" s="250">
        <v>2.5570963099999999</v>
      </c>
      <c r="C160" s="250">
        <v>11.612791529999999</v>
      </c>
      <c r="D160" s="250">
        <v>4.1471052300000002</v>
      </c>
      <c r="F160" s="120" t="s">
        <v>66</v>
      </c>
      <c r="G160" s="244">
        <v>0</v>
      </c>
      <c r="H160" s="244">
        <v>0</v>
      </c>
      <c r="I160" s="245">
        <v>0.11734749999999999</v>
      </c>
      <c r="J160" s="96"/>
      <c r="K160" s="120" t="s">
        <v>227</v>
      </c>
      <c r="L160" s="244">
        <v>3.8809999999999999E-3</v>
      </c>
      <c r="M160" s="244">
        <v>6.4789999999999997E-4</v>
      </c>
      <c r="N160" s="245">
        <v>8.1273000000000001E-4</v>
      </c>
    </row>
    <row r="161" spans="1:14" x14ac:dyDescent="0.25">
      <c r="A161" s="15" t="s">
        <v>156</v>
      </c>
      <c r="B161" s="250">
        <v>8.5214048099999999</v>
      </c>
      <c r="C161" s="250">
        <v>6.0165565999999995</v>
      </c>
      <c r="D161" s="250">
        <v>4.0555685600000002</v>
      </c>
      <c r="F161" s="120" t="s">
        <v>192</v>
      </c>
      <c r="G161" s="244">
        <v>1.9829251399999999</v>
      </c>
      <c r="H161" s="244">
        <v>6.634864E-2</v>
      </c>
      <c r="I161" s="245">
        <v>0.1147611</v>
      </c>
      <c r="J161" s="96"/>
      <c r="K161" s="120" t="s">
        <v>14</v>
      </c>
      <c r="L161" s="244">
        <v>2.9785E-4</v>
      </c>
      <c r="M161" s="244">
        <v>0</v>
      </c>
      <c r="N161" s="245">
        <v>7.9893E-4</v>
      </c>
    </row>
    <row r="162" spans="1:14" x14ac:dyDescent="0.25">
      <c r="A162" s="15" t="s">
        <v>138</v>
      </c>
      <c r="B162" s="250">
        <v>3.38133727</v>
      </c>
      <c r="C162" s="250">
        <v>2.6080880299999998</v>
      </c>
      <c r="D162" s="250">
        <v>4.0403756900000003</v>
      </c>
      <c r="F162" s="120" t="s">
        <v>246</v>
      </c>
      <c r="G162" s="244">
        <v>0.10188469</v>
      </c>
      <c r="H162" s="244">
        <v>7.7291149999999989E-2</v>
      </c>
      <c r="I162" s="245">
        <v>0.10834437</v>
      </c>
      <c r="J162" s="96"/>
      <c r="K162" s="120" t="s">
        <v>119</v>
      </c>
      <c r="L162" s="244">
        <v>4.4200000000000001E-4</v>
      </c>
      <c r="M162" s="244">
        <v>0</v>
      </c>
      <c r="N162" s="245">
        <v>7.4994000000000005E-4</v>
      </c>
    </row>
    <row r="163" spans="1:14" x14ac:dyDescent="0.25">
      <c r="A163" s="15" t="s">
        <v>226</v>
      </c>
      <c r="B163" s="250">
        <v>2.7036254300000002</v>
      </c>
      <c r="C163" s="250">
        <v>0.26943850000000003</v>
      </c>
      <c r="D163" s="250">
        <v>4.0037666600000001</v>
      </c>
      <c r="F163" s="120" t="s">
        <v>132</v>
      </c>
      <c r="G163" s="244">
        <v>6.618199000000001E-2</v>
      </c>
      <c r="H163" s="244">
        <v>5.1720480000000006E-2</v>
      </c>
      <c r="I163" s="245">
        <v>0.10404149</v>
      </c>
      <c r="J163" s="96"/>
      <c r="K163" s="120" t="s">
        <v>89</v>
      </c>
      <c r="L163" s="244">
        <v>0</v>
      </c>
      <c r="M163" s="244">
        <v>2.26114E-3</v>
      </c>
      <c r="N163" s="245">
        <v>6.5125999999999997E-4</v>
      </c>
    </row>
    <row r="164" spans="1:14" x14ac:dyDescent="0.25">
      <c r="A164" s="15" t="s">
        <v>205</v>
      </c>
      <c r="B164" s="250">
        <v>2.0907686299999999</v>
      </c>
      <c r="C164" s="250">
        <v>6.4984485199999993</v>
      </c>
      <c r="D164" s="250">
        <v>3.92985367</v>
      </c>
      <c r="F164" s="120" t="s">
        <v>227</v>
      </c>
      <c r="G164" s="244">
        <v>3.0243950000000002E-2</v>
      </c>
      <c r="H164" s="244">
        <v>0.72328856999999991</v>
      </c>
      <c r="I164" s="245">
        <v>0.10170694</v>
      </c>
      <c r="J164" s="96"/>
      <c r="K164" s="120" t="s">
        <v>59</v>
      </c>
      <c r="L164" s="244">
        <v>4.6680000000000003E-3</v>
      </c>
      <c r="M164" s="244">
        <v>5.1449399999999998E-3</v>
      </c>
      <c r="N164" s="245">
        <v>6.4621000000000004E-4</v>
      </c>
    </row>
    <row r="165" spans="1:14" x14ac:dyDescent="0.25">
      <c r="A165" s="15" t="s">
        <v>243</v>
      </c>
      <c r="B165" s="250">
        <v>3.6728967999999997</v>
      </c>
      <c r="C165" s="250">
        <v>2.0578937499999999</v>
      </c>
      <c r="D165" s="250">
        <v>3.8224401800000001</v>
      </c>
      <c r="F165" s="120" t="s">
        <v>191</v>
      </c>
      <c r="G165" s="244">
        <v>1.1244909599999999</v>
      </c>
      <c r="H165" s="244">
        <v>8.7195170000000002E-2</v>
      </c>
      <c r="I165" s="245">
        <v>9.5077240000000007E-2</v>
      </c>
      <c r="J165" s="96"/>
      <c r="K165" s="120" t="s">
        <v>67</v>
      </c>
      <c r="L165" s="244">
        <v>0</v>
      </c>
      <c r="M165" s="244">
        <v>0</v>
      </c>
      <c r="N165" s="245">
        <v>5.7625999999999999E-4</v>
      </c>
    </row>
    <row r="166" spans="1:14" x14ac:dyDescent="0.25">
      <c r="A166" s="15" t="s">
        <v>255</v>
      </c>
      <c r="B166" s="250">
        <v>4.5034576500000005</v>
      </c>
      <c r="C166" s="250">
        <v>6.6479367500000004</v>
      </c>
      <c r="D166" s="250">
        <v>3.8114757500000001</v>
      </c>
      <c r="F166" s="120" t="s">
        <v>232</v>
      </c>
      <c r="G166" s="244">
        <v>0.25315548999999998</v>
      </c>
      <c r="H166" s="244">
        <v>0.30721386000000001</v>
      </c>
      <c r="I166" s="245">
        <v>9.1973039999999992E-2</v>
      </c>
      <c r="J166" s="96"/>
      <c r="K166" s="120" t="s">
        <v>12</v>
      </c>
      <c r="L166" s="244">
        <v>7.8999999999999996E-5</v>
      </c>
      <c r="M166" s="244">
        <v>0</v>
      </c>
      <c r="N166" s="245">
        <v>5.1550999999999995E-4</v>
      </c>
    </row>
    <row r="167" spans="1:14" x14ac:dyDescent="0.25">
      <c r="A167" s="15" t="s">
        <v>215</v>
      </c>
      <c r="B167" s="250">
        <v>6.8264178399999995</v>
      </c>
      <c r="C167" s="250">
        <v>8.7442513599999998</v>
      </c>
      <c r="D167" s="250">
        <v>3.7207879799999999</v>
      </c>
      <c r="F167" s="120" t="s">
        <v>1</v>
      </c>
      <c r="G167" s="244">
        <v>0.11212459</v>
      </c>
      <c r="H167" s="244">
        <v>0</v>
      </c>
      <c r="I167" s="245">
        <v>8.9353509999999997E-2</v>
      </c>
      <c r="J167" s="96"/>
      <c r="K167" s="120" t="s">
        <v>152</v>
      </c>
      <c r="L167" s="244">
        <v>2.7829999999999999E-4</v>
      </c>
      <c r="M167" s="244">
        <v>2.0833200000000001E-3</v>
      </c>
      <c r="N167" s="245">
        <v>4.6864999999999998E-4</v>
      </c>
    </row>
    <row r="168" spans="1:14" x14ac:dyDescent="0.25">
      <c r="A168" s="15" t="s">
        <v>225</v>
      </c>
      <c r="B168" s="250">
        <v>0.26775172999999997</v>
      </c>
      <c r="C168" s="250">
        <v>8.6223289999999994E-2</v>
      </c>
      <c r="D168" s="250">
        <v>3.6315659</v>
      </c>
      <c r="F168" s="120" t="s">
        <v>126</v>
      </c>
      <c r="G168" s="244">
        <v>0</v>
      </c>
      <c r="H168" s="244">
        <v>0.29375982</v>
      </c>
      <c r="I168" s="245">
        <v>8.8861029999999994E-2</v>
      </c>
      <c r="J168" s="96"/>
      <c r="K168" s="120" t="s">
        <v>146</v>
      </c>
      <c r="L168" s="244">
        <v>1.1383040000000001E-2</v>
      </c>
      <c r="M168" s="244">
        <v>0</v>
      </c>
      <c r="N168" s="245">
        <v>4.0868000000000002E-4</v>
      </c>
    </row>
    <row r="169" spans="1:14" x14ac:dyDescent="0.25">
      <c r="A169" s="15" t="s">
        <v>139</v>
      </c>
      <c r="B169" s="250">
        <v>2.2892915899999999</v>
      </c>
      <c r="C169" s="250">
        <v>3.9919270099999999</v>
      </c>
      <c r="D169" s="250">
        <v>3.5370912699999999</v>
      </c>
      <c r="F169" s="120" t="s">
        <v>233</v>
      </c>
      <c r="G169" s="244">
        <v>0.14935976000000001</v>
      </c>
      <c r="H169" s="244">
        <v>2.8272740000000001E-2</v>
      </c>
      <c r="I169" s="245">
        <v>8.3627670000000001E-2</v>
      </c>
      <c r="J169" s="96"/>
      <c r="K169" s="120" t="s">
        <v>110</v>
      </c>
      <c r="L169" s="244">
        <v>0</v>
      </c>
      <c r="M169" s="244">
        <v>3.8054000000000001E-4</v>
      </c>
      <c r="N169" s="245">
        <v>3.8033999999999995E-4</v>
      </c>
    </row>
    <row r="170" spans="1:14" x14ac:dyDescent="0.25">
      <c r="A170" s="15" t="s">
        <v>43</v>
      </c>
      <c r="B170" s="250">
        <v>0.10605010000000001</v>
      </c>
      <c r="C170" s="250">
        <v>2.5073088299999999</v>
      </c>
      <c r="D170" s="250">
        <v>3.5136617400000003</v>
      </c>
      <c r="F170" s="120" t="s">
        <v>207</v>
      </c>
      <c r="G170" s="244">
        <v>0.32697489000000002</v>
      </c>
      <c r="H170" s="244">
        <v>0.85033449999999999</v>
      </c>
      <c r="I170" s="245">
        <v>7.6174619999999998E-2</v>
      </c>
      <c r="J170" s="96"/>
      <c r="K170" s="120" t="s">
        <v>159</v>
      </c>
      <c r="L170" s="244">
        <v>5.0000000000000002E-5</v>
      </c>
      <c r="M170" s="244">
        <v>4.7784699999999999E-3</v>
      </c>
      <c r="N170" s="245">
        <v>2.9988999999999998E-4</v>
      </c>
    </row>
    <row r="171" spans="1:14" x14ac:dyDescent="0.25">
      <c r="A171" s="15" t="s">
        <v>17</v>
      </c>
      <c r="B171" s="250">
        <v>3.4048424100000001</v>
      </c>
      <c r="C171" s="250">
        <v>2.5658921800000001</v>
      </c>
      <c r="D171" s="250">
        <v>3.3602764000000001</v>
      </c>
      <c r="F171" s="120" t="s">
        <v>39</v>
      </c>
      <c r="G171" s="244">
        <v>1.7223499999999999E-3</v>
      </c>
      <c r="H171" s="244">
        <v>1.4543263899999999</v>
      </c>
      <c r="I171" s="245">
        <v>6.6299899999999995E-2</v>
      </c>
      <c r="J171" s="96"/>
      <c r="K171" s="120" t="s">
        <v>226</v>
      </c>
      <c r="L171" s="244">
        <v>0</v>
      </c>
      <c r="M171" s="244">
        <v>0</v>
      </c>
      <c r="N171" s="245">
        <v>2.5300000000000002E-4</v>
      </c>
    </row>
    <row r="172" spans="1:14" x14ac:dyDescent="0.25">
      <c r="A172" s="15" t="s">
        <v>163</v>
      </c>
      <c r="B172" s="250">
        <v>6.0942178399999998</v>
      </c>
      <c r="C172" s="250">
        <v>5.6027280199999998</v>
      </c>
      <c r="D172" s="250">
        <v>3.3468315400000002</v>
      </c>
      <c r="F172" s="120" t="s">
        <v>10</v>
      </c>
      <c r="G172" s="244">
        <v>7.5794100000000003E-2</v>
      </c>
      <c r="H172" s="244">
        <v>3.7761339999999997E-2</v>
      </c>
      <c r="I172" s="245">
        <v>6.3735589999999995E-2</v>
      </c>
      <c r="J172" s="96"/>
      <c r="K172" s="120" t="s">
        <v>24</v>
      </c>
      <c r="L172" s="244">
        <v>2.6984999999999999E-3</v>
      </c>
      <c r="M172" s="244">
        <v>0</v>
      </c>
      <c r="N172" s="245">
        <v>1.4305000000000001E-4</v>
      </c>
    </row>
    <row r="173" spans="1:14" x14ac:dyDescent="0.25">
      <c r="A173" s="15" t="s">
        <v>258</v>
      </c>
      <c r="B173" s="250">
        <v>4.8901794699999996</v>
      </c>
      <c r="C173" s="250">
        <v>3.3809976499999999</v>
      </c>
      <c r="D173" s="250">
        <v>3.22514754</v>
      </c>
      <c r="F173" s="120" t="s">
        <v>205</v>
      </c>
      <c r="G173" s="244">
        <v>7.5615600000000002E-3</v>
      </c>
      <c r="H173" s="244">
        <v>8.5989029999999994E-2</v>
      </c>
      <c r="I173" s="245">
        <v>5.7548959999999996E-2</v>
      </c>
      <c r="J173" s="96"/>
      <c r="K173" s="120" t="s">
        <v>113</v>
      </c>
      <c r="L173" s="244">
        <v>4.8455999999999998E-4</v>
      </c>
      <c r="M173" s="244">
        <v>4.2064509999999999E-2</v>
      </c>
      <c r="N173" s="245">
        <v>1.1470999999999999E-4</v>
      </c>
    </row>
    <row r="174" spans="1:14" x14ac:dyDescent="0.25">
      <c r="A174" s="15" t="s">
        <v>42</v>
      </c>
      <c r="B174" s="250">
        <v>0.31110833000000004</v>
      </c>
      <c r="C174" s="250">
        <v>0.30715048</v>
      </c>
      <c r="D174" s="250">
        <v>2.7892647500000001</v>
      </c>
      <c r="F174" s="120" t="s">
        <v>32</v>
      </c>
      <c r="G174" s="244">
        <v>0.11258069</v>
      </c>
      <c r="H174" s="244">
        <v>0</v>
      </c>
      <c r="I174" s="245">
        <v>5.53704E-2</v>
      </c>
      <c r="J174" s="96"/>
      <c r="K174" s="120" t="s">
        <v>50</v>
      </c>
      <c r="L174" s="244">
        <v>0</v>
      </c>
      <c r="M174" s="244">
        <v>0</v>
      </c>
      <c r="N174" s="245">
        <v>1.0025E-4</v>
      </c>
    </row>
    <row r="175" spans="1:14" x14ac:dyDescent="0.25">
      <c r="A175" s="15" t="s">
        <v>92</v>
      </c>
      <c r="B175" s="250">
        <v>3.6466951600000002</v>
      </c>
      <c r="C175" s="250">
        <v>0.89950160000000001</v>
      </c>
      <c r="D175" s="250">
        <v>2.6224875099999996</v>
      </c>
      <c r="F175" s="120" t="s">
        <v>247</v>
      </c>
      <c r="G175" s="244">
        <v>0.10758708</v>
      </c>
      <c r="H175" s="244">
        <v>2.109658E-2</v>
      </c>
      <c r="I175" s="245">
        <v>5.2581120000000002E-2</v>
      </c>
      <c r="J175" s="96"/>
      <c r="K175" s="120" t="s">
        <v>90</v>
      </c>
      <c r="L175" s="244">
        <v>1.5075000000000001E-4</v>
      </c>
      <c r="M175" s="244">
        <v>8.9900000000000003E-6</v>
      </c>
      <c r="N175" s="245">
        <v>6.7120000000000008E-5</v>
      </c>
    </row>
    <row r="176" spans="1:14" x14ac:dyDescent="0.25">
      <c r="A176" s="15" t="s">
        <v>241</v>
      </c>
      <c r="B176" s="250">
        <v>2.3251727799999999</v>
      </c>
      <c r="C176" s="250">
        <v>3.79386775</v>
      </c>
      <c r="D176" s="250">
        <v>2.5768353099999999</v>
      </c>
      <c r="F176" s="120" t="s">
        <v>81</v>
      </c>
      <c r="G176" s="244">
        <v>3.7308611600000003</v>
      </c>
      <c r="H176" s="244">
        <v>2.12584302</v>
      </c>
      <c r="I176" s="245">
        <v>5.1666190000000001E-2</v>
      </c>
      <c r="J176" s="96"/>
      <c r="K176" s="120" t="s">
        <v>40</v>
      </c>
      <c r="L176" s="244">
        <v>0</v>
      </c>
      <c r="M176" s="244">
        <v>6.7487000000000005E-4</v>
      </c>
      <c r="N176" s="245">
        <v>6.0000000000000002E-5</v>
      </c>
    </row>
    <row r="177" spans="1:14" x14ac:dyDescent="0.25">
      <c r="A177" s="15" t="s">
        <v>93</v>
      </c>
      <c r="B177" s="250">
        <v>1.5171769099999999</v>
      </c>
      <c r="C177" s="250">
        <v>1.6999016200000001</v>
      </c>
      <c r="D177" s="250">
        <v>2.5417256099999999</v>
      </c>
      <c r="F177" s="120" t="s">
        <v>59</v>
      </c>
      <c r="G177" s="244">
        <v>0.27197277000000003</v>
      </c>
      <c r="H177" s="244">
        <v>8.1732529999999998E-2</v>
      </c>
      <c r="I177" s="245">
        <v>5.0445139999999999E-2</v>
      </c>
      <c r="J177" s="96"/>
      <c r="K177" s="120" t="s">
        <v>21</v>
      </c>
      <c r="L177" s="244">
        <v>1.8262E-3</v>
      </c>
      <c r="M177" s="244">
        <v>1.7837000000000002E-4</v>
      </c>
      <c r="N177" s="245">
        <v>1.3199999999999999E-5</v>
      </c>
    </row>
    <row r="178" spans="1:14" x14ac:dyDescent="0.25">
      <c r="A178" s="15" t="s">
        <v>19</v>
      </c>
      <c r="B178" s="250">
        <v>2.5854107499999999</v>
      </c>
      <c r="C178" s="250">
        <v>1.67408998</v>
      </c>
      <c r="D178" s="250">
        <v>2.5124327799999997</v>
      </c>
      <c r="F178" s="120" t="s">
        <v>23</v>
      </c>
      <c r="G178" s="244">
        <v>1.743128E-2</v>
      </c>
      <c r="H178" s="244">
        <v>2.82987E-3</v>
      </c>
      <c r="I178" s="245">
        <v>3.8402600000000002E-2</v>
      </c>
      <c r="J178" s="96"/>
      <c r="K178" s="120" t="s">
        <v>23</v>
      </c>
      <c r="L178" s="244">
        <v>3.2179999999999999E-3</v>
      </c>
      <c r="M178" s="244">
        <v>7.3680999999999996E-4</v>
      </c>
      <c r="N178" s="245">
        <v>2.1899999999999998E-6</v>
      </c>
    </row>
    <row r="179" spans="1:14" x14ac:dyDescent="0.25">
      <c r="A179" s="15" t="s">
        <v>91</v>
      </c>
      <c r="B179" s="250">
        <v>1.43649735</v>
      </c>
      <c r="C179" s="250">
        <v>2.1254368500000003</v>
      </c>
      <c r="D179" s="250">
        <v>2.3008707999999998</v>
      </c>
      <c r="F179" s="120" t="s">
        <v>93</v>
      </c>
      <c r="G179" s="244">
        <v>0.72581945999999997</v>
      </c>
      <c r="H179" s="244">
        <v>0</v>
      </c>
      <c r="I179" s="245">
        <v>3.7503179999999997E-2</v>
      </c>
      <c r="J179" s="96"/>
      <c r="K179" s="120" t="s">
        <v>1</v>
      </c>
      <c r="L179" s="244">
        <v>0</v>
      </c>
      <c r="M179" s="244">
        <v>0</v>
      </c>
      <c r="N179" s="245">
        <v>0</v>
      </c>
    </row>
    <row r="180" spans="1:14" x14ac:dyDescent="0.25">
      <c r="A180" s="15" t="s">
        <v>207</v>
      </c>
      <c r="B180" s="250">
        <v>2.1920462500000002</v>
      </c>
      <c r="C180" s="250">
        <v>1.62900165</v>
      </c>
      <c r="D180" s="250">
        <v>2.1433200800000001</v>
      </c>
      <c r="F180" s="120" t="s">
        <v>4</v>
      </c>
      <c r="G180" s="244">
        <v>0.88807864000000003</v>
      </c>
      <c r="H180" s="244">
        <v>8.6037890000000006E-2</v>
      </c>
      <c r="I180" s="245">
        <v>3.5593739999999999E-2</v>
      </c>
      <c r="J180" s="96"/>
      <c r="K180" s="120" t="s">
        <v>2</v>
      </c>
      <c r="L180" s="244">
        <v>2.5987100000000002E-3</v>
      </c>
      <c r="M180" s="244">
        <v>0</v>
      </c>
      <c r="N180" s="245">
        <v>0</v>
      </c>
    </row>
    <row r="181" spans="1:14" x14ac:dyDescent="0.25">
      <c r="A181" s="15" t="s">
        <v>190</v>
      </c>
      <c r="B181" s="250">
        <v>2.0830388100000001</v>
      </c>
      <c r="C181" s="250">
        <v>2.9951697799999999</v>
      </c>
      <c r="D181" s="250">
        <v>2.0114472600000002</v>
      </c>
      <c r="F181" s="120" t="s">
        <v>125</v>
      </c>
      <c r="G181" s="244">
        <v>0</v>
      </c>
      <c r="H181" s="244">
        <v>0</v>
      </c>
      <c r="I181" s="245">
        <v>3.532594E-2</v>
      </c>
      <c r="J181" s="96"/>
      <c r="K181" s="120" t="s">
        <v>3</v>
      </c>
      <c r="L181" s="244">
        <v>0</v>
      </c>
      <c r="M181" s="244">
        <v>0</v>
      </c>
      <c r="N181" s="245">
        <v>0</v>
      </c>
    </row>
    <row r="182" spans="1:14" x14ac:dyDescent="0.25">
      <c r="A182" s="15" t="s">
        <v>74</v>
      </c>
      <c r="B182" s="250">
        <v>1.14735506</v>
      </c>
      <c r="C182" s="250">
        <v>2.40720863</v>
      </c>
      <c r="D182" s="250">
        <v>1.8776321200000001</v>
      </c>
      <c r="F182" s="120" t="s">
        <v>21</v>
      </c>
      <c r="G182" s="244">
        <v>3.7336944399999998</v>
      </c>
      <c r="H182" s="244">
        <v>0.71664252000000006</v>
      </c>
      <c r="I182" s="245">
        <v>3.3324190000000004E-2</v>
      </c>
      <c r="J182" s="96"/>
      <c r="K182" s="120" t="s">
        <v>4</v>
      </c>
      <c r="L182" s="244">
        <v>1.8129300000000001E-3</v>
      </c>
      <c r="M182" s="244">
        <v>0</v>
      </c>
      <c r="N182" s="245">
        <v>0</v>
      </c>
    </row>
    <row r="183" spans="1:14" x14ac:dyDescent="0.25">
      <c r="A183" s="15" t="s">
        <v>239</v>
      </c>
      <c r="B183" s="250">
        <v>0.88643514000000001</v>
      </c>
      <c r="C183" s="250">
        <v>1.26842553</v>
      </c>
      <c r="D183" s="250">
        <v>1.70208626</v>
      </c>
      <c r="F183" s="120" t="s">
        <v>234</v>
      </c>
      <c r="G183" s="244">
        <v>0.11696239999999999</v>
      </c>
      <c r="H183" s="244">
        <v>1.113783E-2</v>
      </c>
      <c r="I183" s="245">
        <v>2.9142359999999999E-2</v>
      </c>
      <c r="J183" s="96"/>
      <c r="K183" s="120" t="s">
        <v>5</v>
      </c>
      <c r="L183" s="244">
        <v>6.5085000000000002E-4</v>
      </c>
      <c r="M183" s="244">
        <v>3.8999999999999999E-4</v>
      </c>
      <c r="N183" s="245">
        <v>0</v>
      </c>
    </row>
    <row r="184" spans="1:14" x14ac:dyDescent="0.25">
      <c r="A184" s="15" t="s">
        <v>137</v>
      </c>
      <c r="B184" s="250">
        <v>1.4457946699999999</v>
      </c>
      <c r="C184" s="250">
        <v>0.72023676999999997</v>
      </c>
      <c r="D184" s="250">
        <v>1.67198851</v>
      </c>
      <c r="F184" s="120" t="s">
        <v>131</v>
      </c>
      <c r="G184" s="244">
        <v>0</v>
      </c>
      <c r="H184" s="244">
        <v>0</v>
      </c>
      <c r="I184" s="245">
        <v>2.6110459999999999E-2</v>
      </c>
      <c r="J184" s="96"/>
      <c r="K184" s="120" t="s">
        <v>6</v>
      </c>
      <c r="L184" s="244">
        <v>1.08188E-2</v>
      </c>
      <c r="M184" s="244">
        <v>0</v>
      </c>
      <c r="N184" s="245">
        <v>0</v>
      </c>
    </row>
    <row r="185" spans="1:14" x14ac:dyDescent="0.25">
      <c r="A185" s="15" t="s">
        <v>102</v>
      </c>
      <c r="B185" s="250">
        <v>0.38330821000000004</v>
      </c>
      <c r="C185" s="250">
        <v>1.0579122400000001</v>
      </c>
      <c r="D185" s="250">
        <v>1.42017803</v>
      </c>
      <c r="F185" s="120" t="s">
        <v>244</v>
      </c>
      <c r="G185" s="244">
        <v>0</v>
      </c>
      <c r="H185" s="244">
        <v>6.0997000000000004E-4</v>
      </c>
      <c r="I185" s="245">
        <v>2.462551E-2</v>
      </c>
      <c r="J185" s="96"/>
      <c r="K185" s="120" t="s">
        <v>7</v>
      </c>
      <c r="L185" s="244">
        <v>0</v>
      </c>
      <c r="M185" s="244">
        <v>0.21329400000000001</v>
      </c>
      <c r="N185" s="245">
        <v>0</v>
      </c>
    </row>
    <row r="186" spans="1:14" x14ac:dyDescent="0.25">
      <c r="A186" s="15" t="s">
        <v>96</v>
      </c>
      <c r="B186" s="250">
        <v>0.68297055000000007</v>
      </c>
      <c r="C186" s="250">
        <v>0.91174473</v>
      </c>
      <c r="D186" s="250">
        <v>1.32161828</v>
      </c>
      <c r="F186" s="120" t="s">
        <v>254</v>
      </c>
      <c r="G186" s="244">
        <v>3.8875230000000004E-2</v>
      </c>
      <c r="H186" s="244">
        <v>0.22451460000000001</v>
      </c>
      <c r="I186" s="245">
        <v>2.2335270000000001E-2</v>
      </c>
      <c r="J186" s="96"/>
      <c r="K186" s="120" t="s">
        <v>8</v>
      </c>
      <c r="L186" s="244">
        <v>4.1443599999999997E-2</v>
      </c>
      <c r="M186" s="244">
        <v>9.3099999999999997E-4</v>
      </c>
      <c r="N186" s="245">
        <v>0</v>
      </c>
    </row>
    <row r="187" spans="1:14" x14ac:dyDescent="0.25">
      <c r="A187" s="15" t="s">
        <v>136</v>
      </c>
      <c r="B187" s="250">
        <v>1.0314626199999999</v>
      </c>
      <c r="C187" s="250">
        <v>1.25413982</v>
      </c>
      <c r="D187" s="250">
        <v>1.2813271000000002</v>
      </c>
      <c r="F187" s="120" t="s">
        <v>18</v>
      </c>
      <c r="G187" s="244">
        <v>7.4696000000000007E-4</v>
      </c>
      <c r="H187" s="244">
        <v>0</v>
      </c>
      <c r="I187" s="245">
        <v>2.224282E-2</v>
      </c>
      <c r="J187" s="96"/>
      <c r="K187" s="120" t="s">
        <v>10</v>
      </c>
      <c r="L187" s="244">
        <v>0</v>
      </c>
      <c r="M187" s="244">
        <v>9.4287000000000006E-4</v>
      </c>
      <c r="N187" s="245">
        <v>0</v>
      </c>
    </row>
    <row r="188" spans="1:14" x14ac:dyDescent="0.25">
      <c r="A188" s="15" t="s">
        <v>3</v>
      </c>
      <c r="B188" s="250">
        <v>1.8045699999999999E-3</v>
      </c>
      <c r="C188" s="250">
        <v>3.81462682</v>
      </c>
      <c r="D188" s="250">
        <v>1.22658128</v>
      </c>
      <c r="F188" s="120" t="s">
        <v>121</v>
      </c>
      <c r="G188" s="244">
        <v>2.7169999999999998E-3</v>
      </c>
      <c r="H188" s="244">
        <v>5.0819999999999997E-3</v>
      </c>
      <c r="I188" s="245">
        <v>2.0480000000000002E-2</v>
      </c>
      <c r="J188" s="96"/>
      <c r="K188" s="120" t="s">
        <v>11</v>
      </c>
      <c r="L188" s="244">
        <v>9.7829999999999987E-4</v>
      </c>
      <c r="M188" s="244">
        <v>0</v>
      </c>
      <c r="N188" s="245">
        <v>0</v>
      </c>
    </row>
    <row r="189" spans="1:14" x14ac:dyDescent="0.25">
      <c r="A189" s="15" t="s">
        <v>11</v>
      </c>
      <c r="B189" s="250">
        <v>2.3473386600000001</v>
      </c>
      <c r="C189" s="250">
        <v>0.97392172999999993</v>
      </c>
      <c r="D189" s="250">
        <v>1.12399647</v>
      </c>
      <c r="F189" s="120" t="s">
        <v>87</v>
      </c>
      <c r="G189" s="244">
        <v>7.8187350000000003E-2</v>
      </c>
      <c r="H189" s="244">
        <v>0.76196545999999998</v>
      </c>
      <c r="I189" s="245">
        <v>1.9047479999999999E-2</v>
      </c>
      <c r="J189" s="96"/>
      <c r="K189" s="120" t="s">
        <v>13</v>
      </c>
      <c r="L189" s="244">
        <v>0</v>
      </c>
      <c r="M189" s="244">
        <v>0</v>
      </c>
      <c r="N189" s="245">
        <v>0</v>
      </c>
    </row>
    <row r="190" spans="1:14" x14ac:dyDescent="0.25">
      <c r="A190" s="15" t="s">
        <v>223</v>
      </c>
      <c r="B190" s="250">
        <v>0.86892581000000002</v>
      </c>
      <c r="C190" s="250">
        <v>3.5049546400000002</v>
      </c>
      <c r="D190" s="250">
        <v>1.09322243</v>
      </c>
      <c r="F190" s="120" t="s">
        <v>3</v>
      </c>
      <c r="G190" s="244">
        <v>2.513599E-2</v>
      </c>
      <c r="H190" s="244">
        <v>0</v>
      </c>
      <c r="I190" s="245">
        <v>1.471043E-2</v>
      </c>
      <c r="J190" s="96"/>
      <c r="K190" s="120" t="s">
        <v>15</v>
      </c>
      <c r="L190" s="244">
        <v>0</v>
      </c>
      <c r="M190" s="244">
        <v>0</v>
      </c>
      <c r="N190" s="245">
        <v>0</v>
      </c>
    </row>
    <row r="191" spans="1:14" x14ac:dyDescent="0.25">
      <c r="A191" s="15" t="s">
        <v>141</v>
      </c>
      <c r="B191" s="250">
        <v>1.00673952</v>
      </c>
      <c r="C191" s="250">
        <v>2.8967794100000002</v>
      </c>
      <c r="D191" s="250">
        <v>1.0582314099999999</v>
      </c>
      <c r="F191" s="120" t="s">
        <v>34</v>
      </c>
      <c r="G191" s="244">
        <v>4.4554499999999997E-3</v>
      </c>
      <c r="H191" s="244">
        <v>0</v>
      </c>
      <c r="I191" s="245">
        <v>1.3204819999999999E-2</v>
      </c>
      <c r="J191" s="96"/>
      <c r="K191" s="120" t="s">
        <v>17</v>
      </c>
      <c r="L191" s="244">
        <v>5.0000000000000002E-5</v>
      </c>
      <c r="M191" s="244">
        <v>0</v>
      </c>
      <c r="N191" s="245">
        <v>0</v>
      </c>
    </row>
    <row r="192" spans="1:14" x14ac:dyDescent="0.25">
      <c r="A192" s="15" t="s">
        <v>208</v>
      </c>
      <c r="B192" s="250">
        <v>1.63722586</v>
      </c>
      <c r="C192" s="250">
        <v>0.86452772999999994</v>
      </c>
      <c r="D192" s="250">
        <v>1.04772943</v>
      </c>
      <c r="F192" s="120" t="s">
        <v>85</v>
      </c>
      <c r="G192" s="244">
        <v>0</v>
      </c>
      <c r="H192" s="244">
        <v>0</v>
      </c>
      <c r="I192" s="245">
        <v>8.2229999999999994E-3</v>
      </c>
      <c r="J192" s="96"/>
      <c r="K192" s="120" t="s">
        <v>18</v>
      </c>
      <c r="L192" s="244">
        <v>1.1375E-4</v>
      </c>
      <c r="M192" s="244">
        <v>0</v>
      </c>
      <c r="N192" s="245">
        <v>0</v>
      </c>
    </row>
    <row r="193" spans="1:14" x14ac:dyDescent="0.25">
      <c r="A193" s="15" t="s">
        <v>118</v>
      </c>
      <c r="B193" s="250">
        <v>0.27955383</v>
      </c>
      <c r="C193" s="250">
        <v>0.85570106000000001</v>
      </c>
      <c r="D193" s="250">
        <v>1.04282104</v>
      </c>
      <c r="F193" s="120" t="s">
        <v>19</v>
      </c>
      <c r="G193" s="244">
        <v>9.5356E-4</v>
      </c>
      <c r="H193" s="244">
        <v>0.18648010000000001</v>
      </c>
      <c r="I193" s="245">
        <v>8.2065300000000001E-3</v>
      </c>
      <c r="J193" s="96"/>
      <c r="K193" s="120" t="s">
        <v>19</v>
      </c>
      <c r="L193" s="244">
        <v>3.0000000000000001E-5</v>
      </c>
      <c r="M193" s="244">
        <v>7.3499999999999998E-4</v>
      </c>
      <c r="N193" s="245">
        <v>0</v>
      </c>
    </row>
    <row r="194" spans="1:14" x14ac:dyDescent="0.25">
      <c r="A194" s="15" t="s">
        <v>95</v>
      </c>
      <c r="B194" s="250">
        <v>1.02485344</v>
      </c>
      <c r="C194" s="250">
        <v>0.57277646999999998</v>
      </c>
      <c r="D194" s="250">
        <v>1.02807877</v>
      </c>
      <c r="F194" s="120" t="s">
        <v>139</v>
      </c>
      <c r="G194" s="244">
        <v>2.7747800000000001E-3</v>
      </c>
      <c r="H194" s="244">
        <v>0</v>
      </c>
      <c r="I194" s="245">
        <v>7.6572899999999998E-3</v>
      </c>
      <c r="J194" s="96"/>
      <c r="K194" s="120" t="s">
        <v>22</v>
      </c>
      <c r="L194" s="244">
        <v>6.8999999999999997E-5</v>
      </c>
      <c r="M194" s="244">
        <v>1.3339999999999999E-3</v>
      </c>
      <c r="N194" s="245">
        <v>0</v>
      </c>
    </row>
    <row r="195" spans="1:14" x14ac:dyDescent="0.25">
      <c r="A195" s="15" t="s">
        <v>140</v>
      </c>
      <c r="B195" s="250">
        <v>1.1294306299999999</v>
      </c>
      <c r="C195" s="250">
        <v>0.76791852999999999</v>
      </c>
      <c r="D195" s="250">
        <v>0.96814420999999995</v>
      </c>
      <c r="F195" s="120" t="s">
        <v>89</v>
      </c>
      <c r="G195" s="244">
        <v>2.6961199999999998E-3</v>
      </c>
      <c r="H195" s="244">
        <v>4.1948819999999998E-2</v>
      </c>
      <c r="I195" s="245">
        <v>6.39654E-3</v>
      </c>
      <c r="J195" s="96"/>
      <c r="K195" s="120" t="s">
        <v>25</v>
      </c>
      <c r="L195" s="244">
        <v>7.7349999999999999E-4</v>
      </c>
      <c r="M195" s="244">
        <v>1.091E-3</v>
      </c>
      <c r="N195" s="245">
        <v>0</v>
      </c>
    </row>
    <row r="196" spans="1:14" x14ac:dyDescent="0.25">
      <c r="A196" s="15" t="s">
        <v>126</v>
      </c>
      <c r="B196" s="250">
        <v>1.0977426299999999</v>
      </c>
      <c r="C196" s="250">
        <v>0.75559616000000007</v>
      </c>
      <c r="D196" s="250">
        <v>0.96526824</v>
      </c>
      <c r="F196" s="120" t="s">
        <v>8</v>
      </c>
      <c r="G196" s="244">
        <v>4.0217899999999999E-3</v>
      </c>
      <c r="H196" s="244">
        <v>0</v>
      </c>
      <c r="I196" s="245">
        <v>6.1996499999999993E-3</v>
      </c>
      <c r="J196" s="96"/>
      <c r="K196" s="120" t="s">
        <v>29</v>
      </c>
      <c r="L196" s="244">
        <v>0</v>
      </c>
      <c r="M196" s="244">
        <v>0</v>
      </c>
      <c r="N196" s="245">
        <v>0</v>
      </c>
    </row>
    <row r="197" spans="1:14" x14ac:dyDescent="0.25">
      <c r="A197" s="15" t="s">
        <v>111</v>
      </c>
      <c r="B197" s="250">
        <v>0.56740446</v>
      </c>
      <c r="C197" s="250">
        <v>2.27935474</v>
      </c>
      <c r="D197" s="250">
        <v>0.91363354000000008</v>
      </c>
      <c r="F197" s="120" t="s">
        <v>106</v>
      </c>
      <c r="G197" s="244">
        <v>0.35519490000000004</v>
      </c>
      <c r="H197" s="244">
        <v>3.66257E-3</v>
      </c>
      <c r="I197" s="245">
        <v>5.7147299999999995E-3</v>
      </c>
      <c r="J197" s="96"/>
      <c r="K197" s="120" t="s">
        <v>34</v>
      </c>
      <c r="L197" s="244">
        <v>0</v>
      </c>
      <c r="M197" s="244">
        <v>1.0452E-4</v>
      </c>
      <c r="N197" s="245">
        <v>0</v>
      </c>
    </row>
    <row r="198" spans="1:14" x14ac:dyDescent="0.25">
      <c r="A198" s="15" t="s">
        <v>40</v>
      </c>
      <c r="B198" s="250">
        <v>0.33642854</v>
      </c>
      <c r="C198" s="250">
        <v>1.1841105600000001</v>
      </c>
      <c r="D198" s="250">
        <v>0.82294011999999994</v>
      </c>
      <c r="F198" s="120" t="s">
        <v>84</v>
      </c>
      <c r="G198" s="244">
        <v>0</v>
      </c>
      <c r="H198" s="244">
        <v>0</v>
      </c>
      <c r="I198" s="245">
        <v>4.3099999999999996E-3</v>
      </c>
      <c r="J198" s="96"/>
      <c r="K198" s="120" t="s">
        <v>38</v>
      </c>
      <c r="L198" s="244">
        <v>0</v>
      </c>
      <c r="M198" s="244">
        <v>0</v>
      </c>
      <c r="N198" s="245">
        <v>0</v>
      </c>
    </row>
    <row r="199" spans="1:14" x14ac:dyDescent="0.25">
      <c r="A199" s="15" t="s">
        <v>101</v>
      </c>
      <c r="B199" s="250">
        <v>1.2556876699999999</v>
      </c>
      <c r="C199" s="250">
        <v>1.06193228</v>
      </c>
      <c r="D199" s="250">
        <v>0.81779970999999996</v>
      </c>
      <c r="F199" s="120" t="s">
        <v>63</v>
      </c>
      <c r="G199" s="244">
        <v>1.6131000000000001E-4</v>
      </c>
      <c r="H199" s="244">
        <v>0</v>
      </c>
      <c r="I199" s="245">
        <v>3.7719400000000001E-3</v>
      </c>
      <c r="J199" s="96"/>
      <c r="K199" s="120" t="s">
        <v>41</v>
      </c>
      <c r="L199" s="244">
        <v>0</v>
      </c>
      <c r="M199" s="244">
        <v>0</v>
      </c>
      <c r="N199" s="245">
        <v>0</v>
      </c>
    </row>
    <row r="200" spans="1:14" x14ac:dyDescent="0.25">
      <c r="A200" s="15" t="s">
        <v>59</v>
      </c>
      <c r="B200" s="250">
        <v>1.03635765</v>
      </c>
      <c r="C200" s="250">
        <v>0.77069962999999997</v>
      </c>
      <c r="D200" s="250">
        <v>0.81247153999999999</v>
      </c>
      <c r="F200" s="120" t="s">
        <v>96</v>
      </c>
      <c r="G200" s="244">
        <v>5.9783999999999997E-2</v>
      </c>
      <c r="H200" s="244">
        <v>0</v>
      </c>
      <c r="I200" s="245">
        <v>1.9620000000000002E-3</v>
      </c>
      <c r="J200" s="96"/>
      <c r="K200" s="120" t="s">
        <v>42</v>
      </c>
      <c r="L200" s="244">
        <v>0</v>
      </c>
      <c r="M200" s="244">
        <v>0</v>
      </c>
      <c r="N200" s="245">
        <v>0</v>
      </c>
    </row>
    <row r="201" spans="1:14" x14ac:dyDescent="0.25">
      <c r="A201" s="15" t="s">
        <v>248</v>
      </c>
      <c r="B201" s="250">
        <v>0.95193854</v>
      </c>
      <c r="C201" s="250">
        <v>2.7595480299999999</v>
      </c>
      <c r="D201" s="250">
        <v>0.75102880000000005</v>
      </c>
      <c r="F201" s="120" t="s">
        <v>60</v>
      </c>
      <c r="G201" s="244">
        <v>0</v>
      </c>
      <c r="H201" s="244">
        <v>0</v>
      </c>
      <c r="I201" s="245">
        <v>1.9250000000000001E-3</v>
      </c>
      <c r="J201" s="96"/>
      <c r="K201" s="120" t="s">
        <v>43</v>
      </c>
      <c r="L201" s="244">
        <v>1.8E-5</v>
      </c>
      <c r="M201" s="244">
        <v>0</v>
      </c>
      <c r="N201" s="245">
        <v>0</v>
      </c>
    </row>
    <row r="202" spans="1:14" x14ac:dyDescent="0.25">
      <c r="A202" s="15" t="s">
        <v>191</v>
      </c>
      <c r="B202" s="250">
        <v>0.13270095999999998</v>
      </c>
      <c r="C202" s="250">
        <v>2.61235996</v>
      </c>
      <c r="D202" s="250">
        <v>0.69415859000000002</v>
      </c>
      <c r="F202" s="120" t="s">
        <v>153</v>
      </c>
      <c r="G202" s="244">
        <v>0</v>
      </c>
      <c r="H202" s="244">
        <v>3.5347600000000001E-3</v>
      </c>
      <c r="I202" s="245">
        <v>1.815E-3</v>
      </c>
      <c r="J202" s="96"/>
      <c r="K202" s="120" t="s">
        <v>47</v>
      </c>
      <c r="L202" s="244">
        <v>4.6700000000000002E-4</v>
      </c>
      <c r="M202" s="244">
        <v>2.2165000000000002E-3</v>
      </c>
      <c r="N202" s="245">
        <v>0</v>
      </c>
    </row>
    <row r="203" spans="1:14" x14ac:dyDescent="0.25">
      <c r="A203" s="15" t="s">
        <v>100</v>
      </c>
      <c r="B203" s="250">
        <v>7.3128740000000012E-2</v>
      </c>
      <c r="C203" s="250">
        <v>4.3438999999999995E-3</v>
      </c>
      <c r="D203" s="250">
        <v>0.64603980000000005</v>
      </c>
      <c r="F203" s="120" t="s">
        <v>186</v>
      </c>
      <c r="G203" s="244">
        <v>7.3916899999999994E-3</v>
      </c>
      <c r="H203" s="244">
        <v>0.96151103000000004</v>
      </c>
      <c r="I203" s="245">
        <v>1.0523399999999999E-3</v>
      </c>
      <c r="J203" s="96"/>
      <c r="K203" s="120" t="s">
        <v>48</v>
      </c>
      <c r="L203" s="244">
        <v>0</v>
      </c>
      <c r="M203" s="244">
        <v>0</v>
      </c>
      <c r="N203" s="245">
        <v>0</v>
      </c>
    </row>
    <row r="204" spans="1:14" x14ac:dyDescent="0.25">
      <c r="A204" s="15" t="s">
        <v>55</v>
      </c>
      <c r="B204" s="250">
        <v>3.8368029999999997E-2</v>
      </c>
      <c r="C204" s="250">
        <v>4.4156593700000002</v>
      </c>
      <c r="D204" s="250">
        <v>0.62640315000000002</v>
      </c>
      <c r="F204" s="120" t="s">
        <v>78</v>
      </c>
      <c r="G204" s="244">
        <v>0</v>
      </c>
      <c r="H204" s="244">
        <v>0</v>
      </c>
      <c r="I204" s="245">
        <v>9.5814000000000001E-4</v>
      </c>
      <c r="J204" s="96"/>
      <c r="K204" s="120" t="s">
        <v>49</v>
      </c>
      <c r="L204" s="244">
        <v>0</v>
      </c>
      <c r="M204" s="244">
        <v>0</v>
      </c>
      <c r="N204" s="245">
        <v>0</v>
      </c>
    </row>
    <row r="205" spans="1:14" x14ac:dyDescent="0.25">
      <c r="A205" s="15" t="s">
        <v>77</v>
      </c>
      <c r="B205" s="250">
        <v>0.62115229000000005</v>
      </c>
      <c r="C205" s="250">
        <v>0.36195377000000001</v>
      </c>
      <c r="D205" s="250">
        <v>0.55415701000000006</v>
      </c>
      <c r="F205" s="120" t="s">
        <v>90</v>
      </c>
      <c r="G205" s="244">
        <v>6.6356000000000002E-3</v>
      </c>
      <c r="H205" s="244">
        <v>0</v>
      </c>
      <c r="I205" s="245">
        <v>5.983099999999999E-4</v>
      </c>
      <c r="J205" s="96"/>
      <c r="K205" s="120" t="s">
        <v>51</v>
      </c>
      <c r="L205" s="244">
        <v>0.13663910000000001</v>
      </c>
      <c r="M205" s="244">
        <v>0</v>
      </c>
      <c r="N205" s="245">
        <v>0</v>
      </c>
    </row>
    <row r="206" spans="1:14" x14ac:dyDescent="0.25">
      <c r="A206" s="15" t="s">
        <v>244</v>
      </c>
      <c r="B206" s="250">
        <v>0.27675541999999997</v>
      </c>
      <c r="C206" s="250">
        <v>0.59684247000000001</v>
      </c>
      <c r="D206" s="250">
        <v>0.53236507999999994</v>
      </c>
      <c r="F206" s="120" t="s">
        <v>223</v>
      </c>
      <c r="G206" s="244">
        <v>0</v>
      </c>
      <c r="H206" s="244">
        <v>0.20625848999999999</v>
      </c>
      <c r="I206" s="245">
        <v>2.2484E-4</v>
      </c>
      <c r="J206" s="96"/>
      <c r="K206" s="120" t="s">
        <v>53</v>
      </c>
      <c r="L206" s="244">
        <v>7.0829999999999992E-4</v>
      </c>
      <c r="M206" s="244">
        <v>0</v>
      </c>
      <c r="N206" s="245">
        <v>0</v>
      </c>
    </row>
    <row r="207" spans="1:14" x14ac:dyDescent="0.25">
      <c r="A207" s="15" t="s">
        <v>90</v>
      </c>
      <c r="B207" s="250">
        <v>0.6459781</v>
      </c>
      <c r="C207" s="250">
        <v>0.24352351</v>
      </c>
      <c r="D207" s="250">
        <v>0.50672032</v>
      </c>
      <c r="F207" s="120" t="s">
        <v>16</v>
      </c>
      <c r="G207" s="244">
        <v>1.42256E-3</v>
      </c>
      <c r="H207" s="244">
        <v>0</v>
      </c>
      <c r="I207" s="245">
        <v>2.0418000000000001E-4</v>
      </c>
      <c r="J207" s="96"/>
      <c r="K207" s="120" t="s">
        <v>54</v>
      </c>
      <c r="L207" s="244">
        <v>0</v>
      </c>
      <c r="M207" s="244">
        <v>0</v>
      </c>
      <c r="N207" s="245">
        <v>0</v>
      </c>
    </row>
    <row r="208" spans="1:14" x14ac:dyDescent="0.25">
      <c r="A208" s="15" t="s">
        <v>45</v>
      </c>
      <c r="B208" s="250">
        <v>1.2219858300000002</v>
      </c>
      <c r="C208" s="250">
        <v>0.78193398000000003</v>
      </c>
      <c r="D208" s="250">
        <v>0.47792538000000001</v>
      </c>
      <c r="F208" s="120" t="s">
        <v>42</v>
      </c>
      <c r="G208" s="244">
        <v>2.23054E-3</v>
      </c>
      <c r="H208" s="244">
        <v>0</v>
      </c>
      <c r="I208" s="245">
        <v>6.8969999999999999E-5</v>
      </c>
      <c r="J208" s="96"/>
      <c r="K208" s="120" t="s">
        <v>55</v>
      </c>
      <c r="L208" s="244">
        <v>0</v>
      </c>
      <c r="M208" s="244">
        <v>0</v>
      </c>
      <c r="N208" s="245">
        <v>0</v>
      </c>
    </row>
    <row r="209" spans="1:14" x14ac:dyDescent="0.25">
      <c r="A209" s="15" t="s">
        <v>29</v>
      </c>
      <c r="B209" s="250">
        <v>0.22859339000000001</v>
      </c>
      <c r="C209" s="250">
        <v>0.41682859999999999</v>
      </c>
      <c r="D209" s="250">
        <v>0.42978384999999997</v>
      </c>
      <c r="F209" s="120" t="s">
        <v>0</v>
      </c>
      <c r="G209" s="244">
        <v>0</v>
      </c>
      <c r="H209" s="244">
        <v>0</v>
      </c>
      <c r="I209" s="245">
        <v>0</v>
      </c>
      <c r="J209" s="96"/>
      <c r="K209" s="120" t="s">
        <v>56</v>
      </c>
      <c r="L209" s="244">
        <v>0</v>
      </c>
      <c r="M209" s="244">
        <v>0</v>
      </c>
      <c r="N209" s="245">
        <v>0</v>
      </c>
    </row>
    <row r="210" spans="1:14" x14ac:dyDescent="0.25">
      <c r="A210" s="15" t="s">
        <v>192</v>
      </c>
      <c r="B210" s="250">
        <v>0.37671157999999999</v>
      </c>
      <c r="C210" s="250">
        <v>0.63440029000000009</v>
      </c>
      <c r="D210" s="250">
        <v>0.41631496999999995</v>
      </c>
      <c r="F210" s="120" t="s">
        <v>13</v>
      </c>
      <c r="G210" s="244">
        <v>0</v>
      </c>
      <c r="H210" s="244">
        <v>60.491199999999999</v>
      </c>
      <c r="I210" s="245">
        <v>0</v>
      </c>
      <c r="J210" s="96"/>
      <c r="K210" s="120" t="s">
        <v>57</v>
      </c>
      <c r="L210" s="244">
        <v>0</v>
      </c>
      <c r="M210" s="244">
        <v>0</v>
      </c>
      <c r="N210" s="245">
        <v>0</v>
      </c>
    </row>
    <row r="211" spans="1:14" x14ac:dyDescent="0.25">
      <c r="A211" s="15" t="s">
        <v>48</v>
      </c>
      <c r="B211" s="250">
        <v>0.48695478000000003</v>
      </c>
      <c r="C211" s="250">
        <v>0.40643947999999996</v>
      </c>
      <c r="D211" s="250">
        <v>0.40788697999999995</v>
      </c>
      <c r="F211" s="120" t="s">
        <v>15</v>
      </c>
      <c r="G211" s="244">
        <v>0</v>
      </c>
      <c r="H211" s="244">
        <v>0</v>
      </c>
      <c r="I211" s="245">
        <v>0</v>
      </c>
      <c r="J211" s="96"/>
      <c r="K211" s="120" t="s">
        <v>58</v>
      </c>
      <c r="L211" s="244">
        <v>0</v>
      </c>
      <c r="M211" s="244">
        <v>0</v>
      </c>
      <c r="N211" s="245">
        <v>0</v>
      </c>
    </row>
    <row r="212" spans="1:14" x14ac:dyDescent="0.25">
      <c r="A212" s="15" t="s">
        <v>63</v>
      </c>
      <c r="B212" s="250">
        <v>5.43612E-3</v>
      </c>
      <c r="C212" s="250">
        <v>4.5935100000000003E-3</v>
      </c>
      <c r="D212" s="250">
        <v>0.33474183000000002</v>
      </c>
      <c r="F212" s="120" t="s">
        <v>17</v>
      </c>
      <c r="G212" s="244">
        <v>0</v>
      </c>
      <c r="H212" s="244">
        <v>0</v>
      </c>
      <c r="I212" s="245">
        <v>0</v>
      </c>
      <c r="J212" s="96"/>
      <c r="K212" s="120" t="s">
        <v>60</v>
      </c>
      <c r="L212" s="244">
        <v>0</v>
      </c>
      <c r="M212" s="244">
        <v>0</v>
      </c>
      <c r="N212" s="245">
        <v>0</v>
      </c>
    </row>
    <row r="213" spans="1:14" x14ac:dyDescent="0.25">
      <c r="A213" s="15" t="s">
        <v>44</v>
      </c>
      <c r="B213" s="250">
        <v>1.8872200000000002E-2</v>
      </c>
      <c r="C213" s="250">
        <v>0.18243946999999999</v>
      </c>
      <c r="D213" s="250">
        <v>0.28965153000000005</v>
      </c>
      <c r="F213" s="120" t="s">
        <v>29</v>
      </c>
      <c r="G213" s="244">
        <v>8.7823999999999999E-2</v>
      </c>
      <c r="H213" s="244">
        <v>0</v>
      </c>
      <c r="I213" s="245">
        <v>0</v>
      </c>
      <c r="J213" s="96"/>
      <c r="K213" s="120" t="s">
        <v>61</v>
      </c>
      <c r="L213" s="244">
        <v>2.8699999999999998E-4</v>
      </c>
      <c r="M213" s="244">
        <v>1.9691999999999998E-4</v>
      </c>
      <c r="N213" s="245">
        <v>0</v>
      </c>
    </row>
    <row r="214" spans="1:14" x14ac:dyDescent="0.25">
      <c r="A214" s="15" t="s">
        <v>162</v>
      </c>
      <c r="B214" s="250">
        <v>0.59406957999999999</v>
      </c>
      <c r="C214" s="250">
        <v>7.6409499999999997E-3</v>
      </c>
      <c r="D214" s="250">
        <v>0.28450656000000002</v>
      </c>
      <c r="F214" s="120" t="s">
        <v>38</v>
      </c>
      <c r="G214" s="244">
        <v>0</v>
      </c>
      <c r="H214" s="244">
        <v>0</v>
      </c>
      <c r="I214" s="245">
        <v>0</v>
      </c>
      <c r="J214" s="96"/>
      <c r="K214" s="120" t="s">
        <v>62</v>
      </c>
      <c r="L214" s="244">
        <v>0</v>
      </c>
      <c r="M214" s="244">
        <v>0</v>
      </c>
      <c r="N214" s="245">
        <v>0</v>
      </c>
    </row>
    <row r="215" spans="1:14" x14ac:dyDescent="0.25">
      <c r="A215" s="15" t="s">
        <v>112</v>
      </c>
      <c r="B215" s="250">
        <v>2.1668726400000002</v>
      </c>
      <c r="C215" s="250">
        <v>1.1134854699999999</v>
      </c>
      <c r="D215" s="250">
        <v>0.25764550000000003</v>
      </c>
      <c r="F215" s="120" t="s">
        <v>40</v>
      </c>
      <c r="G215" s="244">
        <v>0</v>
      </c>
      <c r="H215" s="244">
        <v>0</v>
      </c>
      <c r="I215" s="245">
        <v>0</v>
      </c>
      <c r="J215" s="96"/>
      <c r="K215" s="120" t="s">
        <v>63</v>
      </c>
      <c r="L215" s="244">
        <v>5.2703699999999999E-3</v>
      </c>
      <c r="M215" s="244">
        <v>2.2950000000000002E-3</v>
      </c>
      <c r="N215" s="245">
        <v>0</v>
      </c>
    </row>
    <row r="216" spans="1:14" x14ac:dyDescent="0.25">
      <c r="A216" s="15" t="s">
        <v>176</v>
      </c>
      <c r="B216" s="250">
        <v>2.9623070000000001E-2</v>
      </c>
      <c r="C216" s="250">
        <v>0.59088219999999991</v>
      </c>
      <c r="D216" s="250">
        <v>0.23654765999999999</v>
      </c>
      <c r="F216" s="120" t="s">
        <v>41</v>
      </c>
      <c r="G216" s="244">
        <v>0</v>
      </c>
      <c r="H216" s="244">
        <v>0</v>
      </c>
      <c r="I216" s="245">
        <v>0</v>
      </c>
      <c r="J216" s="96"/>
      <c r="K216" s="120" t="s">
        <v>65</v>
      </c>
      <c r="L216" s="244">
        <v>0</v>
      </c>
      <c r="M216" s="244">
        <v>0</v>
      </c>
      <c r="N216" s="245">
        <v>0</v>
      </c>
    </row>
    <row r="217" spans="1:14" x14ac:dyDescent="0.25">
      <c r="A217" s="15" t="s">
        <v>60</v>
      </c>
      <c r="B217" s="250">
        <v>0.14050192</v>
      </c>
      <c r="C217" s="250">
        <v>0.53960981000000008</v>
      </c>
      <c r="D217" s="250">
        <v>0.20266798</v>
      </c>
      <c r="F217" s="120" t="s">
        <v>43</v>
      </c>
      <c r="G217" s="244">
        <v>2.2357199999999996E-3</v>
      </c>
      <c r="H217" s="244">
        <v>0</v>
      </c>
      <c r="I217" s="245">
        <v>0</v>
      </c>
      <c r="J217" s="96"/>
      <c r="K217" s="120" t="s">
        <v>66</v>
      </c>
      <c r="L217" s="244">
        <v>0</v>
      </c>
      <c r="M217" s="244">
        <v>0</v>
      </c>
      <c r="N217" s="245">
        <v>0</v>
      </c>
    </row>
    <row r="218" spans="1:14" x14ac:dyDescent="0.25">
      <c r="A218" s="15" t="s">
        <v>165</v>
      </c>
      <c r="B218" s="250">
        <v>0.13738557999999998</v>
      </c>
      <c r="C218" s="250">
        <v>1.4141829999999999E-2</v>
      </c>
      <c r="D218" s="250">
        <v>0.19910006</v>
      </c>
      <c r="F218" s="120" t="s">
        <v>44</v>
      </c>
      <c r="G218" s="244">
        <v>0</v>
      </c>
      <c r="H218" s="244">
        <v>0</v>
      </c>
      <c r="I218" s="245">
        <v>0</v>
      </c>
      <c r="J218" s="96"/>
      <c r="K218" s="120" t="s">
        <v>68</v>
      </c>
      <c r="L218" s="244">
        <v>0</v>
      </c>
      <c r="M218" s="244">
        <v>0</v>
      </c>
      <c r="N218" s="245">
        <v>0</v>
      </c>
    </row>
    <row r="219" spans="1:14" x14ac:dyDescent="0.25">
      <c r="A219" s="15" t="s">
        <v>186</v>
      </c>
      <c r="B219" s="250">
        <v>0.63866637999999998</v>
      </c>
      <c r="C219" s="250">
        <v>3.1433097000000001</v>
      </c>
      <c r="D219" s="250">
        <v>0.18755425000000001</v>
      </c>
      <c r="F219" s="120" t="s">
        <v>45</v>
      </c>
      <c r="G219" s="244">
        <v>9.2904000000000001E-4</v>
      </c>
      <c r="H219" s="244">
        <v>1.7049709999999999E-2</v>
      </c>
      <c r="I219" s="245">
        <v>0</v>
      </c>
      <c r="J219" s="96"/>
      <c r="K219" s="120" t="s">
        <v>69</v>
      </c>
      <c r="L219" s="244">
        <v>0</v>
      </c>
      <c r="M219" s="244">
        <v>0</v>
      </c>
      <c r="N219" s="245">
        <v>0</v>
      </c>
    </row>
    <row r="220" spans="1:14" x14ac:dyDescent="0.25">
      <c r="A220" s="15" t="s">
        <v>53</v>
      </c>
      <c r="B220" s="250">
        <v>0.10451738000000001</v>
      </c>
      <c r="C220" s="250">
        <v>0.20090637</v>
      </c>
      <c r="D220" s="250">
        <v>0.15484295000000001</v>
      </c>
      <c r="F220" s="120" t="s">
        <v>46</v>
      </c>
      <c r="G220" s="244">
        <v>0</v>
      </c>
      <c r="H220" s="244">
        <v>0</v>
      </c>
      <c r="I220" s="245">
        <v>0</v>
      </c>
      <c r="J220" s="96"/>
      <c r="K220" s="120" t="s">
        <v>71</v>
      </c>
      <c r="L220" s="244">
        <v>1.0000000000000001E-5</v>
      </c>
      <c r="M220" s="244">
        <v>0</v>
      </c>
      <c r="N220" s="245">
        <v>0</v>
      </c>
    </row>
    <row r="221" spans="1:14" x14ac:dyDescent="0.25">
      <c r="A221" s="15" t="s">
        <v>18</v>
      </c>
      <c r="B221" s="250">
        <v>2.3532611800000001</v>
      </c>
      <c r="C221" s="250">
        <v>0.21768644000000001</v>
      </c>
      <c r="D221" s="250">
        <v>0.13063866999999998</v>
      </c>
      <c r="F221" s="120" t="s">
        <v>47</v>
      </c>
      <c r="G221" s="244">
        <v>0</v>
      </c>
      <c r="H221" s="244">
        <v>5.5104399999999993E-3</v>
      </c>
      <c r="I221" s="245">
        <v>0</v>
      </c>
      <c r="J221" s="96"/>
      <c r="K221" s="120" t="s">
        <v>72</v>
      </c>
      <c r="L221" s="244">
        <v>0</v>
      </c>
      <c r="M221" s="244">
        <v>0</v>
      </c>
      <c r="N221" s="245">
        <v>0</v>
      </c>
    </row>
    <row r="222" spans="1:14" x14ac:dyDescent="0.25">
      <c r="A222" s="15" t="s">
        <v>179</v>
      </c>
      <c r="B222" s="250">
        <v>3.3428767000000001</v>
      </c>
      <c r="C222" s="250">
        <v>27.7216098</v>
      </c>
      <c r="D222" s="250">
        <v>0.12402088</v>
      </c>
      <c r="F222" s="120" t="s">
        <v>48</v>
      </c>
      <c r="G222" s="244">
        <v>0</v>
      </c>
      <c r="H222" s="244">
        <v>1.030208E-2</v>
      </c>
      <c r="I222" s="245">
        <v>0</v>
      </c>
      <c r="J222" s="96"/>
      <c r="K222" s="120" t="s">
        <v>73</v>
      </c>
      <c r="L222" s="244">
        <v>0</v>
      </c>
      <c r="M222" s="244">
        <v>0</v>
      </c>
      <c r="N222" s="245">
        <v>0</v>
      </c>
    </row>
    <row r="223" spans="1:14" x14ac:dyDescent="0.25">
      <c r="A223" s="15" t="s">
        <v>66</v>
      </c>
      <c r="B223" s="250">
        <v>0</v>
      </c>
      <c r="C223" s="250">
        <v>1.65E-3</v>
      </c>
      <c r="D223" s="250">
        <v>0.114</v>
      </c>
      <c r="F223" s="120" t="s">
        <v>49</v>
      </c>
      <c r="G223" s="244">
        <v>0</v>
      </c>
      <c r="H223" s="244">
        <v>0</v>
      </c>
      <c r="I223" s="245">
        <v>0</v>
      </c>
      <c r="J223" s="96"/>
      <c r="K223" s="120" t="s">
        <v>74</v>
      </c>
      <c r="L223" s="244">
        <v>0</v>
      </c>
      <c r="M223" s="244">
        <v>1.2625099999999999E-3</v>
      </c>
      <c r="N223" s="245">
        <v>0</v>
      </c>
    </row>
    <row r="224" spans="1:14" x14ac:dyDescent="0.25">
      <c r="A224" s="15" t="s">
        <v>87</v>
      </c>
      <c r="B224" s="250">
        <v>2.1923930000000001E-2</v>
      </c>
      <c r="C224" s="250">
        <v>1.8571310000000001E-2</v>
      </c>
      <c r="D224" s="250">
        <v>0.10981181</v>
      </c>
      <c r="F224" s="120" t="s">
        <v>51</v>
      </c>
      <c r="G224" s="244">
        <v>1.004656E-2</v>
      </c>
      <c r="H224" s="244">
        <v>0</v>
      </c>
      <c r="I224" s="245">
        <v>0</v>
      </c>
      <c r="J224" s="96"/>
      <c r="K224" s="120" t="s">
        <v>76</v>
      </c>
      <c r="L224" s="244">
        <v>0</v>
      </c>
      <c r="M224" s="244">
        <v>0</v>
      </c>
      <c r="N224" s="245">
        <v>0</v>
      </c>
    </row>
    <row r="225" spans="1:14" x14ac:dyDescent="0.25">
      <c r="A225" s="15" t="s">
        <v>47</v>
      </c>
      <c r="B225" s="250">
        <v>0.29419983</v>
      </c>
      <c r="C225" s="250">
        <v>0.53235094999999999</v>
      </c>
      <c r="D225" s="250">
        <v>9.9851389999999998E-2</v>
      </c>
      <c r="F225" s="120" t="s">
        <v>53</v>
      </c>
      <c r="G225" s="244">
        <v>0</v>
      </c>
      <c r="H225" s="244">
        <v>0</v>
      </c>
      <c r="I225" s="245">
        <v>0</v>
      </c>
      <c r="K225" s="120" t="s">
        <v>77</v>
      </c>
      <c r="L225" s="244">
        <v>1.142989E-2</v>
      </c>
      <c r="M225" s="244">
        <v>4.15E-4</v>
      </c>
      <c r="N225" s="245">
        <v>0</v>
      </c>
    </row>
    <row r="226" spans="1:14" x14ac:dyDescent="0.25">
      <c r="A226" s="15" t="s">
        <v>0</v>
      </c>
      <c r="B226" s="250">
        <v>0.36559999999999998</v>
      </c>
      <c r="C226" s="250">
        <v>1.516613</v>
      </c>
      <c r="D226" s="250">
        <v>9.8802000000000001E-2</v>
      </c>
      <c r="F226" s="120" t="s">
        <v>54</v>
      </c>
      <c r="G226" s="244">
        <v>0</v>
      </c>
      <c r="H226" s="244">
        <v>0</v>
      </c>
      <c r="I226" s="245">
        <v>0</v>
      </c>
      <c r="K226" s="120" t="s">
        <v>78</v>
      </c>
      <c r="L226" s="244">
        <v>0</v>
      </c>
      <c r="M226" s="244">
        <v>0</v>
      </c>
      <c r="N226" s="245">
        <v>0</v>
      </c>
    </row>
    <row r="227" spans="1:14" x14ac:dyDescent="0.25">
      <c r="A227" s="15" t="s">
        <v>58</v>
      </c>
      <c r="B227" s="250">
        <v>2.1447500000000001E-2</v>
      </c>
      <c r="C227" s="250">
        <v>0.28279740999999997</v>
      </c>
      <c r="D227" s="250">
        <v>9.2617199999999997E-2</v>
      </c>
      <c r="F227" s="120" t="s">
        <v>56</v>
      </c>
      <c r="G227" s="244">
        <v>0</v>
      </c>
      <c r="H227" s="244">
        <v>0.27851846000000002</v>
      </c>
      <c r="I227" s="245">
        <v>0</v>
      </c>
      <c r="K227" s="120" t="s">
        <v>79</v>
      </c>
      <c r="L227" s="244">
        <v>0</v>
      </c>
      <c r="M227" s="244">
        <v>0</v>
      </c>
      <c r="N227" s="245">
        <v>0</v>
      </c>
    </row>
    <row r="228" spans="1:14" x14ac:dyDescent="0.25">
      <c r="A228" s="15" t="s">
        <v>62</v>
      </c>
      <c r="B228" s="250">
        <v>2.0481409999999999E-2</v>
      </c>
      <c r="C228" s="250">
        <v>3.4939309999999994E-2</v>
      </c>
      <c r="D228" s="250">
        <v>7.4257369999999989E-2</v>
      </c>
      <c r="F228" s="120" t="s">
        <v>57</v>
      </c>
      <c r="G228" s="244">
        <v>0</v>
      </c>
      <c r="H228" s="244">
        <v>0</v>
      </c>
      <c r="I228" s="245">
        <v>0</v>
      </c>
      <c r="K228" s="120" t="s">
        <v>81</v>
      </c>
      <c r="L228" s="244">
        <v>4.7308000000000003E-3</v>
      </c>
      <c r="M228" s="244">
        <v>5.0771699999999998E-3</v>
      </c>
      <c r="N228" s="245">
        <v>0</v>
      </c>
    </row>
    <row r="229" spans="1:14" x14ac:dyDescent="0.25">
      <c r="A229" s="15" t="s">
        <v>56</v>
      </c>
      <c r="B229" s="250">
        <v>0.27319840000000001</v>
      </c>
      <c r="C229" s="250">
        <v>2.7251869999999997E-2</v>
      </c>
      <c r="D229" s="250">
        <v>7.3181070000000001E-2</v>
      </c>
      <c r="F229" s="120" t="s">
        <v>58</v>
      </c>
      <c r="G229" s="244">
        <v>8.5459999999999998E-5</v>
      </c>
      <c r="H229" s="244">
        <v>0</v>
      </c>
      <c r="I229" s="245">
        <v>0</v>
      </c>
      <c r="K229" s="120" t="s">
        <v>82</v>
      </c>
      <c r="L229" s="244">
        <v>0</v>
      </c>
      <c r="M229" s="244">
        <v>0</v>
      </c>
      <c r="N229" s="245">
        <v>0</v>
      </c>
    </row>
    <row r="230" spans="1:14" x14ac:dyDescent="0.25">
      <c r="A230" s="15" t="s">
        <v>57</v>
      </c>
      <c r="B230" s="250">
        <v>0</v>
      </c>
      <c r="C230" s="250">
        <v>0</v>
      </c>
      <c r="D230" s="250">
        <v>6.8043160000000005E-2</v>
      </c>
      <c r="F230" s="120" t="s">
        <v>62</v>
      </c>
      <c r="G230" s="244">
        <v>95.38848259000001</v>
      </c>
      <c r="H230" s="244">
        <v>0</v>
      </c>
      <c r="I230" s="245">
        <v>0</v>
      </c>
      <c r="K230" s="120" t="s">
        <v>83</v>
      </c>
      <c r="L230" s="244">
        <v>0</v>
      </c>
      <c r="M230" s="244">
        <v>0</v>
      </c>
      <c r="N230" s="245">
        <v>0</v>
      </c>
    </row>
    <row r="231" spans="1:14" x14ac:dyDescent="0.25">
      <c r="A231" s="15" t="s">
        <v>151</v>
      </c>
      <c r="B231" s="250">
        <v>89.668762220000005</v>
      </c>
      <c r="C231" s="250">
        <v>0.19704295000000002</v>
      </c>
      <c r="D231" s="250">
        <v>6.2353029999999997E-2</v>
      </c>
      <c r="F231" s="120" t="s">
        <v>65</v>
      </c>
      <c r="G231" s="244">
        <v>0</v>
      </c>
      <c r="H231" s="244">
        <v>0</v>
      </c>
      <c r="I231" s="245">
        <v>0</v>
      </c>
      <c r="K231" s="120" t="s">
        <v>84</v>
      </c>
      <c r="L231" s="244">
        <v>0</v>
      </c>
      <c r="M231" s="244">
        <v>0</v>
      </c>
      <c r="N231" s="245">
        <v>0</v>
      </c>
    </row>
    <row r="232" spans="1:14" x14ac:dyDescent="0.25">
      <c r="A232" s="15" t="s">
        <v>167</v>
      </c>
      <c r="B232" s="250">
        <v>2.7230000000000002E-3</v>
      </c>
      <c r="C232" s="250">
        <v>2.0851799999999998E-3</v>
      </c>
      <c r="D232" s="250">
        <v>6.0694199999999997E-2</v>
      </c>
      <c r="F232" s="120" t="s">
        <v>67</v>
      </c>
      <c r="G232" s="244">
        <v>219.89135328</v>
      </c>
      <c r="H232" s="244">
        <v>0</v>
      </c>
      <c r="I232" s="245">
        <v>0</v>
      </c>
      <c r="K232" s="120" t="s">
        <v>85</v>
      </c>
      <c r="L232" s="244">
        <v>0</v>
      </c>
      <c r="M232" s="244">
        <v>0</v>
      </c>
      <c r="N232" s="245">
        <v>0</v>
      </c>
    </row>
    <row r="233" spans="1:14" x14ac:dyDescent="0.25">
      <c r="A233" s="15" t="s">
        <v>164</v>
      </c>
      <c r="B233" s="250">
        <v>4.2973019999999994E-2</v>
      </c>
      <c r="C233" s="250">
        <v>6.4544459999999998E-2</v>
      </c>
      <c r="D233" s="250">
        <v>5.0743360000000001E-2</v>
      </c>
      <c r="F233" s="120" t="s">
        <v>68</v>
      </c>
      <c r="G233" s="244">
        <v>0</v>
      </c>
      <c r="H233" s="244">
        <v>0</v>
      </c>
      <c r="I233" s="245">
        <v>0</v>
      </c>
      <c r="K233" s="120" t="s">
        <v>87</v>
      </c>
      <c r="L233" s="244">
        <v>0</v>
      </c>
      <c r="M233" s="244">
        <v>0</v>
      </c>
      <c r="N233" s="245">
        <v>0</v>
      </c>
    </row>
    <row r="234" spans="1:14" x14ac:dyDescent="0.25">
      <c r="A234" s="15" t="s">
        <v>124</v>
      </c>
      <c r="B234" s="250">
        <v>0.10923396</v>
      </c>
      <c r="C234" s="250">
        <v>0.11257111</v>
      </c>
      <c r="D234" s="250">
        <v>4.546737E-2</v>
      </c>
      <c r="F234" s="120" t="s">
        <v>69</v>
      </c>
      <c r="G234" s="244">
        <v>0</v>
      </c>
      <c r="H234" s="244">
        <v>0</v>
      </c>
      <c r="I234" s="245">
        <v>0</v>
      </c>
      <c r="K234" s="120" t="s">
        <v>91</v>
      </c>
      <c r="L234" s="244">
        <v>2.1432110000000001E-2</v>
      </c>
      <c r="M234" s="244">
        <v>9.818992E-2</v>
      </c>
      <c r="N234" s="245">
        <v>0</v>
      </c>
    </row>
    <row r="235" spans="1:14" x14ac:dyDescent="0.25">
      <c r="A235" s="15" t="s">
        <v>10</v>
      </c>
      <c r="B235" s="250">
        <v>9.3642160000000002E-2</v>
      </c>
      <c r="C235" s="250">
        <v>0.32544903000000003</v>
      </c>
      <c r="D235" s="250">
        <v>4.2783190000000006E-2</v>
      </c>
      <c r="F235" s="120" t="s">
        <v>72</v>
      </c>
      <c r="G235" s="244">
        <v>0</v>
      </c>
      <c r="H235" s="244">
        <v>0</v>
      </c>
      <c r="I235" s="245">
        <v>0</v>
      </c>
      <c r="K235" s="120" t="s">
        <v>97</v>
      </c>
      <c r="L235" s="244">
        <v>2.1740000000000002E-3</v>
      </c>
      <c r="M235" s="244">
        <v>0</v>
      </c>
      <c r="N235" s="245">
        <v>0</v>
      </c>
    </row>
    <row r="236" spans="1:14" x14ac:dyDescent="0.25">
      <c r="A236" s="15" t="s">
        <v>158</v>
      </c>
      <c r="B236" s="250">
        <v>7.4419243499999999</v>
      </c>
      <c r="C236" s="250">
        <v>0.15815295999999998</v>
      </c>
      <c r="D236" s="250">
        <v>3.8622540000000004E-2</v>
      </c>
      <c r="F236" s="120" t="s">
        <v>73</v>
      </c>
      <c r="G236" s="244">
        <v>452.93250637</v>
      </c>
      <c r="H236" s="244">
        <v>0</v>
      </c>
      <c r="I236" s="245">
        <v>0</v>
      </c>
      <c r="K236" s="120" t="s">
        <v>109</v>
      </c>
      <c r="L236" s="244">
        <v>6.1200000000000002E-4</v>
      </c>
      <c r="M236" s="244">
        <v>0</v>
      </c>
      <c r="N236" s="245">
        <v>0</v>
      </c>
    </row>
    <row r="237" spans="1:14" x14ac:dyDescent="0.25">
      <c r="A237" s="15" t="s">
        <v>79</v>
      </c>
      <c r="B237" s="250">
        <v>0.46194545000000004</v>
      </c>
      <c r="C237" s="250">
        <v>0</v>
      </c>
      <c r="D237" s="250">
        <v>2.801874E-2</v>
      </c>
      <c r="F237" s="120" t="s">
        <v>76</v>
      </c>
      <c r="G237" s="244">
        <v>0</v>
      </c>
      <c r="H237" s="244">
        <v>0</v>
      </c>
      <c r="I237" s="245">
        <v>0</v>
      </c>
      <c r="K237" s="120" t="s">
        <v>111</v>
      </c>
      <c r="L237" s="244">
        <v>0</v>
      </c>
      <c r="M237" s="244">
        <v>3.2170000000000001E-4</v>
      </c>
      <c r="N237" s="245">
        <v>0</v>
      </c>
    </row>
    <row r="238" spans="1:14" x14ac:dyDescent="0.25">
      <c r="A238" s="15" t="s">
        <v>131</v>
      </c>
      <c r="B238" s="250">
        <v>3.6760389999999997E-2</v>
      </c>
      <c r="C238" s="250">
        <v>0.1737909</v>
      </c>
      <c r="D238" s="250">
        <v>1.3644770000000001E-2</v>
      </c>
      <c r="F238" s="120" t="s">
        <v>79</v>
      </c>
      <c r="G238" s="244">
        <v>0</v>
      </c>
      <c r="H238" s="244">
        <v>0</v>
      </c>
      <c r="I238" s="245">
        <v>0</v>
      </c>
      <c r="K238" s="120" t="s">
        <v>115</v>
      </c>
      <c r="L238" s="244">
        <v>0</v>
      </c>
      <c r="M238" s="244">
        <v>0</v>
      </c>
      <c r="N238" s="245">
        <v>0</v>
      </c>
    </row>
    <row r="239" spans="1:14" x14ac:dyDescent="0.25">
      <c r="A239" s="15" t="s">
        <v>69</v>
      </c>
      <c r="B239" s="250">
        <v>0</v>
      </c>
      <c r="C239" s="250">
        <v>2.856597E-2</v>
      </c>
      <c r="D239" s="250">
        <v>6.7018299999999998E-3</v>
      </c>
      <c r="F239" s="120" t="s">
        <v>82</v>
      </c>
      <c r="G239" s="244">
        <v>0</v>
      </c>
      <c r="H239" s="244">
        <v>0</v>
      </c>
      <c r="I239" s="245">
        <v>0</v>
      </c>
      <c r="K239" s="120" t="s">
        <v>121</v>
      </c>
      <c r="L239" s="244">
        <v>0</v>
      </c>
      <c r="M239" s="244">
        <v>2.2636751400000001</v>
      </c>
      <c r="N239" s="245">
        <v>0</v>
      </c>
    </row>
    <row r="240" spans="1:14" x14ac:dyDescent="0.25">
      <c r="A240" s="15" t="s">
        <v>259</v>
      </c>
      <c r="B240" s="250">
        <v>0</v>
      </c>
      <c r="C240" s="250">
        <v>0</v>
      </c>
      <c r="D240" s="250">
        <v>3.2236299999999999E-3</v>
      </c>
      <c r="F240" s="120" t="s">
        <v>83</v>
      </c>
      <c r="G240" s="244">
        <v>0</v>
      </c>
      <c r="H240" s="244">
        <v>0</v>
      </c>
      <c r="I240" s="245">
        <v>0</v>
      </c>
      <c r="K240" s="120" t="s">
        <v>124</v>
      </c>
      <c r="L240" s="244">
        <v>0</v>
      </c>
      <c r="M240" s="244">
        <v>0</v>
      </c>
      <c r="N240" s="245">
        <v>0</v>
      </c>
    </row>
    <row r="241" spans="1:14" x14ac:dyDescent="0.25">
      <c r="A241" s="15" t="s">
        <v>51</v>
      </c>
      <c r="B241" s="250">
        <v>0</v>
      </c>
      <c r="C241" s="250">
        <v>2.7883999999999998E-4</v>
      </c>
      <c r="D241" s="250">
        <v>2.7599999999999999E-3</v>
      </c>
      <c r="F241" s="120" t="s">
        <v>91</v>
      </c>
      <c r="G241" s="244">
        <v>0</v>
      </c>
      <c r="H241" s="244">
        <v>0</v>
      </c>
      <c r="I241" s="245">
        <v>0</v>
      </c>
      <c r="K241" s="120" t="s">
        <v>125</v>
      </c>
      <c r="L241" s="244">
        <v>0</v>
      </c>
      <c r="M241" s="244">
        <v>0</v>
      </c>
      <c r="N241" s="245">
        <v>0</v>
      </c>
    </row>
    <row r="242" spans="1:14" x14ac:dyDescent="0.25">
      <c r="A242" s="15" t="s">
        <v>166</v>
      </c>
      <c r="B242" s="250">
        <v>0</v>
      </c>
      <c r="C242" s="250">
        <v>3.4859999999999999E-3</v>
      </c>
      <c r="D242" s="250">
        <v>1.1363E-3</v>
      </c>
      <c r="F242" s="120" t="s">
        <v>94</v>
      </c>
      <c r="G242" s="244">
        <v>2.1351191000000003</v>
      </c>
      <c r="H242" s="244">
        <v>1.1859341799999998</v>
      </c>
      <c r="I242" s="245">
        <v>0</v>
      </c>
      <c r="K242" s="120" t="s">
        <v>127</v>
      </c>
      <c r="L242" s="244">
        <v>0</v>
      </c>
      <c r="M242" s="244">
        <v>0</v>
      </c>
      <c r="N242" s="245">
        <v>0</v>
      </c>
    </row>
    <row r="243" spans="1:14" x14ac:dyDescent="0.25">
      <c r="A243" s="15" t="s">
        <v>46</v>
      </c>
      <c r="B243" s="250">
        <v>3.62517E-3</v>
      </c>
      <c r="C243" s="250">
        <v>3.5849200000000001E-3</v>
      </c>
      <c r="D243" s="250">
        <v>8.8045000000000007E-4</v>
      </c>
      <c r="F243" s="120" t="s">
        <v>100</v>
      </c>
      <c r="G243" s="244">
        <v>2.8600000000000001E-5</v>
      </c>
      <c r="H243" s="244">
        <v>0</v>
      </c>
      <c r="I243" s="245">
        <v>0</v>
      </c>
      <c r="K243" s="120" t="s">
        <v>131</v>
      </c>
      <c r="L243" s="244">
        <v>0</v>
      </c>
      <c r="M243" s="244">
        <v>3.0138999999999999E-3</v>
      </c>
      <c r="N243" s="245">
        <v>0</v>
      </c>
    </row>
    <row r="244" spans="1:14" x14ac:dyDescent="0.25">
      <c r="A244" s="15" t="s">
        <v>65</v>
      </c>
      <c r="B244" s="250">
        <v>0</v>
      </c>
      <c r="C244" s="250">
        <v>0.32890000000000003</v>
      </c>
      <c r="D244" s="250">
        <v>7.3689000000000003E-4</v>
      </c>
      <c r="F244" s="120" t="s">
        <v>102</v>
      </c>
      <c r="G244" s="244">
        <v>0.32166734000000002</v>
      </c>
      <c r="H244" s="244">
        <v>0</v>
      </c>
      <c r="I244" s="245">
        <v>0</v>
      </c>
      <c r="K244" s="120" t="s">
        <v>139</v>
      </c>
      <c r="L244" s="244">
        <v>7.0457000000000006E-2</v>
      </c>
      <c r="M244" s="244">
        <v>0.20580648999999998</v>
      </c>
      <c r="N244" s="245">
        <v>0</v>
      </c>
    </row>
    <row r="245" spans="1:14" x14ac:dyDescent="0.25">
      <c r="A245" s="15" t="s">
        <v>41</v>
      </c>
      <c r="B245" s="250">
        <v>0</v>
      </c>
      <c r="C245" s="250">
        <v>0</v>
      </c>
      <c r="D245" s="250">
        <v>3.0941000000000003E-4</v>
      </c>
      <c r="F245" s="120" t="s">
        <v>111</v>
      </c>
      <c r="G245" s="244">
        <v>0</v>
      </c>
      <c r="H245" s="244">
        <v>0.64115699999999998</v>
      </c>
      <c r="I245" s="245">
        <v>0</v>
      </c>
      <c r="K245" s="120" t="s">
        <v>154</v>
      </c>
      <c r="L245" s="244">
        <v>0</v>
      </c>
      <c r="M245" s="244">
        <v>0</v>
      </c>
      <c r="N245" s="245">
        <v>0</v>
      </c>
    </row>
    <row r="246" spans="1:14" x14ac:dyDescent="0.25">
      <c r="A246" s="15" t="s">
        <v>54</v>
      </c>
      <c r="B246" s="250">
        <v>5.4881949999999999E-2</v>
      </c>
      <c r="C246" s="250">
        <v>0</v>
      </c>
      <c r="D246" s="250">
        <v>1.596E-4</v>
      </c>
      <c r="F246" s="120" t="s">
        <v>115</v>
      </c>
      <c r="G246" s="244">
        <v>0</v>
      </c>
      <c r="H246" s="244">
        <v>0</v>
      </c>
      <c r="I246" s="245">
        <v>0</v>
      </c>
      <c r="K246" s="120" t="s">
        <v>155</v>
      </c>
      <c r="L246" s="244">
        <v>0</v>
      </c>
      <c r="M246" s="244">
        <v>0</v>
      </c>
      <c r="N246" s="245">
        <v>0</v>
      </c>
    </row>
    <row r="247" spans="1:14" x14ac:dyDescent="0.25">
      <c r="A247" s="15" t="s">
        <v>1</v>
      </c>
      <c r="B247" s="250">
        <v>0</v>
      </c>
      <c r="C247" s="250">
        <v>4.7619999999999997E-3</v>
      </c>
      <c r="D247" s="250">
        <v>0</v>
      </c>
      <c r="F247" s="120" t="s">
        <v>124</v>
      </c>
      <c r="G247" s="244">
        <v>0</v>
      </c>
      <c r="H247" s="244">
        <v>0</v>
      </c>
      <c r="I247" s="245">
        <v>0</v>
      </c>
      <c r="K247" s="120" t="s">
        <v>156</v>
      </c>
      <c r="L247" s="244">
        <v>0</v>
      </c>
      <c r="M247" s="244">
        <v>0</v>
      </c>
      <c r="N247" s="245">
        <v>0</v>
      </c>
    </row>
    <row r="248" spans="1:14" x14ac:dyDescent="0.25">
      <c r="A248" s="15" t="s">
        <v>8</v>
      </c>
      <c r="B248" s="250">
        <v>0</v>
      </c>
      <c r="C248" s="250">
        <v>7.2401570000000012E-2</v>
      </c>
      <c r="D248" s="250">
        <v>0</v>
      </c>
      <c r="F248" s="120" t="s">
        <v>127</v>
      </c>
      <c r="G248" s="244">
        <v>0</v>
      </c>
      <c r="H248" s="244">
        <v>0</v>
      </c>
      <c r="I248" s="245">
        <v>0</v>
      </c>
      <c r="K248" s="120" t="s">
        <v>158</v>
      </c>
      <c r="L248" s="244">
        <v>0</v>
      </c>
      <c r="M248" s="244">
        <v>0</v>
      </c>
      <c r="N248" s="245">
        <v>0</v>
      </c>
    </row>
    <row r="249" spans="1:14" x14ac:dyDescent="0.25">
      <c r="A249" s="15" t="s">
        <v>15</v>
      </c>
      <c r="B249" s="250">
        <v>7.0286999999999997E-3</v>
      </c>
      <c r="C249" s="250">
        <v>1.4122500000000001E-3</v>
      </c>
      <c r="D249" s="250">
        <v>0</v>
      </c>
      <c r="F249" s="120" t="s">
        <v>140</v>
      </c>
      <c r="G249" s="244">
        <v>5.0194169999999996E-2</v>
      </c>
      <c r="H249" s="244">
        <v>0.15282054</v>
      </c>
      <c r="I249" s="245">
        <v>0</v>
      </c>
      <c r="K249" s="120" t="s">
        <v>162</v>
      </c>
      <c r="L249" s="244">
        <v>0</v>
      </c>
      <c r="M249" s="244">
        <v>0</v>
      </c>
      <c r="N249" s="245">
        <v>0</v>
      </c>
    </row>
    <row r="250" spans="1:14" x14ac:dyDescent="0.25">
      <c r="A250" s="15" t="s">
        <v>38</v>
      </c>
      <c r="B250" s="250">
        <v>0.14761538000000002</v>
      </c>
      <c r="C250" s="250">
        <v>0</v>
      </c>
      <c r="D250" s="250">
        <v>0</v>
      </c>
      <c r="F250" s="120" t="s">
        <v>151</v>
      </c>
      <c r="G250" s="244">
        <v>0</v>
      </c>
      <c r="H250" s="244">
        <v>0</v>
      </c>
      <c r="I250" s="245">
        <v>0</v>
      </c>
      <c r="K250" s="120" t="s">
        <v>164</v>
      </c>
      <c r="L250" s="244">
        <v>0</v>
      </c>
      <c r="M250" s="244">
        <v>0</v>
      </c>
      <c r="N250" s="245">
        <v>0</v>
      </c>
    </row>
    <row r="251" spans="1:14" x14ac:dyDescent="0.25">
      <c r="A251" s="15" t="s">
        <v>67</v>
      </c>
      <c r="B251" s="250">
        <v>0</v>
      </c>
      <c r="C251" s="250">
        <v>0</v>
      </c>
      <c r="D251" s="250">
        <v>0</v>
      </c>
      <c r="F251" s="120" t="s">
        <v>158</v>
      </c>
      <c r="G251" s="244">
        <v>0.51323768000000003</v>
      </c>
      <c r="H251" s="244">
        <v>0</v>
      </c>
      <c r="I251" s="245">
        <v>0</v>
      </c>
      <c r="K251" s="120" t="s">
        <v>165</v>
      </c>
      <c r="L251" s="244">
        <v>0</v>
      </c>
      <c r="M251" s="244">
        <v>3.0091000000000004E-4</v>
      </c>
      <c r="N251" s="245">
        <v>0</v>
      </c>
    </row>
    <row r="252" spans="1:14" x14ac:dyDescent="0.25">
      <c r="A252" s="15" t="s">
        <v>71</v>
      </c>
      <c r="B252" s="250">
        <v>0</v>
      </c>
      <c r="C252" s="250">
        <v>5.3917399999999999E-3</v>
      </c>
      <c r="D252" s="250">
        <v>0</v>
      </c>
      <c r="F252" s="120" t="s">
        <v>161</v>
      </c>
      <c r="G252" s="244">
        <v>0</v>
      </c>
      <c r="H252" s="244">
        <v>0</v>
      </c>
      <c r="I252" s="245">
        <v>0</v>
      </c>
      <c r="K252" s="120" t="s">
        <v>166</v>
      </c>
      <c r="L252" s="244">
        <v>0</v>
      </c>
      <c r="M252" s="244">
        <v>0</v>
      </c>
      <c r="N252" s="245">
        <v>0</v>
      </c>
    </row>
    <row r="253" spans="1:14" x14ac:dyDescent="0.25">
      <c r="A253" s="15" t="s">
        <v>72</v>
      </c>
      <c r="B253" s="250">
        <v>0</v>
      </c>
      <c r="C253" s="250">
        <v>5.3926362000000001</v>
      </c>
      <c r="D253" s="250">
        <v>0</v>
      </c>
      <c r="F253" s="120" t="s">
        <v>162</v>
      </c>
      <c r="G253" s="244">
        <v>0</v>
      </c>
      <c r="H253" s="244">
        <v>0</v>
      </c>
      <c r="I253" s="245">
        <v>0</v>
      </c>
      <c r="K253" s="120" t="s">
        <v>167</v>
      </c>
      <c r="L253" s="244">
        <v>1.4125E-2</v>
      </c>
      <c r="M253" s="244">
        <v>0</v>
      </c>
      <c r="N253" s="245">
        <v>0</v>
      </c>
    </row>
    <row r="254" spans="1:14" x14ac:dyDescent="0.25">
      <c r="A254" s="15" t="s">
        <v>73</v>
      </c>
      <c r="B254" s="250">
        <v>0</v>
      </c>
      <c r="C254" s="250">
        <v>0</v>
      </c>
      <c r="D254" s="250">
        <v>0</v>
      </c>
      <c r="F254" s="120" t="s">
        <v>164</v>
      </c>
      <c r="G254" s="244">
        <v>0</v>
      </c>
      <c r="H254" s="244">
        <v>0</v>
      </c>
      <c r="I254" s="245">
        <v>0</v>
      </c>
      <c r="K254" s="120" t="s">
        <v>177</v>
      </c>
      <c r="L254" s="244">
        <v>0.14346</v>
      </c>
      <c r="M254" s="244">
        <v>3.6132999999999998E-2</v>
      </c>
      <c r="N254" s="245">
        <v>0</v>
      </c>
    </row>
    <row r="255" spans="1:14" x14ac:dyDescent="0.25">
      <c r="A255" s="15" t="s">
        <v>78</v>
      </c>
      <c r="B255" s="250">
        <v>0</v>
      </c>
      <c r="C255" s="250">
        <v>0</v>
      </c>
      <c r="D255" s="250">
        <v>0</v>
      </c>
      <c r="F255" s="120" t="s">
        <v>165</v>
      </c>
      <c r="G255" s="244">
        <v>0</v>
      </c>
      <c r="H255" s="244">
        <v>1.38711E-3</v>
      </c>
      <c r="I255" s="245">
        <v>0</v>
      </c>
      <c r="K255" s="120" t="s">
        <v>183</v>
      </c>
      <c r="L255" s="244">
        <v>0</v>
      </c>
      <c r="M255" s="244">
        <v>0</v>
      </c>
      <c r="N255" s="245">
        <v>0</v>
      </c>
    </row>
    <row r="256" spans="1:14" x14ac:dyDescent="0.25">
      <c r="A256" s="15" t="s">
        <v>85</v>
      </c>
      <c r="B256" s="250">
        <v>0</v>
      </c>
      <c r="C256" s="250">
        <v>0</v>
      </c>
      <c r="D256" s="250">
        <v>0</v>
      </c>
      <c r="F256" s="120" t="s">
        <v>166</v>
      </c>
      <c r="G256" s="244">
        <v>0</v>
      </c>
      <c r="H256" s="244">
        <v>0</v>
      </c>
      <c r="I256" s="245">
        <v>0</v>
      </c>
      <c r="K256" s="120" t="s">
        <v>191</v>
      </c>
      <c r="L256" s="244">
        <v>1.114593E-2</v>
      </c>
      <c r="M256" s="244">
        <v>7.8906030000000002E-2</v>
      </c>
      <c r="N256" s="245">
        <v>0</v>
      </c>
    </row>
    <row r="257" spans="1:14" x14ac:dyDescent="0.25">
      <c r="A257" s="15" t="s">
        <v>115</v>
      </c>
      <c r="B257" s="250">
        <v>2.4412000000000001E-4</v>
      </c>
      <c r="C257" s="250">
        <v>0</v>
      </c>
      <c r="D257" s="250">
        <v>0</v>
      </c>
      <c r="F257" s="120" t="s">
        <v>167</v>
      </c>
      <c r="G257" s="244">
        <v>0</v>
      </c>
      <c r="H257" s="244">
        <v>1.3004100000000001E-3</v>
      </c>
      <c r="I257" s="245">
        <v>0</v>
      </c>
      <c r="K257" s="120" t="s">
        <v>217</v>
      </c>
      <c r="L257" s="244">
        <v>0</v>
      </c>
      <c r="M257" s="244">
        <v>0</v>
      </c>
      <c r="N257" s="245">
        <v>0</v>
      </c>
    </row>
    <row r="258" spans="1:14" x14ac:dyDescent="0.25">
      <c r="A258" s="15" t="s">
        <v>127</v>
      </c>
      <c r="B258" s="250">
        <v>0</v>
      </c>
      <c r="C258" s="250">
        <v>3.3509999999999998E-3</v>
      </c>
      <c r="D258" s="250">
        <v>0</v>
      </c>
      <c r="F258" s="120" t="s">
        <v>177</v>
      </c>
      <c r="G258" s="244">
        <v>0</v>
      </c>
      <c r="H258" s="244">
        <v>1.1634000000000002E-3</v>
      </c>
      <c r="I258" s="245">
        <v>0</v>
      </c>
      <c r="K258" s="120" t="s">
        <v>218</v>
      </c>
      <c r="L258" s="244">
        <v>0</v>
      </c>
      <c r="M258" s="244">
        <v>0</v>
      </c>
      <c r="N258" s="245">
        <v>0</v>
      </c>
    </row>
    <row r="259" spans="1:14" x14ac:dyDescent="0.25">
      <c r="A259" s="15" t="s">
        <v>161</v>
      </c>
      <c r="B259" s="250">
        <v>0</v>
      </c>
      <c r="C259" s="250">
        <v>0</v>
      </c>
      <c r="D259" s="250">
        <v>0</v>
      </c>
      <c r="F259" s="120" t="s">
        <v>187</v>
      </c>
      <c r="G259" s="244">
        <v>4.4699000000000003E-2</v>
      </c>
      <c r="H259" s="244">
        <v>1.48120316</v>
      </c>
      <c r="I259" s="245">
        <v>0</v>
      </c>
      <c r="K259" s="120" t="s">
        <v>219</v>
      </c>
      <c r="L259" s="244">
        <v>0</v>
      </c>
      <c r="M259" s="244">
        <v>0</v>
      </c>
      <c r="N259" s="245">
        <v>0</v>
      </c>
    </row>
    <row r="260" spans="1:14" x14ac:dyDescent="0.25">
      <c r="A260" s="15" t="s">
        <v>177</v>
      </c>
      <c r="B260" s="250">
        <v>2.5000000000000001E-3</v>
      </c>
      <c r="C260" s="250">
        <v>3.2395E-2</v>
      </c>
      <c r="D260" s="250">
        <v>0</v>
      </c>
      <c r="F260" s="120" t="s">
        <v>245</v>
      </c>
      <c r="G260" s="244">
        <v>0</v>
      </c>
      <c r="H260" s="244">
        <v>0</v>
      </c>
      <c r="I260" s="245">
        <v>0</v>
      </c>
      <c r="K260" s="120" t="s">
        <v>223</v>
      </c>
      <c r="L260" s="244">
        <v>0.60129370999999998</v>
      </c>
      <c r="M260" s="244">
        <v>7.3870000000000003E-3</v>
      </c>
      <c r="N260" s="245">
        <v>0</v>
      </c>
    </row>
    <row r="261" spans="1:14" x14ac:dyDescent="0.25">
      <c r="A261" s="15" t="s">
        <v>245</v>
      </c>
      <c r="B261" s="250">
        <v>4.2374000000000003E-4</v>
      </c>
      <c r="C261" s="250">
        <v>0</v>
      </c>
      <c r="D261" s="250">
        <v>0</v>
      </c>
      <c r="F261" s="120" t="s">
        <v>259</v>
      </c>
      <c r="G261" s="244">
        <v>0</v>
      </c>
      <c r="H261" s="244">
        <v>0</v>
      </c>
      <c r="I261" s="245">
        <v>0</v>
      </c>
      <c r="K261" s="120" t="s">
        <v>245</v>
      </c>
      <c r="L261" s="244">
        <v>0</v>
      </c>
      <c r="M261" s="244">
        <v>0</v>
      </c>
      <c r="N261" s="245">
        <v>0</v>
      </c>
    </row>
    <row r="262" spans="1:14" x14ac:dyDescent="0.25">
      <c r="A262" s="98" t="s">
        <v>260</v>
      </c>
      <c r="B262" s="251">
        <v>1.123946E-2</v>
      </c>
      <c r="C262" s="251">
        <v>2.23755E-3</v>
      </c>
      <c r="D262" s="251">
        <v>0</v>
      </c>
      <c r="F262" s="120" t="s">
        <v>260</v>
      </c>
      <c r="G262" s="244">
        <v>0</v>
      </c>
      <c r="H262" s="244">
        <v>0</v>
      </c>
      <c r="I262" s="245">
        <v>0</v>
      </c>
      <c r="K262" s="120" t="s">
        <v>259</v>
      </c>
      <c r="L262" s="244">
        <v>0</v>
      </c>
      <c r="M262" s="244">
        <v>0</v>
      </c>
      <c r="N262" s="245">
        <v>0</v>
      </c>
    </row>
  </sheetData>
  <sortState xmlns:xlrd2="http://schemas.microsoft.com/office/spreadsheetml/2017/richdata2" ref="F5:I224">
    <sortCondition descending="1" ref="I5:I224"/>
  </sortState>
  <mergeCells count="8">
    <mergeCell ref="C3:D3"/>
    <mergeCell ref="H3:I3"/>
    <mergeCell ref="M3:N3"/>
    <mergeCell ref="A1:G1"/>
    <mergeCell ref="P1:Q1"/>
    <mergeCell ref="F2:I2"/>
    <mergeCell ref="K2:N2"/>
    <mergeCell ref="A2:D2"/>
  </mergeCells>
  <phoneticPr fontId="4" type="noConversion"/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8"/>
  <sheetViews>
    <sheetView zoomScaleNormal="100" workbookViewId="0">
      <selection activeCell="D12" sqref="D12"/>
    </sheetView>
  </sheetViews>
  <sheetFormatPr defaultColWidth="9.1796875" defaultRowHeight="11.5" x14ac:dyDescent="0.25"/>
  <cols>
    <col min="1" max="1" width="24.1796875" style="6" bestFit="1" customWidth="1"/>
    <col min="2" max="2" width="18.54296875" style="6" customWidth="1"/>
    <col min="3" max="3" width="17.453125" style="6" customWidth="1"/>
    <col min="4" max="4" width="15.453125" style="6" customWidth="1"/>
    <col min="5" max="16384" width="9.1796875" style="6"/>
  </cols>
  <sheetData>
    <row r="1" spans="1:7" x14ac:dyDescent="0.25">
      <c r="A1" s="9" t="s">
        <v>513</v>
      </c>
      <c r="B1" s="99"/>
      <c r="C1" s="9"/>
      <c r="D1" s="9"/>
      <c r="E1" s="252"/>
      <c r="F1" s="364" t="s">
        <v>313</v>
      </c>
      <c r="G1" s="364"/>
    </row>
    <row r="2" spans="1:7" x14ac:dyDescent="0.25">
      <c r="A2" s="25" t="s">
        <v>322</v>
      </c>
      <c r="B2" s="100">
        <v>44835</v>
      </c>
      <c r="C2" s="100">
        <v>45170</v>
      </c>
      <c r="D2" s="100">
        <v>45200</v>
      </c>
    </row>
    <row r="3" spans="1:7" x14ac:dyDescent="0.25">
      <c r="A3" s="15" t="s">
        <v>564</v>
      </c>
      <c r="B3" s="216">
        <v>162641.70439</v>
      </c>
      <c r="C3" s="216">
        <v>148342.76669999998</v>
      </c>
      <c r="D3" s="216">
        <v>149030.07707</v>
      </c>
      <c r="E3" s="10"/>
    </row>
    <row r="4" spans="1:7" x14ac:dyDescent="0.25">
      <c r="A4" s="15" t="s">
        <v>628</v>
      </c>
      <c r="B4" s="216">
        <v>197729.50419000001</v>
      </c>
      <c r="C4" s="216">
        <v>53834.89071</v>
      </c>
      <c r="D4" s="216">
        <v>143495.32009999998</v>
      </c>
      <c r="E4" s="10"/>
    </row>
    <row r="5" spans="1:7" x14ac:dyDescent="0.25">
      <c r="A5" s="15" t="s">
        <v>629</v>
      </c>
      <c r="B5" s="216">
        <v>0</v>
      </c>
      <c r="C5" s="216">
        <v>10</v>
      </c>
      <c r="D5" s="216">
        <v>91.9</v>
      </c>
      <c r="E5" s="10"/>
    </row>
    <row r="6" spans="1:7" x14ac:dyDescent="0.25">
      <c r="A6" s="15" t="s">
        <v>627</v>
      </c>
      <c r="B6" s="216">
        <v>57.733826999999998</v>
      </c>
      <c r="C6" s="216">
        <v>71.529271999999992</v>
      </c>
      <c r="D6" s="216">
        <v>56.091339999999995</v>
      </c>
    </row>
    <row r="7" spans="1:7" x14ac:dyDescent="0.25">
      <c r="A7" s="15" t="s">
        <v>630</v>
      </c>
      <c r="B7" s="216">
        <v>0</v>
      </c>
      <c r="C7" s="216">
        <v>6.9999999999999999E-4</v>
      </c>
      <c r="D7" s="216">
        <v>2.7019999999999999E-2</v>
      </c>
    </row>
    <row r="8" spans="1:7" x14ac:dyDescent="0.25">
      <c r="A8" s="15" t="s">
        <v>631</v>
      </c>
      <c r="B8" s="216">
        <v>1E-3</v>
      </c>
      <c r="C8" s="216">
        <v>0</v>
      </c>
      <c r="D8" s="216">
        <v>0</v>
      </c>
    </row>
    <row r="9" spans="1:7" x14ac:dyDescent="0.25">
      <c r="A9" s="28" t="s">
        <v>262</v>
      </c>
      <c r="B9" s="101">
        <f>SUM(B3:B8)</f>
        <v>360428.94340699998</v>
      </c>
      <c r="C9" s="101">
        <f>SUM(C3:C8)</f>
        <v>202259.187382</v>
      </c>
      <c r="D9" s="102">
        <f>SUM(D3:D8)</f>
        <v>292673.41553</v>
      </c>
      <c r="E9" s="7"/>
    </row>
    <row r="10" spans="1:7" x14ac:dyDescent="0.25">
      <c r="D10" s="34"/>
    </row>
    <row r="11" spans="1:7" x14ac:dyDescent="0.25">
      <c r="D11" s="10"/>
    </row>
    <row r="12" spans="1:7" x14ac:dyDescent="0.25">
      <c r="C12" s="10"/>
      <c r="D12" s="10"/>
    </row>
    <row r="14" spans="1:7" x14ac:dyDescent="0.25">
      <c r="D14" s="10"/>
    </row>
    <row r="15" spans="1:7" x14ac:dyDescent="0.25">
      <c r="D15" s="10"/>
    </row>
    <row r="17" spans="4:4" x14ac:dyDescent="0.25">
      <c r="D17" s="10"/>
    </row>
    <row r="18" spans="4:4" x14ac:dyDescent="0.25">
      <c r="D18" s="10"/>
    </row>
  </sheetData>
  <sortState xmlns:xlrd2="http://schemas.microsoft.com/office/spreadsheetml/2017/richdata2" ref="A3:D9">
    <sortCondition descending="1" ref="D3:D9"/>
  </sortState>
  <mergeCells count="1">
    <mergeCell ref="F1:G1"/>
  </mergeCells>
  <hyperlinks>
    <hyperlink ref="F1" location="'Table of Content'!A1" display="Table of Content" xr:uid="{498795F0-14A4-4289-9507-9ACB4B36FF1D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18"/>
  <sheetViews>
    <sheetView zoomScaleNormal="100" workbookViewId="0">
      <selection activeCell="D13" sqref="D13"/>
    </sheetView>
  </sheetViews>
  <sheetFormatPr defaultColWidth="9.1796875" defaultRowHeight="11.5" x14ac:dyDescent="0.25"/>
  <cols>
    <col min="1" max="1" width="24.1796875" style="6" bestFit="1" customWidth="1"/>
    <col min="2" max="2" width="14.1796875" style="6" customWidth="1"/>
    <col min="3" max="3" width="13" style="6" customWidth="1"/>
    <col min="4" max="4" width="14.54296875" style="6" customWidth="1"/>
    <col min="5" max="6" width="11.453125" style="6" bestFit="1" customWidth="1"/>
    <col min="7" max="16384" width="9.1796875" style="6"/>
  </cols>
  <sheetData>
    <row r="1" spans="1:8" x14ac:dyDescent="0.25">
      <c r="A1" s="392" t="s">
        <v>514</v>
      </c>
      <c r="B1" s="392"/>
      <c r="C1" s="392"/>
      <c r="D1" s="392"/>
      <c r="F1" s="364" t="s">
        <v>313</v>
      </c>
      <c r="G1" s="364"/>
    </row>
    <row r="2" spans="1:8" x14ac:dyDescent="0.25">
      <c r="A2" s="24" t="s">
        <v>322</v>
      </c>
      <c r="B2" s="100">
        <v>44835</v>
      </c>
      <c r="C2" s="100">
        <v>45170</v>
      </c>
      <c r="D2" s="100">
        <v>45200</v>
      </c>
    </row>
    <row r="3" spans="1:8" x14ac:dyDescent="0.25">
      <c r="A3" s="14" t="s">
        <v>628</v>
      </c>
      <c r="B3" s="214">
        <v>182178.96309</v>
      </c>
      <c r="C3" s="214">
        <v>147968.36697</v>
      </c>
      <c r="D3" s="214">
        <v>382288.82491000002</v>
      </c>
      <c r="E3" s="29"/>
      <c r="F3" s="29"/>
      <c r="G3" s="7"/>
      <c r="H3" s="7"/>
    </row>
    <row r="4" spans="1:8" x14ac:dyDescent="0.25">
      <c r="A4" s="15" t="s">
        <v>564</v>
      </c>
      <c r="B4" s="216">
        <v>201101.99946599998</v>
      </c>
      <c r="C4" s="216">
        <v>169629.72418299998</v>
      </c>
      <c r="D4" s="216">
        <v>190575.392853</v>
      </c>
      <c r="E4" s="29"/>
      <c r="F4" s="29"/>
      <c r="G4" s="7"/>
      <c r="H4" s="7"/>
    </row>
    <row r="5" spans="1:8" x14ac:dyDescent="0.25">
      <c r="A5" s="15" t="s">
        <v>627</v>
      </c>
      <c r="B5" s="216">
        <v>156.84361999999999</v>
      </c>
      <c r="C5" s="216">
        <v>148.53649999999999</v>
      </c>
      <c r="D5" s="216">
        <v>198.84601000000001</v>
      </c>
      <c r="E5" s="29"/>
      <c r="F5" s="29"/>
      <c r="G5" s="7"/>
      <c r="H5" s="7"/>
    </row>
    <row r="6" spans="1:8" x14ac:dyDescent="0.25">
      <c r="A6" s="15" t="s">
        <v>631</v>
      </c>
      <c r="B6" s="216">
        <v>46.738199999999999</v>
      </c>
      <c r="C6" s="216">
        <v>225.33718999999999</v>
      </c>
      <c r="D6" s="216">
        <v>12.29514</v>
      </c>
      <c r="E6" s="29"/>
      <c r="F6" s="29"/>
      <c r="G6" s="7"/>
      <c r="H6" s="7"/>
    </row>
    <row r="7" spans="1:8" x14ac:dyDescent="0.25">
      <c r="A7" s="15" t="s">
        <v>629</v>
      </c>
      <c r="B7" s="216">
        <v>41.723999999999997</v>
      </c>
      <c r="C7" s="216">
        <v>8.3105400000000014</v>
      </c>
      <c r="D7" s="216">
        <v>7.5469999999999997</v>
      </c>
      <c r="E7" s="7"/>
      <c r="F7" s="7"/>
    </row>
    <row r="8" spans="1:8" x14ac:dyDescent="0.25">
      <c r="A8" s="98" t="s">
        <v>630</v>
      </c>
      <c r="B8" s="217">
        <v>0</v>
      </c>
      <c r="C8" s="217">
        <v>37.5</v>
      </c>
      <c r="D8" s="217">
        <v>0</v>
      </c>
      <c r="E8" s="7"/>
      <c r="F8" s="7"/>
    </row>
    <row r="9" spans="1:8" x14ac:dyDescent="0.25">
      <c r="A9" s="28" t="s">
        <v>262</v>
      </c>
      <c r="B9" s="101">
        <f>SUM(B3:B8)</f>
        <v>383526.26837599999</v>
      </c>
      <c r="C9" s="101">
        <f>SUM(C3:C8)</f>
        <v>318017.77538299997</v>
      </c>
      <c r="D9" s="102">
        <f>SUM(D3:D8)</f>
        <v>573082.905913</v>
      </c>
      <c r="E9" s="7"/>
      <c r="F9" s="7"/>
    </row>
    <row r="10" spans="1:8" x14ac:dyDescent="0.25">
      <c r="B10" s="7"/>
      <c r="C10" s="7"/>
      <c r="D10" s="7"/>
    </row>
    <row r="11" spans="1:8" x14ac:dyDescent="0.25">
      <c r="D11" s="348"/>
    </row>
    <row r="12" spans="1:8" x14ac:dyDescent="0.25">
      <c r="D12" s="349"/>
    </row>
    <row r="13" spans="1:8" x14ac:dyDescent="0.25">
      <c r="D13" s="29"/>
    </row>
    <row r="14" spans="1:8" x14ac:dyDescent="0.25">
      <c r="D14" s="29"/>
    </row>
    <row r="15" spans="1:8" x14ac:dyDescent="0.25">
      <c r="D15" s="29"/>
    </row>
    <row r="16" spans="1:8" x14ac:dyDescent="0.25">
      <c r="D16" s="29"/>
    </row>
    <row r="17" spans="4:4" x14ac:dyDescent="0.25">
      <c r="D17" s="29"/>
    </row>
    <row r="18" spans="4:4" x14ac:dyDescent="0.25">
      <c r="D18" s="7"/>
    </row>
  </sheetData>
  <sortState xmlns:xlrd2="http://schemas.microsoft.com/office/spreadsheetml/2017/richdata2" ref="A3:D8">
    <sortCondition descending="1" ref="D3:D8"/>
  </sortState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26"/>
  <sheetViews>
    <sheetView zoomScaleNormal="100" workbookViewId="0">
      <selection activeCell="A21" sqref="A21"/>
    </sheetView>
  </sheetViews>
  <sheetFormatPr defaultColWidth="8.81640625" defaultRowHeight="11.5" x14ac:dyDescent="0.25"/>
  <cols>
    <col min="1" max="1" width="30.81640625" style="29" customWidth="1"/>
    <col min="2" max="2" width="16.54296875" style="29" customWidth="1"/>
    <col min="3" max="3" width="12.36328125" style="29" customWidth="1"/>
    <col min="4" max="4" width="31.1796875" style="29" customWidth="1"/>
    <col min="5" max="5" width="15.1796875" style="29" customWidth="1"/>
    <col min="6" max="6" width="8.81640625" style="29" customWidth="1"/>
    <col min="7" max="7" width="9.453125" style="29" customWidth="1"/>
    <col min="8" max="8" width="9.36328125" style="29" customWidth="1"/>
    <col min="9" max="9" width="14.36328125" style="29" customWidth="1"/>
    <col min="10" max="10" width="17.1796875" style="29" customWidth="1"/>
    <col min="11" max="13" width="13.81640625" style="29" customWidth="1"/>
    <col min="14" max="16384" width="8.81640625" style="29"/>
  </cols>
  <sheetData>
    <row r="1" spans="1:12" x14ac:dyDescent="0.25">
      <c r="A1" s="63" t="s">
        <v>666</v>
      </c>
      <c r="G1" s="304" t="s">
        <v>663</v>
      </c>
      <c r="K1" s="9"/>
      <c r="L1" s="103" t="s">
        <v>313</v>
      </c>
    </row>
    <row r="2" spans="1:12" x14ac:dyDescent="0.25">
      <c r="A2" s="18" t="s">
        <v>563</v>
      </c>
      <c r="B2" s="18" t="s">
        <v>336</v>
      </c>
      <c r="D2" s="18" t="s">
        <v>563</v>
      </c>
      <c r="E2" s="18" t="s">
        <v>266</v>
      </c>
      <c r="G2" s="23" t="s">
        <v>263</v>
      </c>
      <c r="H2" s="17"/>
      <c r="I2" s="24" t="s">
        <v>336</v>
      </c>
      <c r="J2" s="24" t="s">
        <v>266</v>
      </c>
      <c r="K2" s="104"/>
    </row>
    <row r="3" spans="1:12" ht="15.65" customHeight="1" x14ac:dyDescent="0.25">
      <c r="A3" s="15" t="s">
        <v>533</v>
      </c>
      <c r="B3" s="301">
        <v>2868.74448072</v>
      </c>
      <c r="D3" s="20" t="s">
        <v>533</v>
      </c>
      <c r="E3" s="302">
        <v>3852.4537293899998</v>
      </c>
      <c r="G3" s="402">
        <v>2022</v>
      </c>
      <c r="H3" s="20" t="s">
        <v>278</v>
      </c>
      <c r="I3" s="303">
        <v>928.07699484</v>
      </c>
      <c r="J3" s="303">
        <v>52.748650499999997</v>
      </c>
      <c r="K3" s="104"/>
    </row>
    <row r="4" spans="1:12" x14ac:dyDescent="0.25">
      <c r="A4" s="15" t="s">
        <v>344</v>
      </c>
      <c r="B4" s="301">
        <v>1606.9293120299999</v>
      </c>
      <c r="D4" s="20" t="s">
        <v>343</v>
      </c>
      <c r="E4" s="302">
        <v>2384.7893640399998</v>
      </c>
      <c r="G4" s="403"/>
      <c r="H4" s="20" t="s">
        <v>279</v>
      </c>
      <c r="I4" s="303">
        <v>1012.0152422899999</v>
      </c>
      <c r="J4" s="303">
        <v>56.021124540000002</v>
      </c>
      <c r="K4" s="104"/>
    </row>
    <row r="5" spans="1:12" x14ac:dyDescent="0.25">
      <c r="A5" s="15" t="s">
        <v>343</v>
      </c>
      <c r="B5" s="301">
        <v>808.84393746000001</v>
      </c>
      <c r="D5" s="20" t="s">
        <v>534</v>
      </c>
      <c r="E5" s="302">
        <v>2372.7628505399998</v>
      </c>
      <c r="G5" s="403"/>
      <c r="H5" s="20" t="s">
        <v>280</v>
      </c>
      <c r="I5" s="303">
        <v>1002.524099</v>
      </c>
      <c r="J5" s="303">
        <v>40.471489220000002</v>
      </c>
      <c r="K5" s="104"/>
    </row>
    <row r="6" spans="1:12" x14ac:dyDescent="0.25">
      <c r="A6" s="15" t="s">
        <v>537</v>
      </c>
      <c r="B6" s="301">
        <v>704.59160608000002</v>
      </c>
      <c r="D6" s="20" t="s">
        <v>535</v>
      </c>
      <c r="E6" s="302">
        <v>1265.2825964400001</v>
      </c>
      <c r="G6" s="402" t="s">
        <v>548</v>
      </c>
      <c r="H6" s="20" t="s">
        <v>269</v>
      </c>
      <c r="I6" s="303">
        <v>1051.06925174</v>
      </c>
      <c r="J6" s="303">
        <v>47.469554070000001</v>
      </c>
      <c r="K6" s="104"/>
    </row>
    <row r="7" spans="1:12" ht="11.5" customHeight="1" x14ac:dyDescent="0.25">
      <c r="A7" s="15" t="s">
        <v>534</v>
      </c>
      <c r="B7" s="301">
        <v>302.86765972000001</v>
      </c>
      <c r="D7" s="20" t="s">
        <v>537</v>
      </c>
      <c r="E7" s="302">
        <v>522.58118351999997</v>
      </c>
      <c r="G7" s="403"/>
      <c r="H7" s="20" t="s">
        <v>270</v>
      </c>
      <c r="I7" s="303">
        <v>821.55230174999997</v>
      </c>
      <c r="J7" s="303">
        <v>38.56702714</v>
      </c>
      <c r="K7" s="104"/>
    </row>
    <row r="8" spans="1:12" x14ac:dyDescent="0.25">
      <c r="A8" s="15" t="s">
        <v>538</v>
      </c>
      <c r="B8" s="301">
        <v>215.58759663000001</v>
      </c>
      <c r="D8" s="20" t="s">
        <v>659</v>
      </c>
      <c r="E8" s="302">
        <v>322.28419234</v>
      </c>
      <c r="G8" s="403"/>
      <c r="H8" s="20" t="s">
        <v>271</v>
      </c>
      <c r="I8" s="303">
        <v>866.35519021000005</v>
      </c>
      <c r="J8" s="303">
        <v>62.463743430000001</v>
      </c>
      <c r="K8" s="104"/>
    </row>
    <row r="9" spans="1:12" ht="14.5" customHeight="1" x14ac:dyDescent="0.25">
      <c r="A9" s="15" t="s">
        <v>535</v>
      </c>
      <c r="B9" s="301">
        <v>196.78785181999999</v>
      </c>
      <c r="D9" s="20" t="s">
        <v>344</v>
      </c>
      <c r="E9" s="302">
        <v>230.51608562000001</v>
      </c>
      <c r="G9" s="403"/>
      <c r="H9" s="20" t="s">
        <v>272</v>
      </c>
      <c r="I9" s="303">
        <v>837.55419974000006</v>
      </c>
      <c r="J9" s="303">
        <v>36.299322709999998</v>
      </c>
      <c r="K9" s="104"/>
    </row>
    <row r="10" spans="1:12" x14ac:dyDescent="0.25">
      <c r="A10" s="15" t="s">
        <v>342</v>
      </c>
      <c r="B10" s="301">
        <v>59.335007659999995</v>
      </c>
      <c r="D10" s="20" t="s">
        <v>342</v>
      </c>
      <c r="E10" s="302">
        <v>160.96562043</v>
      </c>
      <c r="G10" s="403"/>
      <c r="H10" s="20" t="s">
        <v>273</v>
      </c>
      <c r="I10" s="303">
        <v>667.87899598000001</v>
      </c>
      <c r="J10" s="303">
        <v>51.584228880000005</v>
      </c>
      <c r="K10" s="104"/>
    </row>
    <row r="11" spans="1:12" ht="15.5" customHeight="1" x14ac:dyDescent="0.25">
      <c r="A11" s="15" t="s">
        <v>539</v>
      </c>
      <c r="B11" s="301">
        <v>34.541445590000002</v>
      </c>
      <c r="D11" s="20" t="s">
        <v>540</v>
      </c>
      <c r="E11" s="302">
        <v>95.510695989999988</v>
      </c>
      <c r="G11" s="403"/>
      <c r="H11" s="20" t="s">
        <v>274</v>
      </c>
      <c r="I11" s="303">
        <v>802.32805894000001</v>
      </c>
      <c r="J11" s="303">
        <v>43.75001425</v>
      </c>
      <c r="K11" s="104"/>
    </row>
    <row r="12" spans="1:12" ht="15.65" customHeight="1" x14ac:dyDescent="0.25">
      <c r="A12" s="15" t="s">
        <v>544</v>
      </c>
      <c r="B12" s="301">
        <v>16.163488999999998</v>
      </c>
      <c r="D12" s="20" t="s">
        <v>536</v>
      </c>
      <c r="E12" s="302">
        <v>54.869167099999999</v>
      </c>
      <c r="G12" s="403"/>
      <c r="H12" s="20" t="s">
        <v>275</v>
      </c>
      <c r="I12" s="303">
        <v>930.63396537999995</v>
      </c>
      <c r="J12" s="303">
        <v>68.167619069999986</v>
      </c>
      <c r="K12" s="104"/>
    </row>
    <row r="13" spans="1:12" x14ac:dyDescent="0.25">
      <c r="A13" s="15" t="s">
        <v>540</v>
      </c>
      <c r="B13" s="301">
        <v>10.413500000000001</v>
      </c>
      <c r="D13" s="20" t="s">
        <v>538</v>
      </c>
      <c r="E13" s="302">
        <v>39.129254539999998</v>
      </c>
      <c r="G13" s="403"/>
      <c r="H13" s="20" t="s">
        <v>276</v>
      </c>
      <c r="I13" s="303">
        <v>869.31155037999997</v>
      </c>
      <c r="J13" s="303">
        <v>177.27347508000003</v>
      </c>
      <c r="K13" s="104"/>
    </row>
    <row r="14" spans="1:12" x14ac:dyDescent="0.25">
      <c r="A14" s="15" t="s">
        <v>541</v>
      </c>
      <c r="B14" s="301">
        <v>1.169562</v>
      </c>
      <c r="D14" s="20" t="s">
        <v>539</v>
      </c>
      <c r="E14" s="302">
        <v>26.04696217</v>
      </c>
      <c r="G14" s="403"/>
      <c r="H14" s="20" t="s">
        <v>277</v>
      </c>
      <c r="I14" s="303">
        <v>871.05626875999997</v>
      </c>
      <c r="J14" s="303">
        <v>508.02225262000002</v>
      </c>
      <c r="K14" s="104"/>
    </row>
    <row r="15" spans="1:12" x14ac:dyDescent="0.25">
      <c r="A15" s="15" t="s">
        <v>536</v>
      </c>
      <c r="B15" s="301">
        <v>0.89507199999999998</v>
      </c>
      <c r="D15" s="20" t="s">
        <v>541</v>
      </c>
      <c r="E15" s="302">
        <v>7.2665589100000005</v>
      </c>
      <c r="G15" s="404"/>
      <c r="H15" s="20" t="s">
        <v>278</v>
      </c>
      <c r="I15" s="303">
        <v>704.59160608000002</v>
      </c>
      <c r="J15" s="303">
        <v>522.58118351999997</v>
      </c>
    </row>
    <row r="16" spans="1:12" x14ac:dyDescent="0.25">
      <c r="A16" s="15" t="s">
        <v>589</v>
      </c>
      <c r="B16" s="301">
        <v>0.86675387000000004</v>
      </c>
      <c r="D16" s="20" t="s">
        <v>542</v>
      </c>
      <c r="E16" s="302">
        <v>1.9339522600000001</v>
      </c>
      <c r="F16" s="105"/>
      <c r="G16" s="401"/>
      <c r="H16" s="401"/>
    </row>
    <row r="17" spans="1:6" x14ac:dyDescent="0.25">
      <c r="A17" s="15" t="s">
        <v>658</v>
      </c>
      <c r="B17" s="301">
        <v>0.13200000000000001</v>
      </c>
      <c r="D17" s="20" t="s">
        <v>543</v>
      </c>
      <c r="E17" s="302">
        <v>0.58744249999999998</v>
      </c>
      <c r="F17" s="105"/>
    </row>
    <row r="18" spans="1:6" x14ac:dyDescent="0.25">
      <c r="A18" s="78" t="s">
        <v>262</v>
      </c>
      <c r="B18" s="160">
        <f>SUBTOTAL(109,B3:B17)</f>
        <v>6827.869274579999</v>
      </c>
      <c r="D18" s="20" t="s">
        <v>660</v>
      </c>
      <c r="E18" s="302">
        <v>0.49785499</v>
      </c>
      <c r="F18" s="105"/>
    </row>
    <row r="19" spans="1:6" x14ac:dyDescent="0.25">
      <c r="B19" s="105"/>
      <c r="D19" s="20" t="s">
        <v>590</v>
      </c>
      <c r="E19" s="302">
        <v>0.24226001999999999</v>
      </c>
      <c r="F19" s="105"/>
    </row>
    <row r="20" spans="1:6" x14ac:dyDescent="0.25">
      <c r="D20" s="20" t="s">
        <v>589</v>
      </c>
      <c r="E20" s="302">
        <v>0.19737689000000003</v>
      </c>
      <c r="F20" s="105"/>
    </row>
    <row r="21" spans="1:6" x14ac:dyDescent="0.25">
      <c r="D21" s="20" t="s">
        <v>661</v>
      </c>
      <c r="E21" s="302">
        <v>0.16980569000000001</v>
      </c>
    </row>
    <row r="22" spans="1:6" x14ac:dyDescent="0.25">
      <c r="D22" s="20" t="s">
        <v>545</v>
      </c>
      <c r="E22" s="302">
        <v>5.0188419999999997E-2</v>
      </c>
    </row>
    <row r="23" spans="1:6" x14ac:dyDescent="0.25">
      <c r="D23" s="20" t="s">
        <v>469</v>
      </c>
      <c r="E23" s="302">
        <v>3.6611009999999999E-2</v>
      </c>
    </row>
    <row r="24" spans="1:6" x14ac:dyDescent="0.25">
      <c r="D24" s="20" t="s">
        <v>662</v>
      </c>
      <c r="E24" s="302">
        <v>2.5606E-2</v>
      </c>
    </row>
    <row r="25" spans="1:6" x14ac:dyDescent="0.25">
      <c r="D25" s="20" t="s">
        <v>468</v>
      </c>
      <c r="E25" s="302">
        <v>6.2069999999999998E-3</v>
      </c>
    </row>
    <row r="26" spans="1:6" x14ac:dyDescent="0.25">
      <c r="D26" s="89" t="s">
        <v>262</v>
      </c>
      <c r="E26" s="106">
        <f>SUM(E3:E25)</f>
        <v>11338.20556581</v>
      </c>
    </row>
  </sheetData>
  <mergeCells count="3">
    <mergeCell ref="G16:H16"/>
    <mergeCell ref="G3:G5"/>
    <mergeCell ref="G6:G15"/>
  </mergeCells>
  <phoneticPr fontId="4" type="noConversion"/>
  <hyperlinks>
    <hyperlink ref="L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Normal="100" workbookViewId="0">
      <selection activeCell="D17" sqref="D17"/>
    </sheetView>
  </sheetViews>
  <sheetFormatPr defaultColWidth="8.81640625" defaultRowHeight="11.5" x14ac:dyDescent="0.25"/>
  <cols>
    <col min="1" max="1" width="9.1796875" style="6" customWidth="1"/>
    <col min="2" max="2" width="15.54296875" style="6" customWidth="1"/>
    <col min="3" max="3" width="15" style="6" customWidth="1"/>
    <col min="4" max="5" width="20.7265625" style="6" bestFit="1" customWidth="1"/>
    <col min="6" max="16384" width="8.81640625" style="6"/>
  </cols>
  <sheetData>
    <row r="1" spans="1:8" x14ac:dyDescent="0.25">
      <c r="A1" s="355" t="s">
        <v>522</v>
      </c>
      <c r="B1" s="355"/>
      <c r="C1" s="355"/>
      <c r="G1" s="356" t="s">
        <v>313</v>
      </c>
      <c r="H1" s="356"/>
    </row>
    <row r="2" spans="1:8" x14ac:dyDescent="0.25">
      <c r="A2" s="295" t="s">
        <v>268</v>
      </c>
      <c r="B2" s="295" t="s">
        <v>336</v>
      </c>
      <c r="C2" s="295" t="s">
        <v>266</v>
      </c>
      <c r="D2" s="295" t="s">
        <v>566</v>
      </c>
      <c r="E2" s="295" t="s">
        <v>565</v>
      </c>
    </row>
    <row r="3" spans="1:8" x14ac:dyDescent="0.25">
      <c r="A3" s="14" t="s">
        <v>269</v>
      </c>
      <c r="B3" s="249">
        <v>6405.2886954599999</v>
      </c>
      <c r="C3" s="249">
        <v>10440.351037280001</v>
      </c>
      <c r="D3" s="296">
        <f>B3</f>
        <v>6405.2886954599999</v>
      </c>
      <c r="E3" s="175">
        <f>C3</f>
        <v>10440.351037280001</v>
      </c>
      <c r="F3" s="297"/>
    </row>
    <row r="4" spans="1:8" x14ac:dyDescent="0.25">
      <c r="A4" s="15" t="s">
        <v>270</v>
      </c>
      <c r="B4" s="250">
        <v>7964.5733896599995</v>
      </c>
      <c r="C4" s="250">
        <v>10705.07538516</v>
      </c>
      <c r="D4" s="175">
        <f>SUM(B3:B4)</f>
        <v>14369.862085119999</v>
      </c>
      <c r="E4" s="175">
        <f>SUM(C3:C4)</f>
        <v>21145.426422440003</v>
      </c>
      <c r="F4" s="297"/>
    </row>
    <row r="5" spans="1:8" x14ac:dyDescent="0.25">
      <c r="A5" s="15" t="s">
        <v>271</v>
      </c>
      <c r="B5" s="250">
        <v>8901.1363659899998</v>
      </c>
      <c r="C5" s="250">
        <v>9410.3869071499994</v>
      </c>
      <c r="D5" s="175">
        <f>SUM(B3:B5)</f>
        <v>23270.998451109997</v>
      </c>
      <c r="E5" s="175">
        <f>SUM(C3:C5)</f>
        <v>30555.813329590004</v>
      </c>
      <c r="F5" s="297"/>
    </row>
    <row r="6" spans="1:8" x14ac:dyDescent="0.25">
      <c r="A6" s="15" t="s">
        <v>272</v>
      </c>
      <c r="B6" s="250">
        <v>6664.9364208100005</v>
      </c>
      <c r="C6" s="250">
        <v>10125.657671469999</v>
      </c>
      <c r="D6" s="175">
        <f>SUM(B3:B6)</f>
        <v>29935.934871919999</v>
      </c>
      <c r="E6" s="175">
        <f>SUM(C3:C6)</f>
        <v>40681.471001060003</v>
      </c>
      <c r="F6" s="297"/>
    </row>
    <row r="7" spans="1:8" x14ac:dyDescent="0.25">
      <c r="A7" s="15" t="s">
        <v>273</v>
      </c>
      <c r="B7" s="250">
        <v>6384.0096615900002</v>
      </c>
      <c r="C7" s="250">
        <v>11588.809851299999</v>
      </c>
      <c r="D7" s="175">
        <f>SUM(B3:B7)</f>
        <v>36319.944533510003</v>
      </c>
      <c r="E7" s="175">
        <f>SUM(C3:C7)</f>
        <v>52270.280852360003</v>
      </c>
      <c r="F7" s="297"/>
    </row>
    <row r="8" spans="1:8" x14ac:dyDescent="0.25">
      <c r="A8" s="15" t="s">
        <v>274</v>
      </c>
      <c r="B8" s="250">
        <v>8788.2247685400016</v>
      </c>
      <c r="C8" s="250">
        <v>8917.3075277900007</v>
      </c>
      <c r="D8" s="175">
        <f>SUM(B3:B8)</f>
        <v>45108.169302050002</v>
      </c>
      <c r="E8" s="175">
        <f>SUM(C3:C8)</f>
        <v>61187.588380150002</v>
      </c>
      <c r="F8" s="297"/>
      <c r="G8" s="7"/>
      <c r="H8" s="8"/>
    </row>
    <row r="9" spans="1:8" x14ac:dyDescent="0.25">
      <c r="A9" s="15" t="s">
        <v>275</v>
      </c>
      <c r="B9" s="250">
        <v>8291.4660390999998</v>
      </c>
      <c r="C9" s="250">
        <v>10598.462153120001</v>
      </c>
      <c r="D9" s="175">
        <f>SUM(B3:B9)</f>
        <v>53399.635341150002</v>
      </c>
      <c r="E9" s="175">
        <f>SUM(C3:C9)</f>
        <v>71786.050533269998</v>
      </c>
      <c r="F9" s="297"/>
      <c r="G9" s="7"/>
      <c r="H9" s="7"/>
    </row>
    <row r="10" spans="1:8" x14ac:dyDescent="0.25">
      <c r="A10" s="15" t="s">
        <v>276</v>
      </c>
      <c r="B10" s="250">
        <v>7885.1578766800003</v>
      </c>
      <c r="C10" s="250">
        <v>12020.68671156</v>
      </c>
      <c r="D10" s="175">
        <f>SUM(B3:B10)</f>
        <v>61284.793217830003</v>
      </c>
      <c r="E10" s="175">
        <f>SUM(C3:C10)</f>
        <v>83806.737244830001</v>
      </c>
      <c r="F10" s="297"/>
    </row>
    <row r="11" spans="1:8" x14ac:dyDescent="0.25">
      <c r="A11" s="15" t="s">
        <v>277</v>
      </c>
      <c r="B11" s="250">
        <v>8743.2761413799999</v>
      </c>
      <c r="C11" s="250">
        <v>11364.60372483</v>
      </c>
      <c r="D11" s="175">
        <f>SUM(B3:B11)</f>
        <v>70028.06935921</v>
      </c>
      <c r="E11" s="175">
        <f>SUM(C3:C11)</f>
        <v>95171.340969659999</v>
      </c>
      <c r="F11" s="297"/>
    </row>
    <row r="12" spans="1:8" x14ac:dyDescent="0.25">
      <c r="A12" s="15" t="s">
        <v>278</v>
      </c>
      <c r="B12" s="250">
        <v>8297.7505252999999</v>
      </c>
      <c r="C12" s="250">
        <v>10499.645661930001</v>
      </c>
      <c r="D12" s="175">
        <f>SUM(B3:B12)</f>
        <v>78325.819884509998</v>
      </c>
      <c r="E12" s="175">
        <f>SUM(C3:C12)</f>
        <v>105670.98663159</v>
      </c>
      <c r="F12" s="297"/>
    </row>
    <row r="13" spans="1:8" x14ac:dyDescent="0.25">
      <c r="A13" s="15" t="s">
        <v>279</v>
      </c>
      <c r="B13" s="250">
        <v>9747.9458120199997</v>
      </c>
      <c r="C13" s="250">
        <v>12550.029769340001</v>
      </c>
      <c r="D13" s="175">
        <f>SUM(B3:B13)</f>
        <v>88073.765696529998</v>
      </c>
      <c r="E13" s="175">
        <f>SUM(C3:C13)</f>
        <v>118221.01640093001</v>
      </c>
      <c r="F13" s="297"/>
    </row>
    <row r="14" spans="1:8" x14ac:dyDescent="0.25">
      <c r="A14" s="98" t="s">
        <v>280</v>
      </c>
      <c r="B14" s="251">
        <v>9353.2231558200001</v>
      </c>
      <c r="C14" s="251">
        <v>10760.018908639999</v>
      </c>
      <c r="D14" s="106">
        <f>SUM(B3:B14)</f>
        <v>97426.988852349998</v>
      </c>
      <c r="E14" s="106">
        <f>SUM(C3:C14)</f>
        <v>128981.03530957</v>
      </c>
    </row>
    <row r="15" spans="1:8" x14ac:dyDescent="0.25">
      <c r="A15" s="9"/>
      <c r="B15" s="9"/>
    </row>
    <row r="17" spans="2:3" x14ac:dyDescent="0.25">
      <c r="B17" s="8"/>
      <c r="C17" s="10"/>
    </row>
    <row r="18" spans="2:3" x14ac:dyDescent="0.25">
      <c r="B18" s="7"/>
      <c r="C18" s="7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359"/>
  <sheetViews>
    <sheetView zoomScaleNormal="100" workbookViewId="0">
      <selection activeCell="I15" sqref="I15"/>
    </sheetView>
  </sheetViews>
  <sheetFormatPr defaultColWidth="8.81640625" defaultRowHeight="11.5" x14ac:dyDescent="0.25"/>
  <cols>
    <col min="1" max="1" width="37.1796875" style="6" customWidth="1"/>
    <col min="2" max="2" width="13.1796875" style="6" bestFit="1" customWidth="1"/>
    <col min="3" max="3" width="9.1796875" style="6" customWidth="1"/>
    <col min="4" max="4" width="12" style="6" customWidth="1"/>
    <col min="5" max="5" width="10.08984375" style="6" customWidth="1"/>
    <col min="6" max="6" width="12" style="6" bestFit="1" customWidth="1"/>
    <col min="7" max="7" width="14" style="6" bestFit="1" customWidth="1"/>
    <col min="8" max="9" width="13.90625" style="6" customWidth="1"/>
    <col min="10" max="11" width="13.08984375" style="6" customWidth="1"/>
    <col min="12" max="16384" width="8.81640625" style="6"/>
  </cols>
  <sheetData>
    <row r="1" spans="1:14" x14ac:dyDescent="0.25">
      <c r="A1" s="405" t="s">
        <v>664</v>
      </c>
      <c r="B1" s="405"/>
      <c r="C1" s="405"/>
      <c r="D1" s="405"/>
      <c r="E1" s="405"/>
      <c r="F1" s="405"/>
      <c r="G1" s="405"/>
      <c r="H1" s="405"/>
      <c r="I1" s="405"/>
      <c r="J1" s="405"/>
      <c r="M1" s="364" t="s">
        <v>313</v>
      </c>
      <c r="N1" s="364"/>
    </row>
    <row r="2" spans="1:14" x14ac:dyDescent="0.25">
      <c r="A2" s="71" t="s">
        <v>464</v>
      </c>
      <c r="B2" s="24" t="s">
        <v>328</v>
      </c>
      <c r="C2" s="24" t="s">
        <v>329</v>
      </c>
      <c r="D2" s="24" t="s">
        <v>330</v>
      </c>
      <c r="E2" s="24" t="s">
        <v>331</v>
      </c>
      <c r="F2" s="24" t="s">
        <v>332</v>
      </c>
      <c r="G2" s="24" t="s">
        <v>333</v>
      </c>
      <c r="H2" s="24" t="s">
        <v>334</v>
      </c>
      <c r="I2" s="24" t="s">
        <v>335</v>
      </c>
      <c r="J2" s="24">
        <v>2023</v>
      </c>
      <c r="K2" s="107" t="s">
        <v>262</v>
      </c>
      <c r="L2" s="9"/>
    </row>
    <row r="3" spans="1:14" x14ac:dyDescent="0.25">
      <c r="A3" s="14" t="s">
        <v>466</v>
      </c>
      <c r="B3" s="310">
        <v>3.1151599999999999</v>
      </c>
      <c r="C3" s="310">
        <v>5.2181399700000002</v>
      </c>
      <c r="D3" s="310">
        <v>5.20741765</v>
      </c>
      <c r="E3" s="310">
        <v>1.791641</v>
      </c>
      <c r="F3" s="310">
        <v>27.507469910000001</v>
      </c>
      <c r="G3" s="310">
        <v>1.3910693600000001</v>
      </c>
      <c r="H3" s="310">
        <v>2.5872337700000001</v>
      </c>
      <c r="I3" s="310">
        <v>5.7336999999999998</v>
      </c>
      <c r="J3" s="311">
        <v>2.31731</v>
      </c>
      <c r="K3" s="65">
        <f>SUM(B3:I3)</f>
        <v>52.551831660000005</v>
      </c>
      <c r="L3" s="108"/>
    </row>
    <row r="4" spans="1:14" x14ac:dyDescent="0.25">
      <c r="A4" s="98" t="s">
        <v>465</v>
      </c>
      <c r="B4" s="312">
        <v>10.266408849999999</v>
      </c>
      <c r="C4" s="312">
        <v>2.4306127499999999</v>
      </c>
      <c r="D4" s="312">
        <v>4.1351250099999994</v>
      </c>
      <c r="E4" s="312">
        <v>8.3362040000000004</v>
      </c>
      <c r="F4" s="312">
        <v>5.2048125899999995</v>
      </c>
      <c r="G4" s="312">
        <v>4.7935942499999999</v>
      </c>
      <c r="H4" s="312">
        <v>7.5444391099999999</v>
      </c>
      <c r="I4" s="312">
        <v>7.56517397</v>
      </c>
      <c r="J4" s="313">
        <v>6.3013539499999993</v>
      </c>
      <c r="K4" s="65">
        <f>SUM(B4:I4)</f>
        <v>50.276370529999994</v>
      </c>
      <c r="L4" s="108"/>
    </row>
    <row r="5" spans="1:14" x14ac:dyDescent="0.25">
      <c r="L5" s="108"/>
    </row>
    <row r="6" spans="1:14" ht="15.5" customHeight="1" x14ac:dyDescent="0.25">
      <c r="B6" s="108"/>
      <c r="C6" s="108"/>
      <c r="D6" s="34"/>
      <c r="I6" s="67"/>
      <c r="J6" s="67"/>
    </row>
    <row r="7" spans="1:14" ht="15.5" customHeight="1" x14ac:dyDescent="0.25">
      <c r="A7" s="126" t="s">
        <v>597</v>
      </c>
      <c r="B7" s="127" t="s">
        <v>596</v>
      </c>
      <c r="C7" s="127" t="s">
        <v>337</v>
      </c>
      <c r="D7" s="127" t="s">
        <v>576</v>
      </c>
      <c r="E7" s="128" t="s">
        <v>604</v>
      </c>
      <c r="G7" s="117" t="s">
        <v>530</v>
      </c>
      <c r="H7" s="118" t="s">
        <v>575</v>
      </c>
      <c r="I7" s="119" t="s">
        <v>557</v>
      </c>
      <c r="J7" s="67"/>
    </row>
    <row r="8" spans="1:14" s="162" customFormat="1" ht="13" customHeight="1" x14ac:dyDescent="0.25">
      <c r="A8" s="307" t="s">
        <v>232</v>
      </c>
      <c r="B8" s="257">
        <v>0</v>
      </c>
      <c r="C8" s="314">
        <f t="shared" ref="C8:C18" si="0">B8/$B$18</f>
        <v>0</v>
      </c>
      <c r="D8" s="257">
        <v>0.36258549000000001</v>
      </c>
      <c r="E8" s="314">
        <f t="shared" ref="E8:E18" si="1">D8/$D$18</f>
        <v>0.39548572608064197</v>
      </c>
      <c r="G8" s="305" t="s">
        <v>549</v>
      </c>
      <c r="H8" s="315">
        <v>3603.84345631</v>
      </c>
      <c r="I8" s="315">
        <v>5664.0998546000001</v>
      </c>
      <c r="J8" s="163"/>
    </row>
    <row r="9" spans="1:14" s="162" customFormat="1" ht="15.5" customHeight="1" x14ac:dyDescent="0.25">
      <c r="A9" s="308" t="s">
        <v>234</v>
      </c>
      <c r="B9" s="261">
        <v>0</v>
      </c>
      <c r="C9" s="316">
        <f t="shared" si="0"/>
        <v>0</v>
      </c>
      <c r="D9" s="261">
        <v>0.24348776999999999</v>
      </c>
      <c r="E9" s="316">
        <f t="shared" si="1"/>
        <v>0.26558133230926134</v>
      </c>
      <c r="G9" s="306" t="s">
        <v>388</v>
      </c>
      <c r="H9" s="331">
        <v>0.1656</v>
      </c>
      <c r="I9" s="331">
        <v>0.91681056000000005</v>
      </c>
      <c r="J9" s="163"/>
    </row>
    <row r="10" spans="1:14" s="162" customFormat="1" ht="13" customHeight="1" x14ac:dyDescent="0.25">
      <c r="A10" s="308" t="s">
        <v>235</v>
      </c>
      <c r="B10" s="261">
        <v>0</v>
      </c>
      <c r="C10" s="316">
        <f t="shared" si="0"/>
        <v>0</v>
      </c>
      <c r="D10" s="261">
        <v>0.10769314999999999</v>
      </c>
      <c r="E10" s="316">
        <f t="shared" si="1"/>
        <v>0.11746499734907065</v>
      </c>
      <c r="I10" s="163"/>
      <c r="J10" s="163"/>
    </row>
    <row r="11" spans="1:14" s="162" customFormat="1" ht="15.5" customHeight="1" x14ac:dyDescent="0.25">
      <c r="A11" s="308" t="s">
        <v>231</v>
      </c>
      <c r="B11" s="261">
        <v>0</v>
      </c>
      <c r="C11" s="316">
        <f t="shared" si="0"/>
        <v>0</v>
      </c>
      <c r="D11" s="261">
        <v>9.5876169999999997E-2</v>
      </c>
      <c r="E11" s="316">
        <f t="shared" si="1"/>
        <v>0.10457576972062799</v>
      </c>
      <c r="I11" s="163"/>
      <c r="J11" s="163"/>
    </row>
    <row r="12" spans="1:14" s="162" customFormat="1" ht="15.5" customHeight="1" x14ac:dyDescent="0.25">
      <c r="A12" s="308" t="s">
        <v>233</v>
      </c>
      <c r="B12" s="261">
        <v>0</v>
      </c>
      <c r="C12" s="316">
        <f t="shared" si="0"/>
        <v>0</v>
      </c>
      <c r="D12" s="261">
        <v>6.5780960000000013E-2</v>
      </c>
      <c r="E12" s="316">
        <f t="shared" si="1"/>
        <v>7.1749784382937304E-2</v>
      </c>
      <c r="H12" s="164"/>
      <c r="I12" s="163"/>
      <c r="J12" s="163"/>
    </row>
    <row r="13" spans="1:14" s="162" customFormat="1" ht="15.5" customHeight="1" x14ac:dyDescent="0.25">
      <c r="A13" s="309" t="s">
        <v>238</v>
      </c>
      <c r="B13" s="261">
        <v>0</v>
      </c>
      <c r="C13" s="316">
        <f t="shared" si="0"/>
        <v>0</v>
      </c>
      <c r="D13" s="261">
        <v>1.8987709999999998E-2</v>
      </c>
      <c r="E13" s="316">
        <f t="shared" si="1"/>
        <v>2.0710614415261532E-2</v>
      </c>
      <c r="I13" s="163"/>
      <c r="J13" s="163"/>
    </row>
    <row r="14" spans="1:14" s="162" customFormat="1" ht="15.5" customHeight="1" x14ac:dyDescent="0.25">
      <c r="A14" s="308" t="s">
        <v>175</v>
      </c>
      <c r="B14" s="261">
        <v>0</v>
      </c>
      <c r="C14" s="316">
        <f t="shared" si="0"/>
        <v>0</v>
      </c>
      <c r="D14" s="261">
        <v>1.6632619999999997E-2</v>
      </c>
      <c r="E14" s="316">
        <f t="shared" si="1"/>
        <v>1.8141828558344699E-2</v>
      </c>
      <c r="I14" s="163"/>
      <c r="J14" s="163"/>
    </row>
    <row r="15" spans="1:14" s="162" customFormat="1" ht="15.5" customHeight="1" x14ac:dyDescent="0.25">
      <c r="A15" s="308" t="s">
        <v>236</v>
      </c>
      <c r="B15" s="261">
        <v>0</v>
      </c>
      <c r="C15" s="316">
        <f t="shared" si="0"/>
        <v>0</v>
      </c>
      <c r="D15" s="261">
        <v>3.6147199999999997E-3</v>
      </c>
      <c r="E15" s="316">
        <f t="shared" si="1"/>
        <v>3.9427120036662749E-3</v>
      </c>
      <c r="I15" s="163"/>
      <c r="J15" s="163"/>
    </row>
    <row r="16" spans="1:14" s="9" customFormat="1" ht="15.5" customHeight="1" x14ac:dyDescent="0.25">
      <c r="A16" s="308" t="s">
        <v>209</v>
      </c>
      <c r="B16" s="261">
        <v>0</v>
      </c>
      <c r="C16" s="316">
        <f t="shared" si="0"/>
        <v>0</v>
      </c>
      <c r="D16" s="261">
        <v>2.15197E-3</v>
      </c>
      <c r="E16" s="316">
        <f t="shared" si="1"/>
        <v>2.3472351801881513E-3</v>
      </c>
      <c r="I16" s="76"/>
      <c r="J16" s="76"/>
    </row>
    <row r="17" spans="1:10" ht="15.5" customHeight="1" x14ac:dyDescent="0.25">
      <c r="A17" s="308" t="s">
        <v>145</v>
      </c>
      <c r="B17" s="261">
        <v>0.1656</v>
      </c>
      <c r="C17" s="316">
        <f t="shared" si="0"/>
        <v>1</v>
      </c>
      <c r="D17" s="261">
        <v>0</v>
      </c>
      <c r="E17" s="316">
        <f t="shared" si="1"/>
        <v>0</v>
      </c>
      <c r="I17" s="67"/>
      <c r="J17" s="67"/>
    </row>
    <row r="18" spans="1:10" s="9" customFormat="1" ht="15.5" customHeight="1" x14ac:dyDescent="0.25">
      <c r="A18" s="328" t="s">
        <v>262</v>
      </c>
      <c r="B18" s="330">
        <f>SUM(B8:B17)</f>
        <v>0.1656</v>
      </c>
      <c r="C18" s="329">
        <f t="shared" si="0"/>
        <v>1</v>
      </c>
      <c r="D18" s="330">
        <f>SUM(D8:D17)</f>
        <v>0.91681056000000005</v>
      </c>
      <c r="E18" s="329">
        <f t="shared" si="1"/>
        <v>1</v>
      </c>
      <c r="I18" s="76"/>
      <c r="J18" s="76"/>
    </row>
    <row r="19" spans="1:10" ht="15.5" customHeight="1" x14ac:dyDescent="0.25">
      <c r="B19" s="108"/>
      <c r="C19" s="108"/>
      <c r="D19" s="34"/>
      <c r="I19" s="67"/>
      <c r="J19" s="67"/>
    </row>
    <row r="20" spans="1:10" ht="15.5" customHeight="1" x14ac:dyDescent="0.25">
      <c r="B20" s="108"/>
      <c r="C20" s="108"/>
      <c r="D20" s="105"/>
      <c r="I20" s="67"/>
      <c r="J20" s="67"/>
    </row>
    <row r="21" spans="1:10" ht="15.5" customHeight="1" x14ac:dyDescent="0.25">
      <c r="B21" s="108"/>
      <c r="C21" s="108"/>
      <c r="D21" s="34"/>
      <c r="I21" s="67"/>
      <c r="J21" s="67"/>
    </row>
    <row r="22" spans="1:10" ht="15.5" customHeight="1" x14ac:dyDescent="0.25">
      <c r="B22" s="108"/>
      <c r="C22" s="108"/>
      <c r="D22" s="34"/>
      <c r="I22" s="67"/>
      <c r="J22" s="67"/>
    </row>
    <row r="23" spans="1:10" ht="15.5" customHeight="1" x14ac:dyDescent="0.25">
      <c r="B23" s="108"/>
      <c r="C23" s="108"/>
      <c r="D23" s="34"/>
      <c r="I23" s="67"/>
      <c r="J23" s="67"/>
    </row>
    <row r="24" spans="1:10" ht="15.5" customHeight="1" x14ac:dyDescent="0.25">
      <c r="B24" s="108"/>
      <c r="C24" s="108"/>
      <c r="D24" s="34"/>
      <c r="I24" s="67"/>
      <c r="J24" s="67"/>
    </row>
    <row r="25" spans="1:10" ht="15.5" customHeight="1" x14ac:dyDescent="0.25">
      <c r="B25" s="108"/>
      <c r="C25" s="108"/>
      <c r="D25" s="34"/>
      <c r="I25" s="67"/>
      <c r="J25" s="67"/>
    </row>
    <row r="26" spans="1:10" ht="15.5" customHeight="1" x14ac:dyDescent="0.25">
      <c r="B26" s="108"/>
      <c r="C26" s="108"/>
      <c r="D26" s="34"/>
      <c r="I26" s="67"/>
      <c r="J26" s="67"/>
    </row>
    <row r="27" spans="1:10" ht="15.5" customHeight="1" x14ac:dyDescent="0.25">
      <c r="B27" s="108"/>
      <c r="C27" s="108"/>
      <c r="D27" s="34"/>
      <c r="I27" s="67"/>
      <c r="J27" s="67"/>
    </row>
    <row r="28" spans="1:10" ht="15.5" customHeight="1" x14ac:dyDescent="0.25">
      <c r="B28" s="108"/>
      <c r="C28" s="108"/>
      <c r="D28" s="34"/>
      <c r="I28" s="67"/>
      <c r="J28" s="67"/>
    </row>
    <row r="29" spans="1:10" ht="15.5" customHeight="1" x14ac:dyDescent="0.25">
      <c r="B29" s="108"/>
      <c r="C29" s="108"/>
      <c r="D29" s="34"/>
      <c r="I29" s="67"/>
      <c r="J29" s="67"/>
    </row>
    <row r="30" spans="1:10" ht="15.5" customHeight="1" x14ac:dyDescent="0.25">
      <c r="B30" s="108"/>
      <c r="C30" s="108"/>
      <c r="D30" s="34"/>
      <c r="I30" s="67"/>
      <c r="J30" s="67"/>
    </row>
    <row r="31" spans="1:10" ht="15.5" customHeight="1" x14ac:dyDescent="0.25">
      <c r="B31" s="108"/>
      <c r="C31" s="108"/>
      <c r="D31" s="34"/>
      <c r="I31" s="67"/>
      <c r="J31" s="67"/>
    </row>
    <row r="32" spans="1:10" ht="15.5" customHeight="1" x14ac:dyDescent="0.25">
      <c r="B32" s="108"/>
      <c r="C32" s="108"/>
      <c r="D32" s="34"/>
      <c r="I32" s="67"/>
      <c r="J32" s="67"/>
    </row>
    <row r="33" spans="2:10" ht="15.5" customHeight="1" x14ac:dyDescent="0.25">
      <c r="B33" s="108"/>
      <c r="C33" s="108"/>
      <c r="D33" s="34"/>
      <c r="I33" s="67"/>
      <c r="J33" s="67"/>
    </row>
    <row r="34" spans="2:10" ht="15.5" customHeight="1" x14ac:dyDescent="0.25">
      <c r="B34" s="108"/>
      <c r="C34" s="108"/>
      <c r="D34" s="34"/>
      <c r="I34" s="67"/>
      <c r="J34" s="67"/>
    </row>
    <row r="35" spans="2:10" ht="15.5" customHeight="1" x14ac:dyDescent="0.25">
      <c r="B35" s="108"/>
      <c r="C35" s="108"/>
      <c r="D35" s="34"/>
      <c r="I35" s="67"/>
      <c r="J35" s="67"/>
    </row>
    <row r="36" spans="2:10" ht="15.5" customHeight="1" x14ac:dyDescent="0.25">
      <c r="B36" s="108"/>
      <c r="C36" s="108"/>
      <c r="D36" s="34"/>
      <c r="I36" s="67"/>
      <c r="J36" s="67"/>
    </row>
    <row r="37" spans="2:10" ht="15.5" customHeight="1" x14ac:dyDescent="0.25">
      <c r="B37" s="108"/>
      <c r="C37" s="108"/>
      <c r="D37" s="34"/>
      <c r="I37" s="67"/>
      <c r="J37" s="67"/>
    </row>
    <row r="38" spans="2:10" ht="15.5" customHeight="1" x14ac:dyDescent="0.25">
      <c r="B38" s="108"/>
      <c r="C38" s="108"/>
      <c r="D38" s="34"/>
      <c r="I38" s="67"/>
      <c r="J38" s="67"/>
    </row>
    <row r="39" spans="2:10" ht="15.5" customHeight="1" x14ac:dyDescent="0.25">
      <c r="B39" s="108"/>
      <c r="C39" s="108"/>
      <c r="D39" s="34"/>
      <c r="I39" s="67"/>
      <c r="J39" s="67"/>
    </row>
    <row r="40" spans="2:10" ht="15.5" customHeight="1" x14ac:dyDescent="0.25">
      <c r="B40" s="108"/>
      <c r="C40" s="108"/>
      <c r="D40" s="34"/>
      <c r="I40" s="67"/>
      <c r="J40" s="67"/>
    </row>
    <row r="41" spans="2:10" ht="15.5" customHeight="1" x14ac:dyDescent="0.25">
      <c r="B41" s="108"/>
      <c r="C41" s="108"/>
      <c r="D41" s="34"/>
      <c r="I41" s="67"/>
      <c r="J41" s="67"/>
    </row>
    <row r="42" spans="2:10" ht="15.5" customHeight="1" x14ac:dyDescent="0.25">
      <c r="B42" s="108"/>
      <c r="C42" s="108"/>
      <c r="D42" s="34"/>
      <c r="I42" s="67"/>
      <c r="J42" s="67"/>
    </row>
    <row r="43" spans="2:10" ht="15.5" customHeight="1" x14ac:dyDescent="0.25">
      <c r="B43" s="108"/>
      <c r="C43" s="108"/>
      <c r="D43" s="34"/>
      <c r="I43" s="67"/>
      <c r="J43" s="67"/>
    </row>
    <row r="44" spans="2:10" ht="15.5" customHeight="1" x14ac:dyDescent="0.25">
      <c r="B44" s="108"/>
      <c r="C44" s="108"/>
      <c r="D44" s="34"/>
      <c r="I44" s="67"/>
      <c r="J44" s="67"/>
    </row>
    <row r="45" spans="2:10" ht="15.5" customHeight="1" x14ac:dyDescent="0.25">
      <c r="B45" s="108"/>
      <c r="C45" s="108"/>
      <c r="D45" s="34"/>
      <c r="I45" s="67"/>
      <c r="J45" s="67"/>
    </row>
    <row r="46" spans="2:10" ht="15.5" customHeight="1" x14ac:dyDescent="0.25">
      <c r="B46" s="108"/>
      <c r="C46" s="108"/>
      <c r="D46" s="34"/>
      <c r="I46" s="67"/>
      <c r="J46" s="67"/>
    </row>
    <row r="47" spans="2:10" ht="15.5" customHeight="1" x14ac:dyDescent="0.25">
      <c r="B47" s="108"/>
      <c r="C47" s="108"/>
      <c r="D47" s="34"/>
      <c r="I47" s="67"/>
      <c r="J47" s="67"/>
    </row>
    <row r="48" spans="2:10" ht="15.5" customHeight="1" x14ac:dyDescent="0.25">
      <c r="B48" s="108"/>
      <c r="C48" s="108"/>
      <c r="D48" s="34"/>
      <c r="I48" s="67"/>
      <c r="J48" s="67"/>
    </row>
    <row r="49" spans="2:10" ht="15.5" customHeight="1" x14ac:dyDescent="0.25">
      <c r="B49" s="108"/>
      <c r="C49" s="108"/>
      <c r="D49" s="34"/>
      <c r="I49" s="67"/>
      <c r="J49" s="67"/>
    </row>
    <row r="50" spans="2:10" ht="15.5" customHeight="1" x14ac:dyDescent="0.25">
      <c r="B50" s="108"/>
      <c r="C50" s="108"/>
      <c r="D50" s="34"/>
      <c r="I50" s="67"/>
      <c r="J50" s="67"/>
    </row>
    <row r="51" spans="2:10" ht="15.5" customHeight="1" x14ac:dyDescent="0.25">
      <c r="B51" s="108"/>
      <c r="C51" s="108"/>
      <c r="D51" s="34"/>
      <c r="I51" s="67"/>
      <c r="J51" s="67"/>
    </row>
    <row r="52" spans="2:10" ht="15.5" customHeight="1" x14ac:dyDescent="0.25">
      <c r="B52" s="108"/>
      <c r="C52" s="108"/>
      <c r="D52" s="34"/>
      <c r="I52" s="67"/>
      <c r="J52" s="67"/>
    </row>
    <row r="53" spans="2:10" ht="15.5" customHeight="1" x14ac:dyDescent="0.25">
      <c r="B53" s="108"/>
      <c r="C53" s="108"/>
      <c r="D53" s="34"/>
      <c r="I53" s="67"/>
      <c r="J53" s="67"/>
    </row>
    <row r="54" spans="2:10" ht="15.5" customHeight="1" x14ac:dyDescent="0.25">
      <c r="B54" s="108"/>
      <c r="C54" s="108"/>
      <c r="D54" s="34"/>
      <c r="I54" s="67"/>
      <c r="J54" s="67"/>
    </row>
    <row r="55" spans="2:10" ht="15.5" customHeight="1" x14ac:dyDescent="0.25">
      <c r="B55" s="108"/>
      <c r="C55" s="108"/>
      <c r="D55" s="34"/>
      <c r="I55" s="67"/>
      <c r="J55" s="67"/>
    </row>
    <row r="56" spans="2:10" ht="15.5" customHeight="1" x14ac:dyDescent="0.25">
      <c r="B56" s="108"/>
      <c r="C56" s="108"/>
      <c r="D56" s="34"/>
      <c r="I56" s="67"/>
      <c r="J56" s="67"/>
    </row>
    <row r="57" spans="2:10" ht="15.5" customHeight="1" x14ac:dyDescent="0.25">
      <c r="B57" s="108"/>
      <c r="C57" s="108"/>
      <c r="D57" s="34"/>
      <c r="I57" s="67"/>
      <c r="J57" s="67"/>
    </row>
    <row r="58" spans="2:10" ht="15.5" customHeight="1" x14ac:dyDescent="0.25">
      <c r="B58" s="108"/>
      <c r="C58" s="108"/>
      <c r="D58" s="34"/>
      <c r="I58" s="67"/>
      <c r="J58" s="67"/>
    </row>
    <row r="59" spans="2:10" ht="15.5" customHeight="1" x14ac:dyDescent="0.25">
      <c r="B59" s="108"/>
      <c r="C59" s="108"/>
      <c r="D59" s="34"/>
      <c r="I59" s="67"/>
      <c r="J59" s="67"/>
    </row>
    <row r="60" spans="2:10" ht="15.5" customHeight="1" x14ac:dyDescent="0.25">
      <c r="B60" s="108"/>
      <c r="C60" s="108"/>
      <c r="D60" s="34"/>
      <c r="I60" s="67"/>
      <c r="J60" s="67"/>
    </row>
    <row r="61" spans="2:10" ht="15.5" customHeight="1" x14ac:dyDescent="0.25">
      <c r="B61" s="108"/>
      <c r="C61" s="108"/>
      <c r="D61" s="34"/>
      <c r="I61" s="67"/>
      <c r="J61" s="67"/>
    </row>
    <row r="62" spans="2:10" ht="15.5" customHeight="1" x14ac:dyDescent="0.25">
      <c r="B62" s="108"/>
      <c r="C62" s="108"/>
      <c r="D62" s="34"/>
      <c r="I62" s="67"/>
      <c r="J62" s="67"/>
    </row>
    <row r="63" spans="2:10" ht="15.5" customHeight="1" x14ac:dyDescent="0.25">
      <c r="B63" s="108"/>
      <c r="C63" s="108"/>
      <c r="D63" s="34"/>
      <c r="I63" s="67"/>
      <c r="J63" s="67"/>
    </row>
    <row r="64" spans="2:10" ht="15.5" customHeight="1" x14ac:dyDescent="0.25">
      <c r="B64" s="108"/>
      <c r="C64" s="108"/>
      <c r="D64" s="34"/>
      <c r="I64" s="67"/>
      <c r="J64" s="67"/>
    </row>
    <row r="65" spans="2:10" ht="15.5" customHeight="1" x14ac:dyDescent="0.25">
      <c r="B65" s="108"/>
      <c r="C65" s="108"/>
      <c r="D65" s="34"/>
      <c r="I65" s="67"/>
      <c r="J65" s="67"/>
    </row>
    <row r="66" spans="2:10" ht="15.5" customHeight="1" x14ac:dyDescent="0.25">
      <c r="B66" s="108"/>
      <c r="C66" s="108"/>
      <c r="D66" s="34"/>
      <c r="I66" s="67"/>
      <c r="J66" s="67"/>
    </row>
    <row r="67" spans="2:10" ht="15.5" customHeight="1" x14ac:dyDescent="0.25">
      <c r="B67" s="108"/>
      <c r="C67" s="108"/>
      <c r="D67" s="34"/>
      <c r="I67" s="67"/>
      <c r="J67" s="67"/>
    </row>
    <row r="68" spans="2:10" ht="15.5" customHeight="1" x14ac:dyDescent="0.25">
      <c r="B68" s="108"/>
      <c r="C68" s="108"/>
      <c r="D68" s="34"/>
      <c r="I68" s="67"/>
      <c r="J68" s="67"/>
    </row>
    <row r="69" spans="2:10" ht="15.5" customHeight="1" x14ac:dyDescent="0.25">
      <c r="B69" s="108"/>
      <c r="C69" s="108"/>
      <c r="D69" s="34"/>
      <c r="I69" s="67"/>
      <c r="J69" s="67"/>
    </row>
    <row r="70" spans="2:10" ht="15.5" customHeight="1" x14ac:dyDescent="0.25">
      <c r="B70" s="108"/>
      <c r="C70" s="108"/>
      <c r="D70" s="34"/>
      <c r="I70" s="67"/>
      <c r="J70" s="67"/>
    </row>
    <row r="71" spans="2:10" ht="15.5" customHeight="1" x14ac:dyDescent="0.25">
      <c r="B71" s="108"/>
      <c r="C71" s="108"/>
      <c r="D71" s="34"/>
      <c r="I71" s="67"/>
      <c r="J71" s="67"/>
    </row>
    <row r="72" spans="2:10" ht="15.5" customHeight="1" x14ac:dyDescent="0.25">
      <c r="B72" s="108"/>
      <c r="C72" s="108"/>
      <c r="D72" s="34"/>
      <c r="I72" s="67"/>
      <c r="J72" s="67"/>
    </row>
    <row r="73" spans="2:10" ht="15.5" customHeight="1" x14ac:dyDescent="0.25">
      <c r="B73" s="108"/>
      <c r="C73" s="108"/>
      <c r="D73" s="34"/>
      <c r="I73" s="67"/>
      <c r="J73" s="67"/>
    </row>
    <row r="74" spans="2:10" ht="15.5" customHeight="1" x14ac:dyDescent="0.25">
      <c r="B74" s="108"/>
      <c r="C74" s="108"/>
      <c r="D74" s="34"/>
      <c r="I74" s="67"/>
      <c r="J74" s="67"/>
    </row>
    <row r="75" spans="2:10" ht="15.5" customHeight="1" x14ac:dyDescent="0.25">
      <c r="B75" s="108"/>
      <c r="C75" s="108"/>
      <c r="D75" s="34"/>
      <c r="I75" s="67"/>
      <c r="J75" s="67"/>
    </row>
    <row r="76" spans="2:10" ht="15.5" customHeight="1" x14ac:dyDescent="0.25">
      <c r="B76" s="108"/>
      <c r="C76" s="108"/>
      <c r="D76" s="34"/>
      <c r="I76" s="67"/>
      <c r="J76" s="67"/>
    </row>
    <row r="77" spans="2:10" ht="15.5" customHeight="1" x14ac:dyDescent="0.25">
      <c r="B77" s="108"/>
      <c r="C77" s="108"/>
      <c r="D77" s="34"/>
      <c r="I77" s="67"/>
      <c r="J77" s="67"/>
    </row>
    <row r="78" spans="2:10" ht="15.5" customHeight="1" x14ac:dyDescent="0.25">
      <c r="B78" s="108"/>
      <c r="C78" s="108"/>
      <c r="D78" s="34"/>
      <c r="I78" s="67"/>
      <c r="J78" s="67"/>
    </row>
    <row r="79" spans="2:10" ht="15.5" customHeight="1" x14ac:dyDescent="0.25">
      <c r="B79" s="108"/>
      <c r="C79" s="108"/>
      <c r="D79" s="34"/>
      <c r="I79" s="67"/>
      <c r="J79" s="67"/>
    </row>
    <row r="80" spans="2:10" ht="15.5" customHeight="1" x14ac:dyDescent="0.25">
      <c r="B80" s="108"/>
      <c r="C80" s="108"/>
      <c r="D80" s="34"/>
      <c r="I80" s="67"/>
      <c r="J80" s="67"/>
    </row>
    <row r="81" spans="2:10" ht="15.5" customHeight="1" x14ac:dyDescent="0.25">
      <c r="B81" s="108"/>
      <c r="C81" s="108"/>
      <c r="D81" s="34"/>
      <c r="I81" s="67"/>
      <c r="J81" s="67"/>
    </row>
    <row r="82" spans="2:10" ht="15.5" customHeight="1" x14ac:dyDescent="0.25">
      <c r="B82" s="108"/>
      <c r="C82" s="108"/>
      <c r="D82" s="34"/>
      <c r="I82" s="67"/>
      <c r="J82" s="67"/>
    </row>
    <row r="83" spans="2:10" ht="15.5" customHeight="1" x14ac:dyDescent="0.25">
      <c r="B83" s="108"/>
      <c r="C83" s="108"/>
      <c r="D83" s="34"/>
      <c r="I83" s="67"/>
      <c r="J83" s="67"/>
    </row>
    <row r="84" spans="2:10" ht="15.5" customHeight="1" x14ac:dyDescent="0.25">
      <c r="B84" s="108"/>
      <c r="C84" s="108"/>
      <c r="D84" s="34"/>
      <c r="I84" s="67"/>
      <c r="J84" s="67"/>
    </row>
    <row r="85" spans="2:10" ht="15.5" customHeight="1" x14ac:dyDescent="0.25">
      <c r="B85" s="108"/>
      <c r="C85" s="108"/>
      <c r="D85" s="34"/>
      <c r="I85" s="67"/>
      <c r="J85" s="67"/>
    </row>
    <row r="86" spans="2:10" ht="15.5" customHeight="1" x14ac:dyDescent="0.25">
      <c r="B86" s="108"/>
      <c r="C86" s="108"/>
      <c r="D86" s="34"/>
      <c r="I86" s="67"/>
      <c r="J86" s="67"/>
    </row>
    <row r="87" spans="2:10" ht="15.5" customHeight="1" x14ac:dyDescent="0.25">
      <c r="B87" s="108"/>
      <c r="C87" s="108"/>
      <c r="D87" s="34"/>
      <c r="I87" s="67"/>
      <c r="J87" s="67"/>
    </row>
    <row r="88" spans="2:10" ht="15.5" customHeight="1" x14ac:dyDescent="0.25">
      <c r="B88" s="108"/>
      <c r="C88" s="108"/>
      <c r="D88" s="34"/>
      <c r="I88" s="67"/>
      <c r="J88" s="67"/>
    </row>
    <row r="89" spans="2:10" ht="15.5" customHeight="1" x14ac:dyDescent="0.25">
      <c r="B89" s="108"/>
      <c r="C89" s="108"/>
      <c r="D89" s="34"/>
      <c r="I89" s="67"/>
      <c r="J89" s="67"/>
    </row>
    <row r="90" spans="2:10" ht="15.5" customHeight="1" x14ac:dyDescent="0.25">
      <c r="B90" s="108"/>
      <c r="C90" s="108"/>
      <c r="D90" s="34"/>
      <c r="I90" s="67"/>
      <c r="J90" s="67"/>
    </row>
    <row r="91" spans="2:10" ht="15.5" customHeight="1" x14ac:dyDescent="0.25">
      <c r="B91" s="108"/>
      <c r="C91" s="108"/>
      <c r="D91" s="34"/>
      <c r="I91" s="67"/>
      <c r="J91" s="67"/>
    </row>
    <row r="92" spans="2:10" ht="15.5" customHeight="1" x14ac:dyDescent="0.25">
      <c r="B92" s="108"/>
      <c r="C92" s="108"/>
      <c r="D92" s="34"/>
      <c r="I92" s="67"/>
      <c r="J92" s="67"/>
    </row>
    <row r="93" spans="2:10" ht="15.5" customHeight="1" x14ac:dyDescent="0.25">
      <c r="B93" s="108"/>
      <c r="C93" s="108"/>
      <c r="D93" s="34"/>
      <c r="I93" s="67"/>
      <c r="J93" s="67"/>
    </row>
    <row r="94" spans="2:10" ht="15.5" customHeight="1" x14ac:dyDescent="0.25">
      <c r="B94" s="108"/>
      <c r="C94" s="108"/>
      <c r="D94" s="34"/>
      <c r="I94" s="67"/>
      <c r="J94" s="67"/>
    </row>
    <row r="95" spans="2:10" ht="15.5" customHeight="1" x14ac:dyDescent="0.25">
      <c r="B95" s="108"/>
      <c r="C95" s="108"/>
      <c r="D95" s="34"/>
      <c r="I95" s="67"/>
      <c r="J95" s="67"/>
    </row>
    <row r="96" spans="2:10" ht="15.5" customHeight="1" x14ac:dyDescent="0.25">
      <c r="B96" s="108"/>
      <c r="C96" s="108"/>
      <c r="D96" s="34"/>
      <c r="I96" s="67"/>
      <c r="J96" s="67"/>
    </row>
    <row r="97" spans="2:10" ht="15.5" customHeight="1" x14ac:dyDescent="0.25">
      <c r="B97" s="108"/>
      <c r="C97" s="108"/>
      <c r="D97" s="34"/>
      <c r="I97" s="67"/>
      <c r="J97" s="67"/>
    </row>
    <row r="98" spans="2:10" ht="15.5" customHeight="1" x14ac:dyDescent="0.25">
      <c r="B98" s="108"/>
      <c r="C98" s="108"/>
      <c r="D98" s="34"/>
      <c r="I98" s="67"/>
      <c r="J98" s="67"/>
    </row>
    <row r="99" spans="2:10" ht="15.5" customHeight="1" x14ac:dyDescent="0.25">
      <c r="B99" s="108"/>
      <c r="C99" s="108"/>
      <c r="D99" s="34"/>
      <c r="I99" s="67"/>
      <c r="J99" s="67"/>
    </row>
    <row r="100" spans="2:10" ht="15.5" customHeight="1" x14ac:dyDescent="0.25">
      <c r="B100" s="108"/>
      <c r="C100" s="108"/>
      <c r="D100" s="34"/>
      <c r="I100" s="67"/>
      <c r="J100" s="67"/>
    </row>
    <row r="101" spans="2:10" ht="15.5" customHeight="1" x14ac:dyDescent="0.25">
      <c r="B101" s="108"/>
      <c r="C101" s="108"/>
      <c r="D101" s="34"/>
      <c r="I101" s="67"/>
      <c r="J101" s="67"/>
    </row>
    <row r="102" spans="2:10" ht="15.5" customHeight="1" x14ac:dyDescent="0.25">
      <c r="B102" s="108"/>
      <c r="C102" s="108"/>
      <c r="D102" s="34"/>
      <c r="I102" s="67"/>
      <c r="J102" s="67"/>
    </row>
    <row r="103" spans="2:10" ht="15.5" customHeight="1" x14ac:dyDescent="0.25">
      <c r="B103" s="108"/>
      <c r="C103" s="108"/>
      <c r="D103" s="34"/>
      <c r="I103" s="67"/>
      <c r="J103" s="67"/>
    </row>
    <row r="104" spans="2:10" ht="15.5" customHeight="1" x14ac:dyDescent="0.25">
      <c r="B104" s="108"/>
      <c r="C104" s="108"/>
      <c r="D104" s="34"/>
      <c r="I104" s="67"/>
      <c r="J104" s="67"/>
    </row>
    <row r="105" spans="2:10" ht="15.5" customHeight="1" x14ac:dyDescent="0.25">
      <c r="B105" s="108"/>
      <c r="C105" s="108"/>
      <c r="D105" s="34"/>
      <c r="I105" s="67"/>
      <c r="J105" s="67"/>
    </row>
    <row r="106" spans="2:10" ht="15.5" customHeight="1" x14ac:dyDescent="0.25">
      <c r="B106" s="108"/>
      <c r="C106" s="108"/>
      <c r="D106" s="34"/>
      <c r="I106" s="67"/>
      <c r="J106" s="67"/>
    </row>
    <row r="107" spans="2:10" ht="15.5" customHeight="1" x14ac:dyDescent="0.25">
      <c r="B107" s="108"/>
      <c r="C107" s="108"/>
      <c r="D107" s="34"/>
      <c r="I107" s="67"/>
      <c r="J107" s="67"/>
    </row>
    <row r="108" spans="2:10" ht="15.5" customHeight="1" x14ac:dyDescent="0.25">
      <c r="B108" s="108"/>
      <c r="C108" s="108"/>
      <c r="D108" s="34"/>
      <c r="I108" s="67"/>
      <c r="J108" s="67"/>
    </row>
    <row r="109" spans="2:10" ht="15.5" customHeight="1" x14ac:dyDescent="0.25">
      <c r="B109" s="108"/>
      <c r="C109" s="108"/>
      <c r="D109" s="34"/>
      <c r="I109" s="67"/>
      <c r="J109" s="67"/>
    </row>
    <row r="110" spans="2:10" ht="15.5" customHeight="1" x14ac:dyDescent="0.25">
      <c r="B110" s="108"/>
      <c r="C110" s="108"/>
      <c r="D110" s="34"/>
      <c r="I110" s="67"/>
      <c r="J110" s="67"/>
    </row>
    <row r="111" spans="2:10" ht="15.5" customHeight="1" x14ac:dyDescent="0.25">
      <c r="B111" s="108"/>
      <c r="C111" s="108"/>
      <c r="D111" s="34"/>
      <c r="I111" s="67"/>
      <c r="J111" s="67"/>
    </row>
    <row r="112" spans="2:10" ht="15.5" customHeight="1" x14ac:dyDescent="0.25">
      <c r="B112" s="108"/>
      <c r="C112" s="108"/>
      <c r="D112" s="34"/>
      <c r="I112" s="67"/>
      <c r="J112" s="67"/>
    </row>
    <row r="113" spans="2:10" ht="15.5" customHeight="1" x14ac:dyDescent="0.25">
      <c r="B113" s="108"/>
      <c r="C113" s="108"/>
      <c r="D113" s="34"/>
      <c r="I113" s="67"/>
      <c r="J113" s="67"/>
    </row>
    <row r="114" spans="2:10" ht="15.5" customHeight="1" x14ac:dyDescent="0.25">
      <c r="B114" s="108"/>
      <c r="C114" s="108"/>
      <c r="D114" s="34"/>
      <c r="I114" s="67"/>
      <c r="J114" s="67"/>
    </row>
    <row r="115" spans="2:10" ht="15.5" customHeight="1" x14ac:dyDescent="0.25">
      <c r="B115" s="108"/>
      <c r="C115" s="108"/>
      <c r="D115" s="34"/>
      <c r="I115" s="67"/>
      <c r="J115" s="67"/>
    </row>
    <row r="116" spans="2:10" ht="15.5" customHeight="1" x14ac:dyDescent="0.25">
      <c r="B116" s="108"/>
      <c r="C116" s="108"/>
      <c r="D116" s="34"/>
      <c r="I116" s="67"/>
      <c r="J116" s="67"/>
    </row>
    <row r="117" spans="2:10" ht="15.5" customHeight="1" x14ac:dyDescent="0.25">
      <c r="B117" s="108"/>
      <c r="C117" s="108"/>
      <c r="D117" s="34"/>
      <c r="I117" s="67"/>
      <c r="J117" s="67"/>
    </row>
    <row r="118" spans="2:10" ht="15.5" customHeight="1" x14ac:dyDescent="0.25">
      <c r="B118" s="108"/>
      <c r="C118" s="108"/>
      <c r="D118" s="34"/>
      <c r="I118" s="67"/>
      <c r="J118" s="67"/>
    </row>
    <row r="119" spans="2:10" ht="15.5" customHeight="1" x14ac:dyDescent="0.25">
      <c r="B119" s="108"/>
      <c r="C119" s="108"/>
      <c r="D119" s="34"/>
      <c r="I119" s="67"/>
      <c r="J119" s="67"/>
    </row>
    <row r="120" spans="2:10" ht="15.5" customHeight="1" x14ac:dyDescent="0.25">
      <c r="B120" s="108"/>
      <c r="C120" s="108"/>
      <c r="D120" s="34"/>
      <c r="I120" s="67"/>
      <c r="J120" s="67"/>
    </row>
    <row r="121" spans="2:10" ht="15.5" customHeight="1" x14ac:dyDescent="0.25">
      <c r="B121" s="108"/>
      <c r="C121" s="108"/>
      <c r="D121" s="34"/>
      <c r="I121" s="67"/>
      <c r="J121" s="67"/>
    </row>
    <row r="122" spans="2:10" ht="15.5" customHeight="1" x14ac:dyDescent="0.25">
      <c r="B122" s="108"/>
      <c r="C122" s="108"/>
      <c r="D122" s="34"/>
      <c r="I122" s="67"/>
      <c r="J122" s="67"/>
    </row>
    <row r="123" spans="2:10" ht="15.5" customHeight="1" x14ac:dyDescent="0.25">
      <c r="B123" s="108"/>
      <c r="C123" s="108"/>
      <c r="D123" s="34"/>
      <c r="I123" s="67"/>
      <c r="J123" s="67"/>
    </row>
    <row r="124" spans="2:10" ht="15.5" customHeight="1" x14ac:dyDescent="0.25">
      <c r="B124" s="108"/>
      <c r="C124" s="108"/>
      <c r="D124" s="34"/>
      <c r="I124" s="67"/>
      <c r="J124" s="67"/>
    </row>
    <row r="125" spans="2:10" ht="15.5" customHeight="1" x14ac:dyDescent="0.25">
      <c r="B125" s="108"/>
      <c r="C125" s="108"/>
      <c r="D125" s="34"/>
      <c r="I125" s="67"/>
      <c r="J125" s="67"/>
    </row>
    <row r="126" spans="2:10" ht="15.5" customHeight="1" x14ac:dyDescent="0.25">
      <c r="B126" s="108"/>
      <c r="C126" s="108"/>
      <c r="D126" s="34"/>
      <c r="I126" s="67"/>
      <c r="J126" s="67"/>
    </row>
    <row r="127" spans="2:10" ht="15.5" customHeight="1" x14ac:dyDescent="0.25">
      <c r="B127" s="108"/>
      <c r="C127" s="108"/>
      <c r="D127" s="34"/>
      <c r="I127" s="67"/>
      <c r="J127" s="67"/>
    </row>
    <row r="128" spans="2:10" ht="15.5" customHeight="1" x14ac:dyDescent="0.25">
      <c r="B128" s="108"/>
      <c r="C128" s="108"/>
      <c r="D128" s="34"/>
      <c r="I128" s="67"/>
      <c r="J128" s="67"/>
    </row>
    <row r="129" spans="2:10" ht="15.5" customHeight="1" x14ac:dyDescent="0.25">
      <c r="B129" s="108"/>
      <c r="C129" s="108"/>
      <c r="D129" s="34"/>
      <c r="I129" s="67"/>
      <c r="J129" s="67"/>
    </row>
    <row r="130" spans="2:10" ht="15.5" customHeight="1" x14ac:dyDescent="0.25">
      <c r="B130" s="108"/>
      <c r="C130" s="108"/>
      <c r="D130" s="34"/>
      <c r="I130" s="67"/>
      <c r="J130" s="67"/>
    </row>
    <row r="131" spans="2:10" ht="15.5" customHeight="1" x14ac:dyDescent="0.25">
      <c r="B131" s="108"/>
      <c r="C131" s="108"/>
      <c r="D131" s="34"/>
      <c r="I131" s="67"/>
      <c r="J131" s="67"/>
    </row>
    <row r="132" spans="2:10" ht="15.5" customHeight="1" x14ac:dyDescent="0.25">
      <c r="B132" s="108"/>
      <c r="C132" s="108"/>
      <c r="D132" s="34"/>
      <c r="I132" s="67"/>
      <c r="J132" s="67"/>
    </row>
    <row r="133" spans="2:10" ht="15.5" customHeight="1" x14ac:dyDescent="0.25">
      <c r="B133" s="108"/>
      <c r="C133" s="108"/>
      <c r="D133" s="34"/>
      <c r="I133" s="67"/>
      <c r="J133" s="67"/>
    </row>
    <row r="134" spans="2:10" ht="15.5" customHeight="1" x14ac:dyDescent="0.25">
      <c r="B134" s="108"/>
      <c r="C134" s="108"/>
      <c r="D134" s="34"/>
      <c r="I134" s="67"/>
      <c r="J134" s="67"/>
    </row>
    <row r="135" spans="2:10" ht="15.5" customHeight="1" x14ac:dyDescent="0.25">
      <c r="B135" s="108"/>
      <c r="C135" s="108"/>
      <c r="D135" s="34"/>
      <c r="I135" s="67"/>
      <c r="J135" s="67"/>
    </row>
    <row r="136" spans="2:10" ht="15.5" customHeight="1" x14ac:dyDescent="0.25">
      <c r="B136" s="108"/>
      <c r="C136" s="108"/>
      <c r="D136" s="34"/>
      <c r="I136" s="67"/>
      <c r="J136" s="67"/>
    </row>
    <row r="137" spans="2:10" ht="15.5" customHeight="1" x14ac:dyDescent="0.25">
      <c r="B137" s="108"/>
      <c r="C137" s="108"/>
      <c r="D137" s="34"/>
      <c r="I137" s="67"/>
      <c r="J137" s="67"/>
    </row>
    <row r="138" spans="2:10" ht="15.5" customHeight="1" x14ac:dyDescent="0.25">
      <c r="B138" s="108"/>
      <c r="C138" s="108"/>
      <c r="D138" s="34"/>
      <c r="I138" s="67"/>
      <c r="J138" s="67"/>
    </row>
    <row r="139" spans="2:10" ht="15.5" customHeight="1" x14ac:dyDescent="0.25">
      <c r="B139" s="108"/>
      <c r="C139" s="108"/>
      <c r="D139" s="34"/>
      <c r="I139" s="67"/>
      <c r="J139" s="67"/>
    </row>
    <row r="140" spans="2:10" ht="15.5" customHeight="1" x14ac:dyDescent="0.25">
      <c r="B140" s="108"/>
      <c r="C140" s="108"/>
      <c r="D140" s="34"/>
      <c r="I140" s="67"/>
      <c r="J140" s="67"/>
    </row>
    <row r="141" spans="2:10" ht="15.5" customHeight="1" x14ac:dyDescent="0.25">
      <c r="B141" s="108"/>
      <c r="C141" s="108"/>
      <c r="D141" s="34"/>
      <c r="I141" s="67"/>
      <c r="J141" s="67"/>
    </row>
    <row r="142" spans="2:10" ht="15.5" customHeight="1" x14ac:dyDescent="0.25">
      <c r="B142" s="108"/>
      <c r="C142" s="108"/>
      <c r="D142" s="34"/>
      <c r="I142" s="67"/>
      <c r="J142" s="67"/>
    </row>
    <row r="143" spans="2:10" ht="15.5" customHeight="1" x14ac:dyDescent="0.25">
      <c r="B143" s="108"/>
      <c r="C143" s="108"/>
      <c r="D143" s="34"/>
      <c r="I143" s="67"/>
      <c r="J143" s="67"/>
    </row>
    <row r="144" spans="2:10" ht="15.5" customHeight="1" x14ac:dyDescent="0.25">
      <c r="B144" s="108"/>
      <c r="C144" s="108"/>
      <c r="D144" s="34"/>
      <c r="I144" s="67"/>
      <c r="J144" s="67"/>
    </row>
    <row r="145" spans="2:10" ht="15.5" customHeight="1" x14ac:dyDescent="0.25">
      <c r="B145" s="108"/>
      <c r="C145" s="108"/>
      <c r="D145" s="34"/>
      <c r="I145" s="67"/>
      <c r="J145" s="67"/>
    </row>
    <row r="146" spans="2:10" ht="15.5" customHeight="1" x14ac:dyDescent="0.25">
      <c r="B146" s="108"/>
      <c r="C146" s="108"/>
      <c r="D146" s="34"/>
      <c r="I146" s="67"/>
      <c r="J146" s="67"/>
    </row>
    <row r="147" spans="2:10" ht="15.5" customHeight="1" x14ac:dyDescent="0.25">
      <c r="B147" s="108"/>
      <c r="C147" s="108"/>
      <c r="D147" s="34"/>
      <c r="I147" s="67"/>
      <c r="J147" s="67"/>
    </row>
    <row r="148" spans="2:10" ht="15.5" customHeight="1" x14ac:dyDescent="0.25">
      <c r="B148" s="108"/>
      <c r="C148" s="108"/>
      <c r="D148" s="34"/>
      <c r="I148" s="67"/>
      <c r="J148" s="67"/>
    </row>
    <row r="149" spans="2:10" ht="15.5" customHeight="1" x14ac:dyDescent="0.25">
      <c r="B149" s="108"/>
      <c r="C149" s="108"/>
      <c r="D149" s="34"/>
      <c r="I149" s="67"/>
      <c r="J149" s="67"/>
    </row>
    <row r="150" spans="2:10" ht="15.5" customHeight="1" x14ac:dyDescent="0.25">
      <c r="B150" s="108"/>
      <c r="C150" s="108"/>
      <c r="D150" s="34"/>
      <c r="I150" s="67"/>
      <c r="J150" s="67"/>
    </row>
    <row r="151" spans="2:10" ht="15.5" customHeight="1" x14ac:dyDescent="0.25">
      <c r="B151" s="108"/>
      <c r="C151" s="108"/>
      <c r="D151" s="34"/>
      <c r="I151" s="67"/>
      <c r="J151" s="67"/>
    </row>
    <row r="152" spans="2:10" ht="15.5" customHeight="1" x14ac:dyDescent="0.25">
      <c r="B152" s="108"/>
      <c r="C152" s="108"/>
      <c r="D152" s="34"/>
      <c r="I152" s="67"/>
      <c r="J152" s="67"/>
    </row>
    <row r="153" spans="2:10" ht="15.5" customHeight="1" x14ac:dyDescent="0.25">
      <c r="B153" s="108"/>
      <c r="C153" s="108"/>
      <c r="D153" s="34"/>
      <c r="I153" s="67"/>
      <c r="J153" s="67"/>
    </row>
    <row r="154" spans="2:10" ht="15.5" customHeight="1" x14ac:dyDescent="0.25">
      <c r="B154" s="108"/>
      <c r="C154" s="108"/>
      <c r="D154" s="34"/>
      <c r="I154" s="67"/>
      <c r="J154" s="67"/>
    </row>
    <row r="155" spans="2:10" ht="15.5" customHeight="1" x14ac:dyDescent="0.25">
      <c r="B155" s="108"/>
      <c r="C155" s="108"/>
      <c r="D155" s="34"/>
      <c r="I155" s="67"/>
      <c r="J155" s="67"/>
    </row>
    <row r="156" spans="2:10" ht="15.5" customHeight="1" x14ac:dyDescent="0.25">
      <c r="B156" s="108"/>
      <c r="C156" s="108"/>
      <c r="D156" s="34"/>
      <c r="I156" s="67"/>
      <c r="J156" s="67"/>
    </row>
    <row r="157" spans="2:10" ht="15.5" customHeight="1" x14ac:dyDescent="0.25">
      <c r="B157" s="108"/>
      <c r="C157" s="108"/>
      <c r="D157" s="34"/>
      <c r="I157" s="67"/>
      <c r="J157" s="67"/>
    </row>
    <row r="158" spans="2:10" ht="15.5" customHeight="1" x14ac:dyDescent="0.25">
      <c r="B158" s="108"/>
      <c r="C158" s="108"/>
      <c r="D158" s="34"/>
      <c r="I158" s="67"/>
      <c r="J158" s="67"/>
    </row>
    <row r="159" spans="2:10" ht="15.5" customHeight="1" x14ac:dyDescent="0.25">
      <c r="B159" s="108"/>
      <c r="C159" s="108"/>
      <c r="D159" s="34"/>
      <c r="I159" s="67"/>
      <c r="J159" s="67"/>
    </row>
    <row r="160" spans="2:10" ht="15.5" customHeight="1" x14ac:dyDescent="0.25">
      <c r="B160" s="108"/>
      <c r="C160" s="108"/>
      <c r="D160" s="34"/>
      <c r="I160" s="67"/>
      <c r="J160" s="67"/>
    </row>
    <row r="161" spans="2:10" ht="15.5" customHeight="1" x14ac:dyDescent="0.25">
      <c r="B161" s="108"/>
      <c r="C161" s="108"/>
      <c r="D161" s="34"/>
      <c r="I161" s="67"/>
      <c r="J161" s="67"/>
    </row>
    <row r="162" spans="2:10" ht="15.5" customHeight="1" x14ac:dyDescent="0.25">
      <c r="B162" s="108"/>
      <c r="C162" s="108"/>
      <c r="D162" s="34"/>
      <c r="I162" s="67"/>
      <c r="J162" s="67"/>
    </row>
    <row r="163" spans="2:10" ht="15.5" customHeight="1" x14ac:dyDescent="0.25">
      <c r="B163" s="108"/>
      <c r="C163" s="108"/>
      <c r="D163" s="34"/>
      <c r="I163" s="67"/>
      <c r="J163" s="67"/>
    </row>
    <row r="164" spans="2:10" ht="15.5" customHeight="1" x14ac:dyDescent="0.25">
      <c r="B164" s="108"/>
      <c r="C164" s="108"/>
      <c r="D164" s="34"/>
      <c r="I164" s="67"/>
      <c r="J164" s="67"/>
    </row>
    <row r="165" spans="2:10" ht="15.5" customHeight="1" x14ac:dyDescent="0.25">
      <c r="B165" s="108"/>
      <c r="C165" s="108"/>
      <c r="D165" s="34"/>
      <c r="I165" s="67"/>
      <c r="J165" s="67"/>
    </row>
    <row r="166" spans="2:10" ht="15.5" customHeight="1" x14ac:dyDescent="0.25">
      <c r="B166" s="108"/>
      <c r="C166" s="108"/>
      <c r="D166" s="34"/>
      <c r="I166" s="67"/>
      <c r="J166" s="67"/>
    </row>
    <row r="167" spans="2:10" ht="15.5" customHeight="1" x14ac:dyDescent="0.25">
      <c r="B167" s="108"/>
      <c r="C167" s="108"/>
      <c r="D167" s="34"/>
      <c r="I167" s="67"/>
      <c r="J167" s="67"/>
    </row>
    <row r="168" spans="2:10" ht="15.5" customHeight="1" x14ac:dyDescent="0.25">
      <c r="B168" s="108"/>
      <c r="C168" s="108"/>
      <c r="D168" s="34"/>
      <c r="I168" s="67"/>
      <c r="J168" s="67"/>
    </row>
    <row r="169" spans="2:10" ht="15.5" customHeight="1" x14ac:dyDescent="0.25">
      <c r="B169" s="108"/>
      <c r="C169" s="108"/>
      <c r="D169" s="34"/>
      <c r="I169" s="67"/>
      <c r="J169" s="67"/>
    </row>
    <row r="170" spans="2:10" ht="15.5" customHeight="1" x14ac:dyDescent="0.25">
      <c r="B170" s="108"/>
      <c r="C170" s="108"/>
      <c r="D170" s="34"/>
      <c r="I170" s="67"/>
      <c r="J170" s="67"/>
    </row>
    <row r="171" spans="2:10" ht="15.5" customHeight="1" x14ac:dyDescent="0.25">
      <c r="B171" s="108"/>
      <c r="C171" s="108"/>
      <c r="D171" s="34"/>
      <c r="I171" s="67"/>
      <c r="J171" s="67"/>
    </row>
    <row r="172" spans="2:10" ht="15.5" customHeight="1" x14ac:dyDescent="0.25">
      <c r="B172" s="108"/>
      <c r="C172" s="108"/>
      <c r="D172" s="34"/>
      <c r="I172" s="67"/>
      <c r="J172" s="67"/>
    </row>
    <row r="173" spans="2:10" ht="15.5" customHeight="1" x14ac:dyDescent="0.25">
      <c r="B173" s="108"/>
      <c r="C173" s="108"/>
      <c r="D173" s="34"/>
      <c r="I173" s="67"/>
      <c r="J173" s="67"/>
    </row>
    <row r="174" spans="2:10" ht="15.5" customHeight="1" x14ac:dyDescent="0.25">
      <c r="B174" s="108"/>
      <c r="C174" s="108"/>
      <c r="D174" s="34"/>
      <c r="I174" s="67"/>
      <c r="J174" s="67"/>
    </row>
    <row r="175" spans="2:10" ht="15.5" customHeight="1" x14ac:dyDescent="0.25">
      <c r="B175" s="108"/>
      <c r="C175" s="108"/>
      <c r="D175" s="34"/>
      <c r="I175" s="67"/>
      <c r="J175" s="67"/>
    </row>
    <row r="176" spans="2:10" ht="15.5" customHeight="1" x14ac:dyDescent="0.25">
      <c r="B176" s="108"/>
      <c r="C176" s="108"/>
      <c r="D176" s="34"/>
      <c r="I176" s="67"/>
      <c r="J176" s="67"/>
    </row>
    <row r="177" spans="2:10" ht="15.5" customHeight="1" x14ac:dyDescent="0.25">
      <c r="B177" s="108"/>
      <c r="C177" s="108"/>
      <c r="D177" s="34"/>
      <c r="I177" s="67"/>
      <c r="J177" s="67"/>
    </row>
    <row r="178" spans="2:10" ht="15.5" customHeight="1" x14ac:dyDescent="0.25">
      <c r="B178" s="108"/>
      <c r="C178" s="108"/>
      <c r="D178" s="34"/>
      <c r="I178" s="67"/>
      <c r="J178" s="67"/>
    </row>
    <row r="179" spans="2:10" ht="15.5" customHeight="1" x14ac:dyDescent="0.25">
      <c r="B179" s="108"/>
      <c r="C179" s="108"/>
      <c r="D179" s="34"/>
      <c r="I179" s="67"/>
      <c r="J179" s="67"/>
    </row>
    <row r="180" spans="2:10" ht="15.5" customHeight="1" x14ac:dyDescent="0.25">
      <c r="B180" s="108"/>
      <c r="C180" s="108"/>
      <c r="D180" s="34"/>
      <c r="I180" s="67"/>
      <c r="J180" s="67"/>
    </row>
    <row r="181" spans="2:10" ht="15.5" customHeight="1" x14ac:dyDescent="0.25">
      <c r="B181" s="108"/>
      <c r="C181" s="108"/>
      <c r="D181" s="34"/>
      <c r="I181" s="67"/>
      <c r="J181" s="67"/>
    </row>
    <row r="182" spans="2:10" ht="15.5" customHeight="1" x14ac:dyDescent="0.25">
      <c r="B182" s="108"/>
      <c r="C182" s="108"/>
      <c r="D182" s="34"/>
      <c r="I182" s="67"/>
      <c r="J182" s="67"/>
    </row>
    <row r="183" spans="2:10" ht="15.5" customHeight="1" x14ac:dyDescent="0.25">
      <c r="B183" s="108"/>
      <c r="C183" s="108"/>
      <c r="D183" s="34"/>
      <c r="I183" s="67"/>
      <c r="J183" s="67"/>
    </row>
    <row r="184" spans="2:10" ht="15.5" customHeight="1" x14ac:dyDescent="0.25">
      <c r="B184" s="108"/>
      <c r="C184" s="108"/>
      <c r="D184" s="34"/>
      <c r="I184" s="67"/>
      <c r="J184" s="67"/>
    </row>
    <row r="185" spans="2:10" ht="15.5" customHeight="1" x14ac:dyDescent="0.25">
      <c r="B185" s="108"/>
      <c r="C185" s="108"/>
      <c r="D185" s="34"/>
      <c r="I185" s="67"/>
      <c r="J185" s="67"/>
    </row>
    <row r="186" spans="2:10" ht="15.5" customHeight="1" x14ac:dyDescent="0.25">
      <c r="B186" s="108"/>
      <c r="C186" s="108"/>
      <c r="D186" s="34"/>
      <c r="I186" s="67"/>
      <c r="J186" s="67"/>
    </row>
    <row r="187" spans="2:10" ht="15.5" customHeight="1" x14ac:dyDescent="0.25">
      <c r="B187" s="108"/>
      <c r="C187" s="108"/>
      <c r="D187" s="34"/>
      <c r="I187" s="67"/>
      <c r="J187" s="67"/>
    </row>
    <row r="188" spans="2:10" ht="15.5" customHeight="1" x14ac:dyDescent="0.25">
      <c r="B188" s="108"/>
      <c r="C188" s="108"/>
      <c r="D188" s="34"/>
      <c r="I188" s="67"/>
      <c r="J188" s="67"/>
    </row>
    <row r="189" spans="2:10" ht="15.5" customHeight="1" x14ac:dyDescent="0.25">
      <c r="B189" s="108"/>
      <c r="C189" s="108"/>
      <c r="D189" s="34"/>
      <c r="I189" s="67"/>
      <c r="J189" s="67"/>
    </row>
    <row r="190" spans="2:10" ht="15.5" customHeight="1" x14ac:dyDescent="0.25">
      <c r="B190" s="108"/>
      <c r="C190" s="108"/>
      <c r="D190" s="34"/>
      <c r="I190" s="67"/>
      <c r="J190" s="67"/>
    </row>
    <row r="191" spans="2:10" ht="15.5" customHeight="1" x14ac:dyDescent="0.25">
      <c r="B191" s="108"/>
      <c r="C191" s="108"/>
      <c r="D191" s="34"/>
      <c r="I191" s="67"/>
      <c r="J191" s="67"/>
    </row>
    <row r="192" spans="2:10" ht="15.5" customHeight="1" x14ac:dyDescent="0.25">
      <c r="B192" s="108"/>
      <c r="C192" s="108"/>
      <c r="D192" s="34"/>
      <c r="I192" s="67"/>
      <c r="J192" s="67"/>
    </row>
    <row r="193" spans="2:10" ht="15.5" customHeight="1" x14ac:dyDescent="0.25">
      <c r="B193" s="108"/>
      <c r="C193" s="108"/>
      <c r="D193" s="34"/>
      <c r="I193" s="67"/>
      <c r="J193" s="67"/>
    </row>
    <row r="194" spans="2:10" ht="15.5" customHeight="1" x14ac:dyDescent="0.25">
      <c r="B194" s="108"/>
      <c r="C194" s="108"/>
      <c r="D194" s="34"/>
      <c r="I194" s="67"/>
      <c r="J194" s="67"/>
    </row>
    <row r="195" spans="2:10" ht="15.5" customHeight="1" x14ac:dyDescent="0.25">
      <c r="B195" s="108"/>
      <c r="C195" s="108"/>
      <c r="D195" s="34"/>
      <c r="I195" s="67"/>
      <c r="J195" s="67"/>
    </row>
    <row r="196" spans="2:10" ht="15.5" customHeight="1" x14ac:dyDescent="0.25">
      <c r="B196" s="108"/>
      <c r="C196" s="108"/>
      <c r="D196" s="34"/>
      <c r="I196" s="67"/>
      <c r="J196" s="67"/>
    </row>
    <row r="197" spans="2:10" ht="15.5" customHeight="1" x14ac:dyDescent="0.25">
      <c r="B197" s="108"/>
      <c r="C197" s="108"/>
      <c r="D197" s="34"/>
      <c r="I197" s="67"/>
      <c r="J197" s="67"/>
    </row>
    <row r="198" spans="2:10" ht="15.5" customHeight="1" x14ac:dyDescent="0.25">
      <c r="B198" s="108"/>
      <c r="C198" s="108"/>
      <c r="D198" s="34"/>
      <c r="I198" s="67"/>
      <c r="J198" s="67"/>
    </row>
    <row r="199" spans="2:10" ht="15.5" customHeight="1" x14ac:dyDescent="0.25">
      <c r="B199" s="108"/>
      <c r="C199" s="108"/>
      <c r="D199" s="34"/>
      <c r="I199" s="67"/>
      <c r="J199" s="67"/>
    </row>
    <row r="200" spans="2:10" ht="15.5" customHeight="1" x14ac:dyDescent="0.25">
      <c r="B200" s="108"/>
      <c r="C200" s="108"/>
      <c r="D200" s="34"/>
      <c r="I200" s="67"/>
      <c r="J200" s="67"/>
    </row>
    <row r="201" spans="2:10" ht="15.5" customHeight="1" x14ac:dyDescent="0.25">
      <c r="B201" s="108"/>
      <c r="C201" s="108"/>
      <c r="D201" s="34"/>
      <c r="I201" s="67"/>
      <c r="J201" s="67"/>
    </row>
    <row r="202" spans="2:10" ht="15.5" customHeight="1" x14ac:dyDescent="0.25">
      <c r="B202" s="108"/>
      <c r="C202" s="108"/>
      <c r="D202" s="34"/>
      <c r="I202" s="67"/>
      <c r="J202" s="67"/>
    </row>
    <row r="203" spans="2:10" ht="15.5" customHeight="1" x14ac:dyDescent="0.25">
      <c r="B203" s="108"/>
      <c r="C203" s="108"/>
      <c r="D203" s="34"/>
      <c r="I203" s="67"/>
      <c r="J203" s="67"/>
    </row>
    <row r="204" spans="2:10" ht="15.5" customHeight="1" x14ac:dyDescent="0.25">
      <c r="B204" s="108"/>
      <c r="C204" s="108"/>
      <c r="D204" s="34"/>
      <c r="I204" s="67"/>
      <c r="J204" s="67"/>
    </row>
    <row r="205" spans="2:10" ht="15.5" customHeight="1" x14ac:dyDescent="0.25">
      <c r="B205" s="108"/>
      <c r="C205" s="108"/>
      <c r="D205" s="34"/>
      <c r="I205" s="67"/>
      <c r="J205" s="67"/>
    </row>
    <row r="206" spans="2:10" ht="15.5" customHeight="1" x14ac:dyDescent="0.25">
      <c r="B206" s="108"/>
      <c r="C206" s="108"/>
      <c r="D206" s="34"/>
      <c r="I206" s="67"/>
      <c r="J206" s="67"/>
    </row>
    <row r="207" spans="2:10" ht="15.5" customHeight="1" x14ac:dyDescent="0.25">
      <c r="B207" s="108"/>
      <c r="C207" s="108"/>
      <c r="D207" s="34"/>
      <c r="I207" s="67"/>
      <c r="J207" s="67"/>
    </row>
    <row r="208" spans="2:10" ht="15.5" customHeight="1" x14ac:dyDescent="0.25">
      <c r="B208" s="108"/>
      <c r="C208" s="108"/>
      <c r="D208" s="34"/>
      <c r="I208" s="67"/>
      <c r="J208" s="67"/>
    </row>
    <row r="209" spans="2:10" ht="15.5" customHeight="1" x14ac:dyDescent="0.25">
      <c r="B209" s="108"/>
      <c r="C209" s="108"/>
      <c r="D209" s="34"/>
      <c r="I209" s="67"/>
      <c r="J209" s="67"/>
    </row>
    <row r="210" spans="2:10" ht="15.5" customHeight="1" x14ac:dyDescent="0.25">
      <c r="B210" s="108"/>
      <c r="C210" s="108"/>
      <c r="D210" s="34"/>
      <c r="I210" s="67"/>
      <c r="J210" s="67"/>
    </row>
    <row r="211" spans="2:10" ht="15.5" customHeight="1" x14ac:dyDescent="0.25">
      <c r="B211" s="108"/>
      <c r="C211" s="108"/>
      <c r="D211" s="34"/>
      <c r="I211" s="67"/>
      <c r="J211" s="67"/>
    </row>
    <row r="212" spans="2:10" ht="15.5" customHeight="1" x14ac:dyDescent="0.25">
      <c r="B212" s="108"/>
      <c r="C212" s="108"/>
      <c r="D212" s="34"/>
      <c r="I212" s="67"/>
      <c r="J212" s="67"/>
    </row>
    <row r="213" spans="2:10" ht="15.5" customHeight="1" x14ac:dyDescent="0.25">
      <c r="B213" s="108"/>
      <c r="C213" s="108"/>
      <c r="D213" s="34"/>
      <c r="I213" s="67"/>
      <c r="J213" s="67"/>
    </row>
    <row r="214" spans="2:10" ht="15.5" customHeight="1" x14ac:dyDescent="0.25">
      <c r="B214" s="108"/>
      <c r="C214" s="108"/>
      <c r="D214" s="34"/>
      <c r="I214" s="67"/>
      <c r="J214" s="67"/>
    </row>
    <row r="215" spans="2:10" ht="15.5" customHeight="1" x14ac:dyDescent="0.25">
      <c r="B215" s="108"/>
      <c r="C215" s="108"/>
      <c r="D215" s="34"/>
      <c r="I215" s="67"/>
      <c r="J215" s="67"/>
    </row>
    <row r="216" spans="2:10" ht="15.5" customHeight="1" x14ac:dyDescent="0.25">
      <c r="B216" s="108"/>
      <c r="C216" s="108"/>
      <c r="D216" s="34"/>
      <c r="I216" s="67"/>
      <c r="J216" s="67"/>
    </row>
    <row r="217" spans="2:10" ht="15.5" customHeight="1" x14ac:dyDescent="0.25">
      <c r="B217" s="108"/>
      <c r="C217" s="108"/>
      <c r="D217" s="34"/>
      <c r="I217" s="67"/>
      <c r="J217" s="67"/>
    </row>
    <row r="218" spans="2:10" ht="15.5" customHeight="1" x14ac:dyDescent="0.25">
      <c r="B218" s="108"/>
      <c r="C218" s="108"/>
      <c r="D218" s="34"/>
      <c r="I218" s="67"/>
      <c r="J218" s="67"/>
    </row>
    <row r="219" spans="2:10" ht="15.5" customHeight="1" x14ac:dyDescent="0.25">
      <c r="B219" s="108"/>
      <c r="C219" s="108"/>
      <c r="D219" s="34"/>
      <c r="I219" s="67"/>
      <c r="J219" s="67"/>
    </row>
    <row r="220" spans="2:10" ht="15.5" customHeight="1" x14ac:dyDescent="0.25">
      <c r="B220" s="108"/>
      <c r="C220" s="108"/>
      <c r="D220" s="34"/>
      <c r="I220" s="67"/>
      <c r="J220" s="67"/>
    </row>
    <row r="221" spans="2:10" ht="15.5" customHeight="1" x14ac:dyDescent="0.25">
      <c r="B221" s="108"/>
      <c r="C221" s="108"/>
      <c r="D221" s="34"/>
      <c r="I221" s="67"/>
      <c r="J221" s="67"/>
    </row>
    <row r="222" spans="2:10" ht="15.5" customHeight="1" x14ac:dyDescent="0.25">
      <c r="B222" s="108"/>
      <c r="C222" s="108"/>
      <c r="D222" s="34"/>
      <c r="I222" s="67"/>
      <c r="J222" s="67"/>
    </row>
    <row r="223" spans="2:10" ht="15.5" customHeight="1" x14ac:dyDescent="0.25">
      <c r="B223" s="108"/>
      <c r="C223" s="108"/>
      <c r="D223" s="34"/>
      <c r="I223" s="67"/>
      <c r="J223" s="67"/>
    </row>
    <row r="224" spans="2:10" ht="15.5" customHeight="1" x14ac:dyDescent="0.25">
      <c r="B224" s="108"/>
      <c r="C224" s="108"/>
      <c r="D224" s="34"/>
      <c r="I224" s="67"/>
      <c r="J224" s="67"/>
    </row>
    <row r="225" spans="2:10" ht="15.5" customHeight="1" x14ac:dyDescent="0.25">
      <c r="B225" s="108"/>
      <c r="C225" s="108"/>
      <c r="D225" s="34"/>
      <c r="I225" s="67"/>
      <c r="J225" s="67"/>
    </row>
    <row r="226" spans="2:10" ht="15.5" customHeight="1" x14ac:dyDescent="0.25">
      <c r="B226" s="108"/>
      <c r="C226" s="108"/>
      <c r="D226" s="34"/>
      <c r="I226" s="67"/>
      <c r="J226" s="67"/>
    </row>
    <row r="227" spans="2:10" ht="15.5" customHeight="1" x14ac:dyDescent="0.25">
      <c r="B227" s="108"/>
      <c r="C227" s="108"/>
      <c r="D227" s="34"/>
      <c r="I227" s="67"/>
      <c r="J227" s="67"/>
    </row>
    <row r="228" spans="2:10" ht="15.5" customHeight="1" x14ac:dyDescent="0.25">
      <c r="B228" s="108"/>
      <c r="C228" s="108"/>
      <c r="D228" s="34"/>
      <c r="I228" s="67"/>
      <c r="J228" s="67"/>
    </row>
    <row r="229" spans="2:10" ht="15.5" customHeight="1" x14ac:dyDescent="0.25">
      <c r="B229" s="108"/>
      <c r="C229" s="108"/>
      <c r="D229" s="34"/>
      <c r="I229" s="67"/>
      <c r="J229" s="67"/>
    </row>
    <row r="230" spans="2:10" ht="15.5" customHeight="1" x14ac:dyDescent="0.25">
      <c r="B230" s="108"/>
      <c r="C230" s="108"/>
      <c r="D230" s="34"/>
      <c r="I230" s="67"/>
      <c r="J230" s="67"/>
    </row>
    <row r="231" spans="2:10" ht="15.5" customHeight="1" x14ac:dyDescent="0.25">
      <c r="B231" s="108"/>
      <c r="C231" s="108"/>
      <c r="D231" s="34"/>
      <c r="I231" s="67"/>
      <c r="J231" s="67"/>
    </row>
    <row r="232" spans="2:10" ht="15.5" customHeight="1" x14ac:dyDescent="0.25">
      <c r="B232" s="108"/>
      <c r="C232" s="108"/>
      <c r="D232" s="34"/>
      <c r="I232" s="67"/>
      <c r="J232" s="67"/>
    </row>
    <row r="233" spans="2:10" ht="15.5" customHeight="1" x14ac:dyDescent="0.25">
      <c r="B233" s="108"/>
      <c r="C233" s="108"/>
      <c r="D233" s="34"/>
      <c r="I233" s="67"/>
      <c r="J233" s="67"/>
    </row>
    <row r="234" spans="2:10" ht="15.5" customHeight="1" x14ac:dyDescent="0.25">
      <c r="B234" s="108"/>
      <c r="C234" s="108"/>
      <c r="D234" s="34"/>
      <c r="I234" s="67"/>
      <c r="J234" s="67"/>
    </row>
    <row r="235" spans="2:10" ht="15.5" customHeight="1" x14ac:dyDescent="0.25">
      <c r="B235" s="108"/>
      <c r="C235" s="108"/>
      <c r="D235" s="34"/>
      <c r="I235" s="67"/>
      <c r="J235" s="67"/>
    </row>
    <row r="236" spans="2:10" ht="15.5" customHeight="1" x14ac:dyDescent="0.25">
      <c r="B236" s="108"/>
      <c r="C236" s="108"/>
      <c r="D236" s="34"/>
      <c r="I236" s="67"/>
      <c r="J236" s="67"/>
    </row>
    <row r="237" spans="2:10" ht="15.5" customHeight="1" x14ac:dyDescent="0.25">
      <c r="B237" s="108"/>
      <c r="C237" s="108"/>
      <c r="D237" s="34"/>
      <c r="I237" s="67"/>
      <c r="J237" s="67"/>
    </row>
    <row r="238" spans="2:10" ht="15.5" customHeight="1" x14ac:dyDescent="0.25">
      <c r="B238" s="108"/>
      <c r="C238" s="108"/>
      <c r="D238" s="34"/>
      <c r="I238" s="67"/>
      <c r="J238" s="67"/>
    </row>
    <row r="239" spans="2:10" ht="15.5" customHeight="1" x14ac:dyDescent="0.25">
      <c r="B239" s="108"/>
      <c r="C239" s="108"/>
      <c r="D239" s="34"/>
      <c r="I239" s="67"/>
      <c r="J239" s="67"/>
    </row>
    <row r="240" spans="2:10" ht="15.5" customHeight="1" x14ac:dyDescent="0.25">
      <c r="B240" s="108"/>
      <c r="C240" s="108"/>
      <c r="D240" s="34"/>
      <c r="I240" s="67"/>
      <c r="J240" s="67"/>
    </row>
    <row r="241" spans="2:10" ht="15.5" customHeight="1" x14ac:dyDescent="0.25">
      <c r="B241" s="108"/>
      <c r="C241" s="108"/>
      <c r="D241" s="34"/>
      <c r="I241" s="67"/>
      <c r="J241" s="67"/>
    </row>
    <row r="242" spans="2:10" ht="15.5" customHeight="1" x14ac:dyDescent="0.25">
      <c r="B242" s="108"/>
      <c r="C242" s="108"/>
      <c r="D242" s="34"/>
      <c r="I242" s="67"/>
      <c r="J242" s="67"/>
    </row>
    <row r="243" spans="2:10" ht="15.5" customHeight="1" x14ac:dyDescent="0.25">
      <c r="B243" s="108"/>
      <c r="C243" s="108"/>
      <c r="D243" s="34"/>
      <c r="I243" s="67"/>
      <c r="J243" s="67"/>
    </row>
    <row r="244" spans="2:10" ht="15.5" customHeight="1" x14ac:dyDescent="0.25">
      <c r="B244" s="108"/>
      <c r="C244" s="108"/>
      <c r="D244" s="34"/>
      <c r="I244" s="67"/>
      <c r="J244" s="67"/>
    </row>
    <row r="245" spans="2:10" ht="15.5" customHeight="1" x14ac:dyDescent="0.25">
      <c r="B245" s="108"/>
      <c r="C245" s="108"/>
      <c r="D245" s="34"/>
      <c r="I245" s="67"/>
      <c r="J245" s="67"/>
    </row>
    <row r="246" spans="2:10" ht="15.5" customHeight="1" x14ac:dyDescent="0.25">
      <c r="B246" s="108"/>
      <c r="C246" s="108"/>
      <c r="D246" s="34"/>
      <c r="I246" s="67"/>
      <c r="J246" s="67"/>
    </row>
    <row r="247" spans="2:10" ht="15.5" customHeight="1" x14ac:dyDescent="0.25">
      <c r="B247" s="108"/>
      <c r="C247" s="108"/>
      <c r="D247" s="34"/>
      <c r="I247" s="67"/>
      <c r="J247" s="67"/>
    </row>
    <row r="248" spans="2:10" ht="15.5" customHeight="1" x14ac:dyDescent="0.25">
      <c r="B248" s="108"/>
      <c r="C248" s="108"/>
      <c r="D248" s="34"/>
      <c r="I248" s="67"/>
      <c r="J248" s="67"/>
    </row>
    <row r="249" spans="2:10" ht="15.5" customHeight="1" x14ac:dyDescent="0.25">
      <c r="B249" s="108"/>
      <c r="C249" s="108"/>
      <c r="D249" s="34"/>
      <c r="I249" s="67"/>
      <c r="J249" s="67"/>
    </row>
    <row r="250" spans="2:10" ht="15.5" customHeight="1" x14ac:dyDescent="0.25">
      <c r="B250" s="108"/>
      <c r="C250" s="108"/>
      <c r="D250" s="34"/>
      <c r="I250" s="67"/>
      <c r="J250" s="67"/>
    </row>
    <row r="251" spans="2:10" ht="15.5" customHeight="1" x14ac:dyDescent="0.25">
      <c r="B251" s="108"/>
      <c r="C251" s="108"/>
      <c r="D251" s="34"/>
      <c r="I251" s="67"/>
      <c r="J251" s="67"/>
    </row>
    <row r="252" spans="2:10" ht="15.5" customHeight="1" x14ac:dyDescent="0.25">
      <c r="B252" s="108"/>
      <c r="C252" s="108"/>
      <c r="D252" s="34"/>
      <c r="I252" s="67"/>
      <c r="J252" s="67"/>
    </row>
    <row r="253" spans="2:10" ht="15.5" customHeight="1" x14ac:dyDescent="0.25">
      <c r="B253" s="108"/>
      <c r="C253" s="108"/>
      <c r="D253" s="34"/>
      <c r="I253" s="67"/>
      <c r="J253" s="67"/>
    </row>
    <row r="254" spans="2:10" ht="15.5" customHeight="1" x14ac:dyDescent="0.25">
      <c r="B254" s="108"/>
      <c r="C254" s="108"/>
      <c r="D254" s="34"/>
      <c r="I254" s="67"/>
      <c r="J254" s="67"/>
    </row>
    <row r="255" spans="2:10" ht="15.5" customHeight="1" x14ac:dyDescent="0.25">
      <c r="B255" s="108"/>
      <c r="C255" s="108"/>
      <c r="D255" s="34"/>
      <c r="I255" s="67"/>
      <c r="J255" s="67"/>
    </row>
    <row r="256" spans="2:10" ht="15.5" customHeight="1" x14ac:dyDescent="0.25">
      <c r="B256" s="108"/>
      <c r="C256" s="108"/>
      <c r="D256" s="34"/>
      <c r="I256" s="67"/>
      <c r="J256" s="67"/>
    </row>
    <row r="257" spans="2:10" ht="15.5" customHeight="1" x14ac:dyDescent="0.25">
      <c r="B257" s="108"/>
      <c r="C257" s="108"/>
      <c r="D257" s="34"/>
      <c r="I257" s="67"/>
      <c r="J257" s="67"/>
    </row>
    <row r="258" spans="2:10" ht="15.5" customHeight="1" x14ac:dyDescent="0.25">
      <c r="B258" s="108"/>
      <c r="C258" s="108"/>
      <c r="D258" s="34"/>
      <c r="I258" s="67"/>
      <c r="J258" s="67"/>
    </row>
    <row r="259" spans="2:10" ht="15.5" customHeight="1" x14ac:dyDescent="0.25">
      <c r="B259" s="108"/>
      <c r="C259" s="108"/>
      <c r="D259" s="34"/>
      <c r="I259" s="67"/>
      <c r="J259" s="67"/>
    </row>
    <row r="260" spans="2:10" ht="15.5" customHeight="1" x14ac:dyDescent="0.25">
      <c r="B260" s="108"/>
      <c r="C260" s="108"/>
      <c r="D260" s="34"/>
      <c r="I260" s="67"/>
      <c r="J260" s="67"/>
    </row>
    <row r="261" spans="2:10" ht="15.5" customHeight="1" x14ac:dyDescent="0.25">
      <c r="B261" s="108"/>
      <c r="C261" s="108"/>
      <c r="D261" s="34"/>
      <c r="I261" s="67"/>
      <c r="J261" s="67"/>
    </row>
    <row r="262" spans="2:10" ht="15.5" customHeight="1" x14ac:dyDescent="0.25">
      <c r="B262" s="108"/>
      <c r="C262" s="108"/>
      <c r="D262" s="34"/>
      <c r="I262" s="67"/>
      <c r="J262" s="67"/>
    </row>
    <row r="263" spans="2:10" ht="15.5" customHeight="1" x14ac:dyDescent="0.25">
      <c r="B263" s="108"/>
      <c r="C263" s="108"/>
      <c r="D263" s="34"/>
      <c r="I263" s="67"/>
      <c r="J263" s="67"/>
    </row>
    <row r="264" spans="2:10" ht="15.5" customHeight="1" x14ac:dyDescent="0.25">
      <c r="B264" s="108"/>
      <c r="C264" s="108"/>
      <c r="D264" s="34"/>
      <c r="I264" s="67"/>
      <c r="J264" s="67"/>
    </row>
    <row r="265" spans="2:10" ht="15.5" customHeight="1" x14ac:dyDescent="0.25">
      <c r="B265" s="108"/>
      <c r="C265" s="108"/>
      <c r="D265" s="34"/>
      <c r="I265" s="67"/>
      <c r="J265" s="67"/>
    </row>
    <row r="266" spans="2:10" ht="15.5" customHeight="1" x14ac:dyDescent="0.25">
      <c r="B266" s="108"/>
      <c r="C266" s="108"/>
      <c r="D266" s="34"/>
      <c r="I266" s="67"/>
      <c r="J266" s="67"/>
    </row>
    <row r="267" spans="2:10" ht="15.5" customHeight="1" x14ac:dyDescent="0.25">
      <c r="B267" s="108"/>
      <c r="C267" s="108"/>
      <c r="D267" s="34"/>
      <c r="I267" s="67"/>
      <c r="J267" s="67"/>
    </row>
    <row r="268" spans="2:10" ht="15.5" customHeight="1" x14ac:dyDescent="0.25">
      <c r="B268" s="108"/>
      <c r="C268" s="108"/>
      <c r="D268" s="34"/>
      <c r="I268" s="67"/>
      <c r="J268" s="67"/>
    </row>
    <row r="269" spans="2:10" ht="15.5" customHeight="1" x14ac:dyDescent="0.25">
      <c r="B269" s="108"/>
      <c r="C269" s="108"/>
      <c r="D269" s="34"/>
      <c r="I269" s="67"/>
      <c r="J269" s="67"/>
    </row>
    <row r="270" spans="2:10" ht="15.5" customHeight="1" x14ac:dyDescent="0.25">
      <c r="B270" s="108"/>
      <c r="C270" s="108"/>
      <c r="D270" s="34"/>
      <c r="I270" s="67"/>
      <c r="J270" s="67"/>
    </row>
    <row r="271" spans="2:10" ht="15.5" customHeight="1" x14ac:dyDescent="0.25">
      <c r="B271" s="108"/>
      <c r="C271" s="108"/>
      <c r="D271" s="34"/>
      <c r="I271" s="67"/>
      <c r="J271" s="67"/>
    </row>
    <row r="272" spans="2:10" ht="15.5" customHeight="1" x14ac:dyDescent="0.25">
      <c r="B272" s="108"/>
      <c r="C272" s="108"/>
      <c r="D272" s="34"/>
      <c r="I272" s="67"/>
      <c r="J272" s="67"/>
    </row>
    <row r="273" spans="2:10" ht="15.5" customHeight="1" x14ac:dyDescent="0.25">
      <c r="B273" s="108"/>
      <c r="C273" s="108"/>
      <c r="D273" s="34"/>
      <c r="I273" s="67"/>
      <c r="J273" s="67"/>
    </row>
    <row r="274" spans="2:10" ht="15.5" customHeight="1" x14ac:dyDescent="0.25">
      <c r="B274" s="108"/>
      <c r="C274" s="108"/>
      <c r="D274" s="34"/>
      <c r="I274" s="67"/>
      <c r="J274" s="67"/>
    </row>
    <row r="275" spans="2:10" ht="15.5" customHeight="1" x14ac:dyDescent="0.25">
      <c r="B275" s="108"/>
      <c r="C275" s="108"/>
      <c r="D275" s="34"/>
      <c r="I275" s="67"/>
      <c r="J275" s="67"/>
    </row>
    <row r="276" spans="2:10" ht="15.5" customHeight="1" x14ac:dyDescent="0.25">
      <c r="B276" s="108"/>
      <c r="C276" s="108"/>
      <c r="D276" s="34"/>
      <c r="I276" s="67"/>
      <c r="J276" s="67"/>
    </row>
    <row r="277" spans="2:10" ht="15.5" customHeight="1" x14ac:dyDescent="0.25">
      <c r="B277" s="108"/>
      <c r="C277" s="108"/>
      <c r="D277" s="34"/>
      <c r="I277" s="67"/>
      <c r="J277" s="67"/>
    </row>
    <row r="278" spans="2:10" ht="15.5" customHeight="1" x14ac:dyDescent="0.25">
      <c r="B278" s="108"/>
      <c r="C278" s="108"/>
      <c r="D278" s="34"/>
      <c r="I278" s="67"/>
      <c r="J278" s="67"/>
    </row>
    <row r="279" spans="2:10" ht="15.5" customHeight="1" x14ac:dyDescent="0.25">
      <c r="B279" s="108"/>
      <c r="C279" s="108"/>
      <c r="D279" s="34"/>
      <c r="I279" s="67"/>
      <c r="J279" s="67"/>
    </row>
    <row r="280" spans="2:10" ht="15.5" customHeight="1" x14ac:dyDescent="0.25">
      <c r="B280" s="108"/>
      <c r="C280" s="108"/>
      <c r="D280" s="34"/>
      <c r="I280" s="67"/>
      <c r="J280" s="67"/>
    </row>
    <row r="281" spans="2:10" ht="15.5" customHeight="1" x14ac:dyDescent="0.25">
      <c r="B281" s="108"/>
      <c r="C281" s="108"/>
      <c r="D281" s="34"/>
      <c r="I281" s="67"/>
      <c r="J281" s="67"/>
    </row>
    <row r="282" spans="2:10" ht="15.5" customHeight="1" x14ac:dyDescent="0.25">
      <c r="B282" s="108"/>
      <c r="C282" s="108"/>
      <c r="D282" s="34"/>
      <c r="I282" s="67"/>
      <c r="J282" s="67"/>
    </row>
    <row r="283" spans="2:10" ht="15.5" customHeight="1" x14ac:dyDescent="0.25">
      <c r="B283" s="108"/>
      <c r="C283" s="108"/>
      <c r="D283" s="34"/>
      <c r="I283" s="67"/>
      <c r="J283" s="67"/>
    </row>
    <row r="284" spans="2:10" ht="15.5" customHeight="1" x14ac:dyDescent="0.25">
      <c r="B284" s="108"/>
      <c r="C284" s="108"/>
      <c r="D284" s="34"/>
      <c r="I284" s="67"/>
      <c r="J284" s="67"/>
    </row>
    <row r="285" spans="2:10" ht="15.5" customHeight="1" x14ac:dyDescent="0.25">
      <c r="B285" s="108"/>
      <c r="C285" s="108"/>
      <c r="D285" s="34"/>
      <c r="I285" s="67"/>
      <c r="J285" s="67"/>
    </row>
    <row r="286" spans="2:10" ht="15.5" customHeight="1" x14ac:dyDescent="0.25">
      <c r="B286" s="108"/>
      <c r="C286" s="108"/>
      <c r="D286" s="34"/>
      <c r="I286" s="67"/>
      <c r="J286" s="67"/>
    </row>
    <row r="287" spans="2:10" ht="15.5" customHeight="1" x14ac:dyDescent="0.25">
      <c r="B287" s="108"/>
      <c r="C287" s="108"/>
      <c r="D287" s="34"/>
      <c r="I287" s="67"/>
      <c r="J287" s="67"/>
    </row>
    <row r="288" spans="2:10" ht="15.5" customHeight="1" x14ac:dyDescent="0.25">
      <c r="B288" s="108"/>
      <c r="C288" s="108"/>
      <c r="D288" s="34"/>
      <c r="I288" s="67"/>
      <c r="J288" s="67"/>
    </row>
    <row r="289" spans="2:10" ht="15.5" customHeight="1" x14ac:dyDescent="0.25">
      <c r="B289" s="108"/>
      <c r="C289" s="108"/>
      <c r="D289" s="34"/>
      <c r="I289" s="67"/>
      <c r="J289" s="67"/>
    </row>
    <row r="290" spans="2:10" ht="15.5" customHeight="1" x14ac:dyDescent="0.25">
      <c r="B290" s="108"/>
      <c r="C290" s="108"/>
      <c r="D290" s="34"/>
      <c r="I290" s="67"/>
      <c r="J290" s="67"/>
    </row>
    <row r="291" spans="2:10" ht="15.5" customHeight="1" x14ac:dyDescent="0.25">
      <c r="B291" s="108"/>
      <c r="C291" s="108"/>
      <c r="D291" s="34"/>
      <c r="I291" s="67"/>
      <c r="J291" s="67"/>
    </row>
    <row r="292" spans="2:10" ht="15.5" customHeight="1" x14ac:dyDescent="0.25">
      <c r="B292" s="108"/>
      <c r="C292" s="108"/>
      <c r="D292" s="34"/>
      <c r="I292" s="67"/>
      <c r="J292" s="67"/>
    </row>
    <row r="293" spans="2:10" ht="15.5" customHeight="1" x14ac:dyDescent="0.25">
      <c r="B293" s="108"/>
      <c r="C293" s="108"/>
      <c r="D293" s="34"/>
      <c r="I293" s="67"/>
      <c r="J293" s="67"/>
    </row>
    <row r="294" spans="2:10" ht="15.5" customHeight="1" x14ac:dyDescent="0.25">
      <c r="B294" s="108"/>
      <c r="C294" s="108"/>
      <c r="D294" s="34"/>
      <c r="I294" s="67"/>
      <c r="J294" s="67"/>
    </row>
    <row r="295" spans="2:10" ht="15.5" customHeight="1" x14ac:dyDescent="0.25">
      <c r="B295" s="108"/>
      <c r="C295" s="108"/>
      <c r="D295" s="34"/>
      <c r="I295" s="67"/>
      <c r="J295" s="67"/>
    </row>
    <row r="296" spans="2:10" ht="15.5" customHeight="1" x14ac:dyDescent="0.25">
      <c r="B296" s="108"/>
      <c r="C296" s="108"/>
      <c r="D296" s="34"/>
      <c r="I296" s="67"/>
      <c r="J296" s="67"/>
    </row>
    <row r="297" spans="2:10" ht="15.5" customHeight="1" x14ac:dyDescent="0.25">
      <c r="B297" s="108"/>
      <c r="C297" s="108"/>
      <c r="D297" s="34"/>
      <c r="I297" s="67"/>
      <c r="J297" s="67"/>
    </row>
    <row r="298" spans="2:10" ht="15.5" customHeight="1" x14ac:dyDescent="0.25">
      <c r="B298" s="108"/>
      <c r="C298" s="108"/>
      <c r="D298" s="34"/>
      <c r="I298" s="67"/>
      <c r="J298" s="67"/>
    </row>
    <row r="299" spans="2:10" ht="15.5" customHeight="1" x14ac:dyDescent="0.25">
      <c r="B299" s="108"/>
      <c r="C299" s="108"/>
      <c r="D299" s="34"/>
      <c r="I299" s="67"/>
      <c r="J299" s="67"/>
    </row>
    <row r="300" spans="2:10" ht="15.5" customHeight="1" x14ac:dyDescent="0.25">
      <c r="B300" s="108"/>
      <c r="C300" s="108"/>
      <c r="D300" s="34"/>
      <c r="I300" s="67"/>
      <c r="J300" s="67"/>
    </row>
    <row r="301" spans="2:10" x14ac:dyDescent="0.25">
      <c r="B301" s="108"/>
      <c r="C301" s="108"/>
      <c r="D301" s="34"/>
      <c r="I301" s="67"/>
      <c r="J301" s="67"/>
    </row>
    <row r="302" spans="2:10" x14ac:dyDescent="0.25">
      <c r="B302" s="108"/>
      <c r="C302" s="108"/>
      <c r="D302" s="34"/>
      <c r="I302" s="67"/>
      <c r="J302" s="67"/>
    </row>
    <row r="303" spans="2:10" x14ac:dyDescent="0.25">
      <c r="B303" s="108"/>
      <c r="C303" s="108"/>
      <c r="D303" s="34"/>
      <c r="I303" s="67"/>
      <c r="J303" s="67"/>
    </row>
    <row r="304" spans="2:10" x14ac:dyDescent="0.25">
      <c r="B304" s="108"/>
      <c r="C304" s="108"/>
      <c r="D304" s="34"/>
      <c r="I304" s="67"/>
      <c r="J304" s="67"/>
    </row>
    <row r="305" spans="2:10" x14ac:dyDescent="0.25">
      <c r="B305" s="108"/>
      <c r="C305" s="108"/>
      <c r="D305" s="34"/>
      <c r="I305" s="67"/>
      <c r="J305" s="67"/>
    </row>
    <row r="306" spans="2:10" x14ac:dyDescent="0.25">
      <c r="B306" s="108"/>
      <c r="C306" s="108"/>
      <c r="D306" s="34"/>
      <c r="I306" s="67"/>
      <c r="J306" s="67"/>
    </row>
    <row r="307" spans="2:10" x14ac:dyDescent="0.25">
      <c r="B307" s="108"/>
      <c r="C307" s="108"/>
      <c r="D307" s="34"/>
      <c r="I307" s="67"/>
      <c r="J307" s="67"/>
    </row>
    <row r="308" spans="2:10" x14ac:dyDescent="0.25">
      <c r="B308" s="108"/>
      <c r="C308" s="108"/>
      <c r="D308" s="34"/>
      <c r="I308" s="67"/>
      <c r="J308" s="67"/>
    </row>
    <row r="309" spans="2:10" x14ac:dyDescent="0.25">
      <c r="B309" s="108"/>
      <c r="C309" s="108"/>
      <c r="D309" s="34"/>
      <c r="I309" s="67"/>
      <c r="J309" s="67"/>
    </row>
    <row r="310" spans="2:10" x14ac:dyDescent="0.25">
      <c r="B310" s="108"/>
      <c r="C310" s="108"/>
      <c r="D310" s="34"/>
      <c r="I310" s="67"/>
      <c r="J310" s="67"/>
    </row>
    <row r="311" spans="2:10" x14ac:dyDescent="0.25">
      <c r="B311" s="108"/>
      <c r="C311" s="108"/>
      <c r="D311" s="34"/>
      <c r="I311" s="67"/>
      <c r="J311" s="67"/>
    </row>
    <row r="312" spans="2:10" x14ac:dyDescent="0.25">
      <c r="B312" s="108"/>
      <c r="C312" s="108"/>
      <c r="D312" s="34"/>
      <c r="I312" s="67"/>
      <c r="J312" s="67"/>
    </row>
    <row r="313" spans="2:10" x14ac:dyDescent="0.25">
      <c r="B313" s="108"/>
      <c r="C313" s="108"/>
      <c r="D313" s="34"/>
      <c r="I313" s="67"/>
      <c r="J313" s="67"/>
    </row>
    <row r="314" spans="2:10" x14ac:dyDescent="0.25">
      <c r="B314" s="108"/>
      <c r="C314" s="108"/>
      <c r="D314" s="34"/>
      <c r="I314" s="67"/>
      <c r="J314" s="67"/>
    </row>
    <row r="315" spans="2:10" x14ac:dyDescent="0.25">
      <c r="B315" s="108"/>
      <c r="C315" s="108"/>
      <c r="D315" s="34"/>
      <c r="I315" s="67"/>
      <c r="J315" s="67"/>
    </row>
    <row r="316" spans="2:10" x14ac:dyDescent="0.25">
      <c r="B316" s="108"/>
      <c r="C316" s="108"/>
      <c r="D316" s="34"/>
      <c r="I316" s="67"/>
      <c r="J316" s="67"/>
    </row>
    <row r="317" spans="2:10" x14ac:dyDescent="0.25">
      <c r="B317" s="108"/>
      <c r="C317" s="108"/>
      <c r="D317" s="34"/>
      <c r="I317" s="67"/>
      <c r="J317" s="67"/>
    </row>
    <row r="318" spans="2:10" x14ac:dyDescent="0.25">
      <c r="B318" s="108"/>
      <c r="C318" s="108"/>
      <c r="D318" s="34"/>
      <c r="I318" s="67"/>
      <c r="J318" s="67"/>
    </row>
    <row r="319" spans="2:10" x14ac:dyDescent="0.25">
      <c r="B319" s="108"/>
      <c r="C319" s="108"/>
      <c r="D319" s="34"/>
      <c r="I319" s="67"/>
      <c r="J319" s="67"/>
    </row>
    <row r="320" spans="2:10" x14ac:dyDescent="0.25">
      <c r="B320" s="108"/>
      <c r="C320" s="108"/>
      <c r="D320" s="34"/>
      <c r="I320" s="67"/>
      <c r="J320" s="67"/>
    </row>
    <row r="321" spans="2:10" x14ac:dyDescent="0.25">
      <c r="B321" s="108"/>
      <c r="C321" s="108"/>
      <c r="D321" s="34"/>
      <c r="I321" s="67"/>
      <c r="J321" s="67"/>
    </row>
    <row r="322" spans="2:10" x14ac:dyDescent="0.25">
      <c r="B322" s="108"/>
      <c r="C322" s="108"/>
      <c r="D322" s="34"/>
      <c r="I322" s="67"/>
      <c r="J322" s="67"/>
    </row>
    <row r="323" spans="2:10" x14ac:dyDescent="0.25">
      <c r="B323" s="108"/>
      <c r="C323" s="108"/>
      <c r="D323" s="34"/>
      <c r="I323" s="67"/>
      <c r="J323" s="67"/>
    </row>
    <row r="324" spans="2:10" x14ac:dyDescent="0.25">
      <c r="B324" s="108"/>
      <c r="C324" s="108"/>
      <c r="D324" s="34"/>
      <c r="I324" s="67"/>
      <c r="J324" s="67"/>
    </row>
    <row r="325" spans="2:10" x14ac:dyDescent="0.25">
      <c r="B325" s="108"/>
      <c r="C325" s="108"/>
      <c r="D325" s="34"/>
      <c r="I325" s="67"/>
      <c r="J325" s="67"/>
    </row>
    <row r="326" spans="2:10" x14ac:dyDescent="0.25">
      <c r="B326" s="108"/>
      <c r="C326" s="108"/>
      <c r="D326" s="34"/>
      <c r="I326" s="67"/>
      <c r="J326" s="67"/>
    </row>
    <row r="327" spans="2:10" x14ac:dyDescent="0.25">
      <c r="B327" s="108"/>
      <c r="C327" s="108"/>
      <c r="D327" s="34"/>
      <c r="I327" s="67"/>
      <c r="J327" s="67"/>
    </row>
    <row r="328" spans="2:10" x14ac:dyDescent="0.25">
      <c r="B328" s="108"/>
      <c r="C328" s="108"/>
      <c r="D328" s="34"/>
      <c r="I328" s="67"/>
      <c r="J328" s="67"/>
    </row>
    <row r="329" spans="2:10" x14ac:dyDescent="0.25">
      <c r="B329" s="108"/>
      <c r="C329" s="108"/>
      <c r="D329" s="34"/>
      <c r="I329" s="67"/>
      <c r="J329" s="67"/>
    </row>
    <row r="330" spans="2:10" x14ac:dyDescent="0.25">
      <c r="B330" s="108"/>
      <c r="C330" s="108"/>
      <c r="D330" s="34"/>
      <c r="I330" s="67"/>
      <c r="J330" s="67"/>
    </row>
    <row r="331" spans="2:10" x14ac:dyDescent="0.25">
      <c r="B331" s="108"/>
      <c r="C331" s="108"/>
      <c r="D331" s="34"/>
      <c r="I331" s="67"/>
      <c r="J331" s="67"/>
    </row>
    <row r="332" spans="2:10" x14ac:dyDescent="0.25">
      <c r="B332" s="108"/>
      <c r="C332" s="108"/>
      <c r="D332" s="34"/>
      <c r="I332" s="67"/>
      <c r="J332" s="67"/>
    </row>
    <row r="333" spans="2:10" x14ac:dyDescent="0.25">
      <c r="B333" s="108"/>
      <c r="C333" s="108"/>
      <c r="D333" s="34"/>
      <c r="I333" s="67"/>
      <c r="J333" s="67"/>
    </row>
    <row r="334" spans="2:10" x14ac:dyDescent="0.25">
      <c r="B334" s="108"/>
      <c r="C334" s="108"/>
      <c r="D334" s="34"/>
      <c r="I334" s="67"/>
      <c r="J334" s="67"/>
    </row>
    <row r="335" spans="2:10" x14ac:dyDescent="0.25">
      <c r="B335" s="108"/>
      <c r="C335" s="108"/>
      <c r="D335" s="34"/>
      <c r="I335" s="67"/>
      <c r="J335" s="67"/>
    </row>
    <row r="336" spans="2:10" x14ac:dyDescent="0.25">
      <c r="B336" s="108"/>
      <c r="C336" s="108"/>
      <c r="D336" s="34"/>
      <c r="I336" s="67"/>
      <c r="J336" s="67"/>
    </row>
    <row r="337" spans="2:10" x14ac:dyDescent="0.25">
      <c r="B337" s="108"/>
      <c r="C337" s="108"/>
      <c r="D337" s="34"/>
      <c r="I337" s="67"/>
      <c r="J337" s="67"/>
    </row>
    <row r="338" spans="2:10" x14ac:dyDescent="0.25">
      <c r="B338" s="108"/>
      <c r="C338" s="108"/>
      <c r="D338" s="34"/>
      <c r="I338" s="67"/>
      <c r="J338" s="67"/>
    </row>
    <row r="339" spans="2:10" x14ac:dyDescent="0.25">
      <c r="B339" s="108"/>
      <c r="C339" s="108"/>
      <c r="D339" s="34"/>
      <c r="I339" s="67"/>
      <c r="J339" s="67"/>
    </row>
    <row r="340" spans="2:10" x14ac:dyDescent="0.25">
      <c r="B340" s="108"/>
      <c r="C340" s="108"/>
      <c r="D340" s="34"/>
      <c r="I340" s="67"/>
      <c r="J340" s="67"/>
    </row>
    <row r="341" spans="2:10" x14ac:dyDescent="0.25">
      <c r="B341" s="108"/>
      <c r="C341" s="108"/>
      <c r="D341" s="34"/>
      <c r="I341" s="67"/>
      <c r="J341" s="67"/>
    </row>
    <row r="342" spans="2:10" x14ac:dyDescent="0.25">
      <c r="B342" s="108"/>
      <c r="C342" s="108"/>
      <c r="D342" s="34"/>
      <c r="I342" s="67"/>
      <c r="J342" s="67"/>
    </row>
    <row r="343" spans="2:10" x14ac:dyDescent="0.25">
      <c r="B343" s="108"/>
      <c r="C343" s="108"/>
      <c r="D343" s="34"/>
      <c r="I343" s="67"/>
      <c r="J343" s="67"/>
    </row>
    <row r="344" spans="2:10" x14ac:dyDescent="0.25">
      <c r="B344" s="108"/>
      <c r="C344" s="108"/>
      <c r="D344" s="34"/>
      <c r="I344" s="67"/>
      <c r="J344" s="67"/>
    </row>
    <row r="345" spans="2:10" x14ac:dyDescent="0.25">
      <c r="B345" s="108"/>
      <c r="C345" s="108"/>
      <c r="D345" s="34"/>
      <c r="I345" s="67"/>
      <c r="J345" s="67"/>
    </row>
    <row r="346" spans="2:10" x14ac:dyDescent="0.25">
      <c r="B346" s="108"/>
      <c r="C346" s="108"/>
      <c r="D346" s="34"/>
      <c r="I346" s="67"/>
      <c r="J346" s="67"/>
    </row>
    <row r="347" spans="2:10" x14ac:dyDescent="0.25">
      <c r="B347" s="108"/>
      <c r="C347" s="108"/>
      <c r="D347" s="34"/>
      <c r="I347" s="67"/>
      <c r="J347" s="67"/>
    </row>
    <row r="348" spans="2:10" x14ac:dyDescent="0.25">
      <c r="B348" s="108"/>
      <c r="C348" s="108"/>
      <c r="D348" s="34"/>
      <c r="I348" s="67"/>
      <c r="J348" s="67"/>
    </row>
    <row r="349" spans="2:10" x14ac:dyDescent="0.25">
      <c r="B349" s="108"/>
      <c r="C349" s="108"/>
      <c r="D349" s="34"/>
      <c r="I349" s="67"/>
      <c r="J349" s="67"/>
    </row>
    <row r="350" spans="2:10" x14ac:dyDescent="0.25">
      <c r="B350" s="108"/>
      <c r="C350" s="108"/>
      <c r="D350" s="34"/>
      <c r="I350" s="67"/>
      <c r="J350" s="67"/>
    </row>
    <row r="351" spans="2:10" x14ac:dyDescent="0.25">
      <c r="B351" s="108"/>
      <c r="C351" s="108"/>
      <c r="D351" s="34"/>
      <c r="I351" s="67"/>
      <c r="J351" s="67"/>
    </row>
    <row r="352" spans="2:10" x14ac:dyDescent="0.25">
      <c r="B352" s="108"/>
      <c r="C352" s="108"/>
      <c r="D352" s="34"/>
      <c r="I352" s="67"/>
      <c r="J352" s="67"/>
    </row>
    <row r="353" spans="1:10" x14ac:dyDescent="0.25">
      <c r="B353" s="108"/>
      <c r="C353" s="108"/>
      <c r="D353" s="34"/>
      <c r="I353" s="67"/>
      <c r="J353" s="67"/>
    </row>
    <row r="354" spans="1:10" x14ac:dyDescent="0.25">
      <c r="B354" s="108"/>
      <c r="C354" s="108"/>
      <c r="D354" s="34"/>
      <c r="I354" s="67"/>
      <c r="J354" s="67"/>
    </row>
    <row r="355" spans="1:10" x14ac:dyDescent="0.25">
      <c r="B355" s="108"/>
      <c r="C355" s="108"/>
      <c r="D355" s="34"/>
      <c r="I355" s="67"/>
      <c r="J355" s="67"/>
    </row>
    <row r="356" spans="1:10" x14ac:dyDescent="0.25">
      <c r="B356" s="108"/>
      <c r="C356" s="108"/>
      <c r="D356" s="34"/>
      <c r="I356" s="67"/>
      <c r="J356" s="67"/>
    </row>
    <row r="357" spans="1:10" x14ac:dyDescent="0.25">
      <c r="B357" s="108"/>
      <c r="C357" s="108"/>
      <c r="D357" s="34"/>
      <c r="I357" s="67"/>
      <c r="J357" s="67"/>
    </row>
    <row r="358" spans="1:10" x14ac:dyDescent="0.25">
      <c r="A358" s="9"/>
      <c r="B358" s="109"/>
      <c r="C358" s="109"/>
      <c r="I358" s="67"/>
      <c r="J358" s="67"/>
    </row>
    <row r="359" spans="1:10" x14ac:dyDescent="0.25">
      <c r="I359" s="67"/>
      <c r="J359" s="67"/>
    </row>
  </sheetData>
  <sortState xmlns:xlrd2="http://schemas.microsoft.com/office/spreadsheetml/2017/richdata2" ref="A8:E15">
    <sortCondition descending="1" ref="E8:E15"/>
  </sortState>
  <mergeCells count="2">
    <mergeCell ref="A1:J1"/>
    <mergeCell ref="M1:N1"/>
  </mergeCells>
  <hyperlinks>
    <hyperlink ref="M1:N1" location="'Table of Content'!A1" display="Table 21: AfCFTA" xr:uid="{00000000-0004-0000-1D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32"/>
  <sheetViews>
    <sheetView zoomScaleNormal="100" workbookViewId="0">
      <selection activeCell="H1" sqref="H1"/>
    </sheetView>
  </sheetViews>
  <sheetFormatPr defaultColWidth="9.1796875" defaultRowHeight="11.5" x14ac:dyDescent="0.25"/>
  <cols>
    <col min="1" max="1" width="20.453125" style="6" customWidth="1"/>
    <col min="2" max="2" width="21.7265625" style="6" customWidth="1"/>
    <col min="3" max="3" width="17.81640625" style="6" bestFit="1" customWidth="1"/>
    <col min="4" max="4" width="16.81640625" style="6" bestFit="1" customWidth="1"/>
    <col min="5" max="5" width="20.453125" style="6" customWidth="1"/>
    <col min="6" max="11" width="14.1796875" style="6" bestFit="1" customWidth="1"/>
    <col min="12" max="12" width="9.1796875" style="6"/>
    <col min="13" max="13" width="15.90625" style="6" customWidth="1"/>
    <col min="14" max="16384" width="9.1796875" style="6"/>
  </cols>
  <sheetData>
    <row r="1" spans="1:12" x14ac:dyDescent="0.25">
      <c r="A1" s="30" t="s">
        <v>672</v>
      </c>
      <c r="B1" s="110"/>
      <c r="C1" s="110"/>
      <c r="D1" s="30"/>
      <c r="H1" s="111" t="s">
        <v>313</v>
      </c>
    </row>
    <row r="2" spans="1:12" x14ac:dyDescent="0.25">
      <c r="A2" s="9"/>
      <c r="B2" s="9"/>
      <c r="C2" s="9"/>
      <c r="D2" s="9"/>
      <c r="E2" s="111"/>
    </row>
    <row r="3" spans="1:12" x14ac:dyDescent="0.25">
      <c r="A3" s="406" t="s">
        <v>673</v>
      </c>
      <c r="B3" s="407"/>
      <c r="C3" s="407"/>
      <c r="D3" s="407"/>
      <c r="E3" s="407"/>
      <c r="F3" s="407"/>
    </row>
    <row r="4" spans="1:12" ht="14.5" customHeight="1" x14ac:dyDescent="0.25">
      <c r="A4" s="177" t="s">
        <v>326</v>
      </c>
      <c r="B4" s="112" t="s">
        <v>574</v>
      </c>
      <c r="C4" s="177" t="s">
        <v>571</v>
      </c>
      <c r="D4" s="112" t="s">
        <v>595</v>
      </c>
      <c r="E4" s="112" t="s">
        <v>557</v>
      </c>
      <c r="F4" s="58" t="s">
        <v>573</v>
      </c>
    </row>
    <row r="5" spans="1:12" x14ac:dyDescent="0.25">
      <c r="A5" s="15" t="s">
        <v>278</v>
      </c>
      <c r="B5" s="332">
        <v>1.279083E-2</v>
      </c>
      <c r="C5" s="332" t="s">
        <v>314</v>
      </c>
      <c r="D5" s="332">
        <v>1.279083E-2</v>
      </c>
      <c r="E5" s="333">
        <v>16.141702519999999</v>
      </c>
      <c r="F5" s="113">
        <v>0</v>
      </c>
    </row>
    <row r="6" spans="1:12" x14ac:dyDescent="0.25">
      <c r="A6" s="15" t="s">
        <v>279</v>
      </c>
      <c r="B6" s="300">
        <v>2.016161E-2</v>
      </c>
      <c r="C6" s="300" t="s">
        <v>314</v>
      </c>
      <c r="D6" s="300">
        <v>2.016161E-2</v>
      </c>
      <c r="E6" s="334">
        <v>18.688427739999998</v>
      </c>
      <c r="F6" s="114">
        <f t="shared" ref="F6:F16" si="0">(E6/E5)-1</f>
        <v>0.15777302405644877</v>
      </c>
    </row>
    <row r="7" spans="1:12" x14ac:dyDescent="0.25">
      <c r="A7" s="15" t="s">
        <v>280</v>
      </c>
      <c r="B7" s="300">
        <v>4.7060660000000004E-2</v>
      </c>
      <c r="C7" s="300">
        <v>9.4989999999999997E-5</v>
      </c>
      <c r="D7" s="300">
        <v>4.715565E-2</v>
      </c>
      <c r="E7" s="334">
        <v>19.045725649999998</v>
      </c>
      <c r="F7" s="113">
        <f t="shared" si="0"/>
        <v>1.9118671456521241E-2</v>
      </c>
      <c r="G7" s="33"/>
      <c r="H7" s="33"/>
      <c r="I7" s="33"/>
      <c r="J7" s="33"/>
      <c r="K7" s="33"/>
      <c r="L7" s="33"/>
    </row>
    <row r="8" spans="1:12" x14ac:dyDescent="0.25">
      <c r="A8" s="15" t="s">
        <v>269</v>
      </c>
      <c r="B8" s="300">
        <v>1.1494780000000001E-2</v>
      </c>
      <c r="C8" s="300" t="s">
        <v>314</v>
      </c>
      <c r="D8" s="300">
        <v>1.1494780000000001E-2</v>
      </c>
      <c r="E8" s="334">
        <v>14.411866539999998</v>
      </c>
      <c r="F8" s="114">
        <f t="shared" si="0"/>
        <v>-0.24330178829389992</v>
      </c>
      <c r="G8" s="115"/>
      <c r="H8" s="115"/>
      <c r="I8" s="115"/>
      <c r="J8" s="115"/>
      <c r="K8" s="115"/>
      <c r="L8" s="115"/>
    </row>
    <row r="9" spans="1:12" x14ac:dyDescent="0.25">
      <c r="A9" s="15" t="s">
        <v>270</v>
      </c>
      <c r="B9" s="300" t="s">
        <v>314</v>
      </c>
      <c r="C9" s="300" t="s">
        <v>314</v>
      </c>
      <c r="D9" s="300" t="s">
        <v>314</v>
      </c>
      <c r="E9" s="334">
        <v>16.332270820000002</v>
      </c>
      <c r="F9" s="113">
        <f t="shared" si="0"/>
        <v>0.13325160031630467</v>
      </c>
      <c r="G9" s="116"/>
      <c r="H9" s="116"/>
      <c r="I9" s="116"/>
      <c r="J9" s="116"/>
      <c r="K9" s="116"/>
      <c r="L9" s="116"/>
    </row>
    <row r="10" spans="1:12" x14ac:dyDescent="0.25">
      <c r="A10" s="15" t="s">
        <v>271</v>
      </c>
      <c r="B10" s="300">
        <v>9.5054300000000005E-3</v>
      </c>
      <c r="C10" s="300" t="s">
        <v>314</v>
      </c>
      <c r="D10" s="300">
        <v>9.5054300000000005E-3</v>
      </c>
      <c r="E10" s="334">
        <v>25.932561929999999</v>
      </c>
      <c r="F10" s="114">
        <f t="shared" si="0"/>
        <v>0.5878111632978662</v>
      </c>
    </row>
    <row r="11" spans="1:12" x14ac:dyDescent="0.25">
      <c r="A11" s="15" t="s">
        <v>272</v>
      </c>
      <c r="B11" s="300">
        <v>1.2538260000000001E-2</v>
      </c>
      <c r="C11" s="300">
        <v>1.5180000000000001E-2</v>
      </c>
      <c r="D11" s="300">
        <v>2.7718259999999998E-2</v>
      </c>
      <c r="E11" s="334">
        <v>17.180223890000001</v>
      </c>
      <c r="F11" s="113">
        <f t="shared" si="0"/>
        <v>-0.33750379401870378</v>
      </c>
    </row>
    <row r="12" spans="1:12" x14ac:dyDescent="0.25">
      <c r="A12" s="15" t="s">
        <v>273</v>
      </c>
      <c r="B12" s="300">
        <v>0.60702999999999996</v>
      </c>
      <c r="C12" s="300">
        <v>1.4659999999999999E-2</v>
      </c>
      <c r="D12" s="300">
        <v>0.62168999999999996</v>
      </c>
      <c r="E12" s="334">
        <v>20.68304783</v>
      </c>
      <c r="F12" s="114">
        <f t="shared" si="0"/>
        <v>0.20388697856486426</v>
      </c>
    </row>
    <row r="13" spans="1:12" x14ac:dyDescent="0.25">
      <c r="A13" s="15" t="s">
        <v>274</v>
      </c>
      <c r="B13" s="300">
        <v>3.8524820000000001E-2</v>
      </c>
      <c r="C13" s="300">
        <v>6.0000000000000001E-3</v>
      </c>
      <c r="D13" s="300">
        <v>4.452482E-2</v>
      </c>
      <c r="E13" s="334">
        <v>14.265805159999999</v>
      </c>
      <c r="F13" s="113">
        <f t="shared" si="0"/>
        <v>-0.31026581395281727</v>
      </c>
    </row>
    <row r="14" spans="1:12" x14ac:dyDescent="0.25">
      <c r="A14" s="15" t="s">
        <v>275</v>
      </c>
      <c r="B14" s="300">
        <v>0.37074478000000005</v>
      </c>
      <c r="C14" s="300">
        <v>1.6E-2</v>
      </c>
      <c r="D14" s="300">
        <v>0.38674478000000001</v>
      </c>
      <c r="E14" s="334">
        <v>14.76584224</v>
      </c>
      <c r="F14" s="114">
        <f t="shared" si="0"/>
        <v>3.5051444653264818E-2</v>
      </c>
    </row>
    <row r="15" spans="1:12" x14ac:dyDescent="0.25">
      <c r="A15" s="15" t="s">
        <v>276</v>
      </c>
      <c r="B15" s="300">
        <v>0.58278426999999999</v>
      </c>
      <c r="C15" s="300">
        <v>9.9900000000000006E-3</v>
      </c>
      <c r="D15" s="300">
        <v>0.59277427000000005</v>
      </c>
      <c r="E15" s="334">
        <v>11.4980026</v>
      </c>
      <c r="F15" s="113">
        <f t="shared" si="0"/>
        <v>-0.22131075131952649</v>
      </c>
    </row>
    <row r="16" spans="1:12" x14ac:dyDescent="0.25">
      <c r="A16" s="15" t="s">
        <v>277</v>
      </c>
      <c r="B16" s="300">
        <v>0.30743413000000003</v>
      </c>
      <c r="C16" s="300">
        <v>9.8700000000000003E-3</v>
      </c>
      <c r="D16" s="300">
        <v>0.31730413000000002</v>
      </c>
      <c r="E16" s="334">
        <v>14.11882509</v>
      </c>
      <c r="F16" s="114">
        <f t="shared" si="0"/>
        <v>0.2279371975442066</v>
      </c>
    </row>
    <row r="17" spans="1:13" x14ac:dyDescent="0.25">
      <c r="A17" s="15" t="s">
        <v>278</v>
      </c>
      <c r="B17" s="335">
        <v>1.236434E-2</v>
      </c>
      <c r="C17" s="335" t="s">
        <v>314</v>
      </c>
      <c r="D17" s="335">
        <v>1.236434E-2</v>
      </c>
      <c r="E17" s="336">
        <v>20.95991866</v>
      </c>
      <c r="F17" s="318">
        <f>(E17/E16)-1</f>
        <v>0.48453702956100586</v>
      </c>
      <c r="M17" s="10"/>
    </row>
    <row r="18" spans="1:13" x14ac:dyDescent="0.25">
      <c r="A18" s="319" t="s">
        <v>325</v>
      </c>
      <c r="B18" s="320">
        <f>AVERAGE(B5:B17)</f>
        <v>0.1693694925</v>
      </c>
      <c r="C18" s="320">
        <f>AVERAGE(C5:C17)</f>
        <v>1.0256427142857143E-2</v>
      </c>
      <c r="D18" s="321">
        <f>AVERAGE(D5:D17)</f>
        <v>0.17535240833333332</v>
      </c>
      <c r="E18" s="322">
        <f>AVERAGE(E5:E17)</f>
        <v>17.23263235923077</v>
      </c>
      <c r="F18" s="323"/>
    </row>
    <row r="19" spans="1:13" x14ac:dyDescent="0.25">
      <c r="A19" s="345"/>
      <c r="B19" s="29"/>
      <c r="C19" s="27"/>
      <c r="D19" s="347"/>
      <c r="E19" s="346"/>
    </row>
    <row r="20" spans="1:13" ht="15" customHeight="1" x14ac:dyDescent="0.25">
      <c r="A20" s="408" t="s">
        <v>674</v>
      </c>
      <c r="B20" s="409"/>
      <c r="C20" s="409"/>
      <c r="D20" s="409"/>
      <c r="E20" s="409"/>
      <c r="F20" s="409"/>
      <c r="G20" s="409"/>
      <c r="H20" s="60"/>
      <c r="I20" s="60"/>
    </row>
    <row r="21" spans="1:13" s="9" customFormat="1" x14ac:dyDescent="0.25">
      <c r="A21" s="28" t="s">
        <v>530</v>
      </c>
      <c r="B21" s="131" t="s">
        <v>574</v>
      </c>
      <c r="C21" s="131" t="s">
        <v>337</v>
      </c>
      <c r="D21" s="181" t="s">
        <v>596</v>
      </c>
      <c r="E21" s="182" t="s">
        <v>337</v>
      </c>
      <c r="F21" s="181" t="s">
        <v>576</v>
      </c>
      <c r="G21" s="183" t="s">
        <v>337</v>
      </c>
    </row>
    <row r="22" spans="1:13" s="9" customFormat="1" x14ac:dyDescent="0.25">
      <c r="A22" s="20" t="s">
        <v>358</v>
      </c>
      <c r="B22" s="299">
        <v>1.236434E-2</v>
      </c>
      <c r="C22" s="230">
        <v>100</v>
      </c>
      <c r="D22" s="299">
        <v>1.236434E-2</v>
      </c>
      <c r="E22" s="230">
        <v>100</v>
      </c>
      <c r="F22" s="327" t="s">
        <v>314</v>
      </c>
      <c r="G22" s="324" t="s">
        <v>314</v>
      </c>
    </row>
    <row r="23" spans="1:13" s="9" customFormat="1" x14ac:dyDescent="0.25">
      <c r="A23" s="20" t="s">
        <v>345</v>
      </c>
      <c r="B23" s="298" t="s">
        <v>314</v>
      </c>
      <c r="C23" s="230">
        <v>0</v>
      </c>
      <c r="D23" s="298" t="s">
        <v>314</v>
      </c>
      <c r="E23" s="230">
        <v>0</v>
      </c>
      <c r="F23" s="327">
        <v>1.2371999999999999E-3</v>
      </c>
      <c r="G23" s="325">
        <v>5.9026946624610608E-3</v>
      </c>
    </row>
    <row r="24" spans="1:13" s="9" customFormat="1" x14ac:dyDescent="0.25">
      <c r="A24" s="20" t="s">
        <v>635</v>
      </c>
      <c r="B24" s="298" t="s">
        <v>314</v>
      </c>
      <c r="C24" s="230" t="s">
        <v>314</v>
      </c>
      <c r="D24" s="298" t="s">
        <v>314</v>
      </c>
      <c r="E24" s="230" t="s">
        <v>314</v>
      </c>
      <c r="F24" s="327">
        <v>1.84888E-3</v>
      </c>
      <c r="G24" s="325">
        <v>8.8210265983923418E-3</v>
      </c>
    </row>
    <row r="25" spans="1:13" s="9" customFormat="1" x14ac:dyDescent="0.25">
      <c r="A25" s="20" t="s">
        <v>373</v>
      </c>
      <c r="B25" s="300" t="s">
        <v>314</v>
      </c>
      <c r="C25" s="231" t="s">
        <v>314</v>
      </c>
      <c r="D25" s="298" t="s">
        <v>314</v>
      </c>
      <c r="E25" s="230" t="s">
        <v>314</v>
      </c>
      <c r="F25" s="327">
        <v>2.4959899999999996E-3</v>
      </c>
      <c r="G25" s="232">
        <v>1.1908395449851422E-2</v>
      </c>
    </row>
    <row r="26" spans="1:13" x14ac:dyDescent="0.25">
      <c r="A26" s="20" t="s">
        <v>296</v>
      </c>
      <c r="B26" s="298" t="s">
        <v>314</v>
      </c>
      <c r="C26" s="178" t="s">
        <v>314</v>
      </c>
      <c r="D26" s="298" t="s">
        <v>314</v>
      </c>
      <c r="E26" s="178" t="s">
        <v>314</v>
      </c>
      <c r="F26" s="327">
        <v>20.846682190000003</v>
      </c>
      <c r="G26" s="326">
        <v>99.45974756945931</v>
      </c>
    </row>
    <row r="27" spans="1:13" x14ac:dyDescent="0.25">
      <c r="A27" s="20" t="s">
        <v>347</v>
      </c>
      <c r="B27" s="298" t="s">
        <v>314</v>
      </c>
      <c r="C27" s="178" t="s">
        <v>314</v>
      </c>
      <c r="D27" s="298" t="s">
        <v>314</v>
      </c>
      <c r="E27" s="178" t="s">
        <v>314</v>
      </c>
      <c r="F27" s="327">
        <v>0.1076544</v>
      </c>
      <c r="G27" s="326">
        <v>0.5136203138299773</v>
      </c>
    </row>
    <row r="28" spans="1:13" ht="14.5" x14ac:dyDescent="0.35">
      <c r="A28" s="89" t="s">
        <v>262</v>
      </c>
      <c r="B28" s="180">
        <f>SUM(B22:B27)</f>
        <v>1.236434E-2</v>
      </c>
      <c r="C28" s="179">
        <f t="shared" ref="C28:G28" si="1">SUM(C26:C27)</f>
        <v>0</v>
      </c>
      <c r="D28" s="180">
        <f t="shared" si="1"/>
        <v>0</v>
      </c>
      <c r="E28" s="179">
        <f t="shared" si="1"/>
        <v>0</v>
      </c>
      <c r="F28" s="180">
        <f>SUM(F26:F27)</f>
        <v>20.954336590000004</v>
      </c>
      <c r="G28" s="179">
        <f t="shared" si="1"/>
        <v>99.973367883289285</v>
      </c>
      <c r="I28" s="341"/>
      <c r="J28" s="341"/>
      <c r="K28" s="341"/>
    </row>
    <row r="30" spans="1:13" x14ac:dyDescent="0.25">
      <c r="B30" s="340"/>
    </row>
    <row r="32" spans="1:13" x14ac:dyDescent="0.25">
      <c r="B32" s="29"/>
      <c r="C32" s="339"/>
      <c r="F32" s="29"/>
    </row>
  </sheetData>
  <sortState xmlns:xlrd2="http://schemas.microsoft.com/office/spreadsheetml/2017/richdata2" ref="A26:C27">
    <sortCondition descending="1" ref="C26:C27"/>
  </sortState>
  <mergeCells count="2">
    <mergeCell ref="A3:F3"/>
    <mergeCell ref="A20:G20"/>
  </mergeCells>
  <phoneticPr fontId="4" type="noConversion"/>
  <hyperlinks>
    <hyperlink ref="H1" location="'Table of Content'!A1" display="Table of Content" xr:uid="{00000000-0004-0000-1E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8"/>
  <sheetViews>
    <sheetView zoomScaleNormal="100" workbookViewId="0">
      <selection activeCell="E15" sqref="E15"/>
    </sheetView>
  </sheetViews>
  <sheetFormatPr defaultColWidth="8.81640625" defaultRowHeight="11.5" x14ac:dyDescent="0.25"/>
  <cols>
    <col min="1" max="1" width="6" style="6" bestFit="1" customWidth="1"/>
    <col min="2" max="2" width="14" style="6" bestFit="1" customWidth="1"/>
    <col min="3" max="3" width="13.7265625" style="6" bestFit="1" customWidth="1"/>
    <col min="4" max="4" width="25.1796875" style="6" bestFit="1" customWidth="1"/>
    <col min="5" max="5" width="25.08984375" style="6" bestFit="1" customWidth="1"/>
    <col min="6" max="8" width="8.81640625" style="6"/>
    <col min="9" max="9" width="9.7265625" style="6" bestFit="1" customWidth="1"/>
    <col min="10" max="16384" width="8.81640625" style="6"/>
  </cols>
  <sheetData>
    <row r="1" spans="1:9" x14ac:dyDescent="0.25">
      <c r="A1" s="357" t="s">
        <v>579</v>
      </c>
      <c r="B1" s="358"/>
      <c r="C1" s="358"/>
      <c r="D1" s="358"/>
      <c r="G1" s="11" t="s">
        <v>313</v>
      </c>
    </row>
    <row r="2" spans="1:9" x14ac:dyDescent="0.25">
      <c r="A2" s="187" t="s">
        <v>268</v>
      </c>
      <c r="B2" s="187" t="s">
        <v>336</v>
      </c>
      <c r="C2" s="187" t="s">
        <v>266</v>
      </c>
      <c r="D2" s="187" t="s">
        <v>567</v>
      </c>
      <c r="E2" s="187" t="s">
        <v>568</v>
      </c>
    </row>
    <row r="3" spans="1:9" x14ac:dyDescent="0.25">
      <c r="A3" s="14" t="s">
        <v>269</v>
      </c>
      <c r="B3" s="249">
        <v>7798.50610203</v>
      </c>
      <c r="C3" s="249">
        <v>10777.09066373</v>
      </c>
      <c r="D3" s="175">
        <f>SUM(B3)</f>
        <v>7798.50610203</v>
      </c>
      <c r="E3" s="175">
        <f>C3</f>
        <v>10777.09066373</v>
      </c>
    </row>
    <row r="4" spans="1:9" x14ac:dyDescent="0.25">
      <c r="A4" s="15" t="s">
        <v>270</v>
      </c>
      <c r="B4" s="250">
        <v>8096.31795349</v>
      </c>
      <c r="C4" s="250">
        <v>8549.0173032259991</v>
      </c>
      <c r="D4" s="175">
        <f>SUM(B3:B4)</f>
        <v>15894.824055519999</v>
      </c>
      <c r="E4" s="175">
        <f>SUM(C3:C4)</f>
        <v>19326.107966955999</v>
      </c>
    </row>
    <row r="5" spans="1:9" x14ac:dyDescent="0.25">
      <c r="A5" s="15" t="s">
        <v>271</v>
      </c>
      <c r="B5" s="250">
        <v>10240.79633368</v>
      </c>
      <c r="C5" s="250">
        <v>12453.401123809999</v>
      </c>
      <c r="D5" s="175">
        <f>SUM(B3:B5)</f>
        <v>26135.620389199998</v>
      </c>
      <c r="E5" s="175">
        <f>SUM(C3:C5)</f>
        <v>31779.509090765998</v>
      </c>
    </row>
    <row r="6" spans="1:9" x14ac:dyDescent="0.25">
      <c r="A6" s="15" t="s">
        <v>272</v>
      </c>
      <c r="B6" s="250">
        <v>7584.2792590099998</v>
      </c>
      <c r="C6" s="250">
        <v>8806.6149627099985</v>
      </c>
      <c r="D6" s="175">
        <f>SUM(B3:B6)</f>
        <v>33719.899648209997</v>
      </c>
      <c r="E6" s="175">
        <f>SUM(C3:C6)</f>
        <v>40586.124053476</v>
      </c>
    </row>
    <row r="7" spans="1:9" x14ac:dyDescent="0.25">
      <c r="A7" s="15" t="s">
        <v>273</v>
      </c>
      <c r="B7" s="250">
        <v>9235.8331533700002</v>
      </c>
      <c r="C7" s="250">
        <v>12030.95814839</v>
      </c>
      <c r="D7" s="175">
        <f>SUM(B3:B7)</f>
        <v>42955.732801580001</v>
      </c>
      <c r="E7" s="175">
        <f>SUM(C3:C7)</f>
        <v>52617.082201865996</v>
      </c>
    </row>
    <row r="8" spans="1:9" x14ac:dyDescent="0.25">
      <c r="A8" s="15" t="s">
        <v>274</v>
      </c>
      <c r="B8" s="250">
        <v>8594.5953986599998</v>
      </c>
      <c r="C8" s="250">
        <v>10126.449859690001</v>
      </c>
      <c r="D8" s="175">
        <f>SUM(B3:B8)</f>
        <v>51550.328200240001</v>
      </c>
      <c r="E8" s="175">
        <f>SUM(C3:C8)</f>
        <v>62743.532061555998</v>
      </c>
      <c r="F8" s="10"/>
    </row>
    <row r="9" spans="1:9" x14ac:dyDescent="0.25">
      <c r="A9" s="15" t="s">
        <v>275</v>
      </c>
      <c r="B9" s="250">
        <v>8230.4117169399997</v>
      </c>
      <c r="C9" s="250">
        <v>11923.229727096001</v>
      </c>
      <c r="D9" s="175">
        <f>SUM(B3:B9)</f>
        <v>59780.739917179999</v>
      </c>
      <c r="E9" s="175">
        <f>SUM(C3:C9)</f>
        <v>74666.761788652002</v>
      </c>
    </row>
    <row r="10" spans="1:9" x14ac:dyDescent="0.25">
      <c r="A10" s="15" t="s">
        <v>276</v>
      </c>
      <c r="B10" s="250">
        <v>7371.9913425499999</v>
      </c>
      <c r="C10" s="250">
        <v>12286.06955353</v>
      </c>
      <c r="D10" s="175">
        <f>SUM(B3:B10)</f>
        <v>67152.731259730004</v>
      </c>
      <c r="E10" s="175">
        <f>SUM(C3:C10)</f>
        <v>86952.831342182006</v>
      </c>
    </row>
    <row r="11" spans="1:9" x14ac:dyDescent="0.25">
      <c r="A11" s="15" t="s">
        <v>277</v>
      </c>
      <c r="B11" s="250">
        <v>7765.1083653699998</v>
      </c>
      <c r="C11" s="250">
        <v>11108.505920731001</v>
      </c>
      <c r="D11" s="175">
        <f>SUM(B3:B11)</f>
        <v>74917.839625100009</v>
      </c>
      <c r="E11" s="175">
        <f>SUM(C3:C11)</f>
        <v>98061.337262913003</v>
      </c>
      <c r="G11" s="10"/>
      <c r="I11" s="29"/>
    </row>
    <row r="12" spans="1:9" x14ac:dyDescent="0.25">
      <c r="A12" s="98" t="s">
        <v>278</v>
      </c>
      <c r="B12" s="251">
        <v>6827.8692745799999</v>
      </c>
      <c r="C12" s="251">
        <v>11338.035760120001</v>
      </c>
      <c r="D12" s="106">
        <f>SUM(B3:B12)</f>
        <v>81745.708899680001</v>
      </c>
      <c r="E12" s="106">
        <f>SUM(C3:C12)</f>
        <v>109399.373023033</v>
      </c>
      <c r="F12" s="10"/>
    </row>
    <row r="13" spans="1:9" x14ac:dyDescent="0.25">
      <c r="B13" s="188"/>
      <c r="C13" s="188"/>
      <c r="D13" s="10"/>
      <c r="E13" s="189"/>
      <c r="F13" s="10"/>
      <c r="H13" s="10"/>
    </row>
    <row r="14" spans="1:9" x14ac:dyDescent="0.25">
      <c r="B14" s="188"/>
      <c r="C14" s="188"/>
      <c r="D14" s="10"/>
      <c r="E14" s="10"/>
    </row>
    <row r="15" spans="1:9" x14ac:dyDescent="0.25">
      <c r="B15" s="188"/>
      <c r="C15" s="188"/>
      <c r="D15" s="10"/>
      <c r="E15" s="10"/>
    </row>
    <row r="16" spans="1:9" x14ac:dyDescent="0.25">
      <c r="D16" s="10"/>
      <c r="F16" s="10"/>
    </row>
    <row r="17" spans="4:5" x14ac:dyDescent="0.25">
      <c r="D17" s="7"/>
      <c r="E17" s="7"/>
    </row>
    <row r="18" spans="4:5" x14ac:dyDescent="0.25">
      <c r="D18" s="10"/>
    </row>
  </sheetData>
  <mergeCells count="1">
    <mergeCell ref="A1:D1"/>
  </mergeCells>
  <phoneticPr fontId="4" type="noConversion"/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zoomScaleNormal="100" workbookViewId="0">
      <selection activeCell="H6" sqref="H6"/>
    </sheetView>
  </sheetViews>
  <sheetFormatPr defaultColWidth="8.81640625" defaultRowHeight="11.5" x14ac:dyDescent="0.25"/>
  <cols>
    <col min="1" max="1" width="54.453125" style="6" customWidth="1"/>
    <col min="2" max="2" width="11.54296875" style="6" customWidth="1"/>
    <col min="3" max="3" width="11.81640625" style="6" customWidth="1"/>
    <col min="4" max="4" width="10.1796875" style="6" customWidth="1"/>
    <col min="5" max="5" width="14.453125" style="6" customWidth="1"/>
    <col min="6" max="6" width="12.7265625" style="6" customWidth="1"/>
    <col min="7" max="7" width="11.81640625" style="6" customWidth="1"/>
    <col min="8" max="8" width="11.1796875" style="6" customWidth="1"/>
    <col min="9" max="16384" width="8.81640625" style="6"/>
  </cols>
  <sheetData>
    <row r="1" spans="1:11" x14ac:dyDescent="0.25">
      <c r="A1" s="355" t="s">
        <v>475</v>
      </c>
      <c r="B1" s="355"/>
      <c r="C1" s="355"/>
      <c r="D1" s="355"/>
      <c r="E1" s="355"/>
      <c r="F1" s="355"/>
      <c r="G1" s="355"/>
      <c r="J1" s="364" t="s">
        <v>313</v>
      </c>
      <c r="K1" s="364"/>
    </row>
    <row r="2" spans="1:11" x14ac:dyDescent="0.25">
      <c r="A2" s="362" t="s">
        <v>281</v>
      </c>
      <c r="B2" s="359">
        <v>2022</v>
      </c>
      <c r="C2" s="361"/>
      <c r="D2" s="359">
        <v>2023</v>
      </c>
      <c r="E2" s="360"/>
      <c r="F2" s="360"/>
      <c r="G2" s="361"/>
      <c r="H2" s="365" t="s">
        <v>606</v>
      </c>
    </row>
    <row r="3" spans="1:11" x14ac:dyDescent="0.25">
      <c r="A3" s="363"/>
      <c r="B3" s="24" t="s">
        <v>278</v>
      </c>
      <c r="C3" s="25" t="s">
        <v>282</v>
      </c>
      <c r="D3" s="24" t="s">
        <v>277</v>
      </c>
      <c r="E3" s="24" t="s">
        <v>283</v>
      </c>
      <c r="F3" s="24" t="s">
        <v>278</v>
      </c>
      <c r="G3" s="190" t="s">
        <v>283</v>
      </c>
      <c r="H3" s="366"/>
    </row>
    <row r="4" spans="1:11" x14ac:dyDescent="0.25">
      <c r="A4" s="14" t="s">
        <v>284</v>
      </c>
      <c r="B4" s="249">
        <v>3893.6875252899999</v>
      </c>
      <c r="C4" s="191">
        <f t="shared" ref="C4:C11" si="0">(B4/$B$12)*100</f>
        <v>46.924615453526499</v>
      </c>
      <c r="D4" s="249">
        <v>3775.9225944899999</v>
      </c>
      <c r="E4" s="191">
        <f t="shared" ref="E4:E11" si="1">(D4/$D$12)*100</f>
        <v>48.626785574937443</v>
      </c>
      <c r="F4" s="249">
        <v>4190.1321046900002</v>
      </c>
      <c r="G4" s="191">
        <f>(F4/$F$12)*100</f>
        <v>61.368077451186188</v>
      </c>
      <c r="H4" s="192">
        <f>F4-D4</f>
        <v>414.2095102000003</v>
      </c>
    </row>
    <row r="5" spans="1:11" x14ac:dyDescent="0.25">
      <c r="A5" s="15" t="s">
        <v>285</v>
      </c>
      <c r="B5" s="250">
        <v>3929.0023607800003</v>
      </c>
      <c r="C5" s="193">
        <f t="shared" si="0"/>
        <v>47.350210744471013</v>
      </c>
      <c r="D5" s="250">
        <v>3440.0322122100001</v>
      </c>
      <c r="E5" s="193">
        <f t="shared" si="1"/>
        <v>44.30114881012463</v>
      </c>
      <c r="F5" s="250">
        <v>2234.4610052800003</v>
      </c>
      <c r="G5" s="193">
        <f>(F5/$F$12)*100</f>
        <v>32.725597333839509</v>
      </c>
      <c r="H5" s="194">
        <f>F5-D5</f>
        <v>-1205.5712069299998</v>
      </c>
    </row>
    <row r="6" spans="1:11" x14ac:dyDescent="0.25">
      <c r="A6" s="15" t="s">
        <v>286</v>
      </c>
      <c r="B6" s="250">
        <v>340.02521211999999</v>
      </c>
      <c r="C6" s="193">
        <f t="shared" si="0"/>
        <v>4.097799892672799</v>
      </c>
      <c r="D6" s="250">
        <v>346.49455945</v>
      </c>
      <c r="E6" s="193">
        <f t="shared" si="1"/>
        <v>4.4621986345388223</v>
      </c>
      <c r="F6" s="250">
        <v>288.94798857999996</v>
      </c>
      <c r="G6" s="193">
        <f t="shared" ref="G6:G11" si="2">(F6/$F$12)*100</f>
        <v>4.2318910477057106</v>
      </c>
      <c r="H6" s="195">
        <f t="shared" ref="H6:H10" si="3">F6-D6</f>
        <v>-57.546570870000039</v>
      </c>
    </row>
    <row r="7" spans="1:11" x14ac:dyDescent="0.25">
      <c r="A7" s="15" t="s">
        <v>288</v>
      </c>
      <c r="B7" s="250">
        <v>57.48828615</v>
      </c>
      <c r="C7" s="193">
        <f t="shared" si="0"/>
        <v>0.69281772179962653</v>
      </c>
      <c r="D7" s="250">
        <v>55.895158340000002</v>
      </c>
      <c r="E7" s="193">
        <f t="shared" si="1"/>
        <v>0.71982457565273972</v>
      </c>
      <c r="F7" s="250">
        <v>59.384718530000001</v>
      </c>
      <c r="G7" s="193">
        <f t="shared" si="2"/>
        <v>0.86974012157918601</v>
      </c>
      <c r="H7" s="194">
        <f t="shared" si="3"/>
        <v>3.4895601899999988</v>
      </c>
    </row>
    <row r="8" spans="1:11" x14ac:dyDescent="0.25">
      <c r="A8" s="15" t="s">
        <v>287</v>
      </c>
      <c r="B8" s="250">
        <v>72.151923830000001</v>
      </c>
      <c r="C8" s="193">
        <f t="shared" si="0"/>
        <v>0.86953594965295</v>
      </c>
      <c r="D8" s="250">
        <v>140.29786003000001</v>
      </c>
      <c r="E8" s="193">
        <f t="shared" si="1"/>
        <v>1.8067727252292498</v>
      </c>
      <c r="F8" s="250">
        <v>48.156198789999998</v>
      </c>
      <c r="G8" s="193">
        <f t="shared" si="2"/>
        <v>0.70528882222869138</v>
      </c>
      <c r="H8" s="195">
        <f t="shared" si="3"/>
        <v>-92.141661240000019</v>
      </c>
    </row>
    <row r="9" spans="1:11" x14ac:dyDescent="0.25">
      <c r="A9" s="15" t="s">
        <v>289</v>
      </c>
      <c r="B9" s="250">
        <v>5.2484989800000008</v>
      </c>
      <c r="C9" s="193">
        <f t="shared" si="0"/>
        <v>6.3252070112221712E-2</v>
      </c>
      <c r="D9" s="250">
        <v>6.1273457699999998</v>
      </c>
      <c r="E9" s="193">
        <f t="shared" si="1"/>
        <v>7.890869620475717E-2</v>
      </c>
      <c r="F9" s="250">
        <v>6.1594656299999997</v>
      </c>
      <c r="G9" s="193">
        <f t="shared" si="2"/>
        <v>9.0210655510519891E-2</v>
      </c>
      <c r="H9" s="194">
        <f t="shared" si="3"/>
        <v>3.2119859999999889E-2</v>
      </c>
    </row>
    <row r="10" spans="1:11" x14ac:dyDescent="0.25">
      <c r="A10" s="15" t="s">
        <v>290</v>
      </c>
      <c r="B10" s="250">
        <v>0.14671814999999999</v>
      </c>
      <c r="C10" s="193">
        <f t="shared" si="0"/>
        <v>1.7681677648978909E-3</v>
      </c>
      <c r="D10" s="250">
        <v>0.33863508000000003</v>
      </c>
      <c r="E10" s="193">
        <f t="shared" si="1"/>
        <v>4.3609833123541266E-3</v>
      </c>
      <c r="F10" s="250">
        <v>0.62189507999999993</v>
      </c>
      <c r="G10" s="193">
        <f t="shared" si="2"/>
        <v>9.1081866830008112E-3</v>
      </c>
      <c r="H10" s="195">
        <f t="shared" si="3"/>
        <v>0.2832599999999999</v>
      </c>
    </row>
    <row r="11" spans="1:11" x14ac:dyDescent="0.25">
      <c r="A11" s="98" t="s">
        <v>583</v>
      </c>
      <c r="B11" s="251">
        <v>0</v>
      </c>
      <c r="C11" s="294">
        <f t="shared" si="0"/>
        <v>0</v>
      </c>
      <c r="D11" s="251">
        <v>0</v>
      </c>
      <c r="E11" s="294">
        <f t="shared" si="1"/>
        <v>0</v>
      </c>
      <c r="F11" s="251">
        <v>5.8979999999999996E-3</v>
      </c>
      <c r="G11" s="294">
        <f t="shared" si="2"/>
        <v>8.6381267168633637E-5</v>
      </c>
      <c r="H11" s="194"/>
    </row>
    <row r="12" spans="1:11" s="9" customFormat="1" x14ac:dyDescent="0.25">
      <c r="A12" s="35" t="s">
        <v>262</v>
      </c>
      <c r="B12" s="35">
        <f t="shared" ref="B12:G12" si="4">SUM(B4:B11)</f>
        <v>8297.7505252999999</v>
      </c>
      <c r="C12" s="196">
        <f t="shared" si="4"/>
        <v>100.00000000000001</v>
      </c>
      <c r="D12" s="35">
        <f t="shared" si="4"/>
        <v>7765.1083653700007</v>
      </c>
      <c r="E12" s="196">
        <f t="shared" si="4"/>
        <v>100</v>
      </c>
      <c r="F12" s="35">
        <f t="shared" si="4"/>
        <v>6827.8692745800026</v>
      </c>
      <c r="G12" s="196">
        <f t="shared" si="4"/>
        <v>99.999999999999972</v>
      </c>
      <c r="H12" s="197">
        <f>Table12[[#This Row],[Column6]]-Table12[[#This Row],[Column4]]</f>
        <v>-937.23909078999804</v>
      </c>
    </row>
    <row r="14" spans="1:11" x14ac:dyDescent="0.25">
      <c r="G14" s="198"/>
    </row>
    <row r="15" spans="1:11" x14ac:dyDescent="0.25">
      <c r="G15" s="7"/>
    </row>
    <row r="16" spans="1:11" x14ac:dyDescent="0.25">
      <c r="G16" s="7"/>
    </row>
    <row r="17" spans="7:7" x14ac:dyDescent="0.25">
      <c r="G17" s="7"/>
    </row>
    <row r="18" spans="7:7" x14ac:dyDescent="0.25">
      <c r="G18" s="7"/>
    </row>
    <row r="19" spans="7:7" x14ac:dyDescent="0.25">
      <c r="G19" s="7"/>
    </row>
    <row r="20" spans="7:7" x14ac:dyDescent="0.25">
      <c r="G20" s="7"/>
    </row>
    <row r="21" spans="7:7" x14ac:dyDescent="0.25">
      <c r="G21" s="7"/>
    </row>
    <row r="22" spans="7:7" x14ac:dyDescent="0.25">
      <c r="G22" s="7"/>
    </row>
  </sheetData>
  <sortState xmlns:xlrd2="http://schemas.microsoft.com/office/spreadsheetml/2017/richdata2" ref="A5:F12">
    <sortCondition descending="1" ref="F4:F12"/>
  </sortState>
  <mergeCells count="6">
    <mergeCell ref="D2:G2"/>
    <mergeCell ref="B2:C2"/>
    <mergeCell ref="A2:A3"/>
    <mergeCell ref="J1:K1"/>
    <mergeCell ref="A1:G1"/>
    <mergeCell ref="H2:H3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2"/>
  <sheetViews>
    <sheetView zoomScaleNormal="100" workbookViewId="0">
      <selection activeCell="F15" sqref="F15"/>
    </sheetView>
  </sheetViews>
  <sheetFormatPr defaultColWidth="8.81640625" defaultRowHeight="11.5" x14ac:dyDescent="0.25"/>
  <cols>
    <col min="1" max="1" width="52.90625" style="6" customWidth="1"/>
    <col min="2" max="2" width="12.81640625" style="6" customWidth="1"/>
    <col min="3" max="3" width="12.7265625" style="6" customWidth="1"/>
    <col min="4" max="4" width="13.7265625" style="6" customWidth="1"/>
    <col min="5" max="5" width="12" style="6" customWidth="1"/>
    <col min="6" max="6" width="13.453125" style="6" customWidth="1"/>
    <col min="7" max="7" width="13.36328125" style="6" customWidth="1"/>
    <col min="8" max="8" width="11.36328125" style="6" customWidth="1"/>
    <col min="9" max="16384" width="8.81640625" style="6"/>
  </cols>
  <sheetData>
    <row r="1" spans="1:10" x14ac:dyDescent="0.25">
      <c r="A1" s="355" t="s">
        <v>474</v>
      </c>
      <c r="B1" s="355"/>
      <c r="C1" s="355"/>
      <c r="D1" s="355"/>
      <c r="E1" s="355"/>
      <c r="F1" s="355"/>
      <c r="G1" s="355"/>
      <c r="I1" s="364" t="s">
        <v>313</v>
      </c>
      <c r="J1" s="364"/>
    </row>
    <row r="2" spans="1:10" x14ac:dyDescent="0.25">
      <c r="A2" s="367" t="s">
        <v>281</v>
      </c>
      <c r="B2" s="359">
        <v>2022</v>
      </c>
      <c r="C2" s="361"/>
      <c r="D2" s="359">
        <v>2023</v>
      </c>
      <c r="E2" s="360"/>
      <c r="F2" s="360"/>
      <c r="G2" s="361"/>
      <c r="H2" s="199"/>
    </row>
    <row r="3" spans="1:10" x14ac:dyDescent="0.25">
      <c r="A3" s="362"/>
      <c r="B3" s="24" t="s">
        <v>278</v>
      </c>
      <c r="C3" s="25" t="s">
        <v>282</v>
      </c>
      <c r="D3" s="24" t="s">
        <v>277</v>
      </c>
      <c r="E3" s="24" t="s">
        <v>283</v>
      </c>
      <c r="F3" s="24" t="s">
        <v>278</v>
      </c>
      <c r="G3" s="190" t="s">
        <v>283</v>
      </c>
      <c r="H3" s="19"/>
    </row>
    <row r="4" spans="1:10" x14ac:dyDescent="0.25">
      <c r="A4" s="14" t="s">
        <v>284</v>
      </c>
      <c r="B4" s="288">
        <v>1761.98287731</v>
      </c>
      <c r="C4" s="200">
        <f t="shared" ref="C4:C11" si="0">(B4/$B$12)*100</f>
        <v>58.779114158439803</v>
      </c>
      <c r="D4" s="289">
        <v>1587.43935089</v>
      </c>
      <c r="E4" s="200">
        <f t="shared" ref="E4:E11" si="1">(D4/$D$12)*100</f>
        <v>70.207437408370367</v>
      </c>
      <c r="F4" s="249">
        <v>1456.5232416600002</v>
      </c>
      <c r="G4" s="200">
        <f t="shared" ref="G4:G11" si="2">(F4/$F$12)*100</f>
        <v>66.560738332857667</v>
      </c>
      <c r="H4" s="8"/>
    </row>
    <row r="5" spans="1:10" x14ac:dyDescent="0.25">
      <c r="A5" s="15" t="s">
        <v>285</v>
      </c>
      <c r="B5" s="290">
        <v>1156.3430886900001</v>
      </c>
      <c r="C5" s="26">
        <f t="shared" si="0"/>
        <v>38.575188948600712</v>
      </c>
      <c r="D5" s="291">
        <v>557.72860979999996</v>
      </c>
      <c r="E5" s="26">
        <f t="shared" si="1"/>
        <v>24.66657793347359</v>
      </c>
      <c r="F5" s="250">
        <v>679.17979215999992</v>
      </c>
      <c r="G5" s="26">
        <f t="shared" si="2"/>
        <v>31.037409588743881</v>
      </c>
      <c r="H5" s="8"/>
    </row>
    <row r="6" spans="1:10" x14ac:dyDescent="0.25">
      <c r="A6" s="15" t="s">
        <v>287</v>
      </c>
      <c r="B6" s="290">
        <v>72.151923830000001</v>
      </c>
      <c r="C6" s="26">
        <f t="shared" si="0"/>
        <v>2.4069621913859636</v>
      </c>
      <c r="D6" s="291">
        <v>112.36126919</v>
      </c>
      <c r="E6" s="26">
        <f t="shared" si="1"/>
        <v>4.9693846693161703</v>
      </c>
      <c r="F6" s="250">
        <v>48.148789790000002</v>
      </c>
      <c r="G6" s="26">
        <f t="shared" si="2"/>
        <v>2.2003212215161256</v>
      </c>
      <c r="H6" s="8"/>
    </row>
    <row r="7" spans="1:10" x14ac:dyDescent="0.25">
      <c r="A7" s="15" t="s">
        <v>286</v>
      </c>
      <c r="B7" s="290">
        <v>6.17926106</v>
      </c>
      <c r="C7" s="26">
        <f t="shared" si="0"/>
        <v>0.20613792332366629</v>
      </c>
      <c r="D7" s="291">
        <v>3.2152543599999999</v>
      </c>
      <c r="E7" s="26">
        <f t="shared" si="1"/>
        <v>0.14220056287828031</v>
      </c>
      <c r="F7" s="250">
        <v>2.39698995</v>
      </c>
      <c r="G7" s="26">
        <f t="shared" si="2"/>
        <v>0.10953853415109642</v>
      </c>
      <c r="H7" s="8"/>
    </row>
    <row r="8" spans="1:10" x14ac:dyDescent="0.25">
      <c r="A8" s="15" t="s">
        <v>288</v>
      </c>
      <c r="B8" s="290">
        <v>0.86185619999999996</v>
      </c>
      <c r="C8" s="26">
        <f t="shared" si="0"/>
        <v>2.875121240979361E-2</v>
      </c>
      <c r="D8" s="291">
        <v>0.103868</v>
      </c>
      <c r="E8" s="26">
        <f t="shared" si="1"/>
        <v>4.5937541517061245E-3</v>
      </c>
      <c r="F8" s="250">
        <v>1.5891489999999999</v>
      </c>
      <c r="G8" s="26">
        <f t="shared" si="2"/>
        <v>7.2621519338318744E-2</v>
      </c>
      <c r="H8" s="8"/>
    </row>
    <row r="9" spans="1:10" x14ac:dyDescent="0.25">
      <c r="A9" s="15" t="s">
        <v>290</v>
      </c>
      <c r="B9" s="290">
        <v>0.115276</v>
      </c>
      <c r="C9" s="26">
        <f t="shared" si="0"/>
        <v>3.8455658400454373E-3</v>
      </c>
      <c r="D9" s="291">
        <v>0.19426285000000001</v>
      </c>
      <c r="E9" s="26">
        <f t="shared" si="1"/>
        <v>8.5916333587800313E-3</v>
      </c>
      <c r="F9" s="250">
        <v>0.41143590000000002</v>
      </c>
      <c r="G9" s="26">
        <f t="shared" si="2"/>
        <v>1.8801950080406925E-2</v>
      </c>
      <c r="H9" s="8"/>
    </row>
    <row r="10" spans="1:10" x14ac:dyDescent="0.25">
      <c r="A10" s="15" t="s">
        <v>289</v>
      </c>
      <c r="B10" s="290">
        <v>0</v>
      </c>
      <c r="C10" s="26">
        <f t="shared" si="0"/>
        <v>0</v>
      </c>
      <c r="D10" s="291">
        <v>2.7450259999999997E-2</v>
      </c>
      <c r="E10" s="26">
        <f t="shared" si="1"/>
        <v>1.2140384511149973E-3</v>
      </c>
      <c r="F10" s="250">
        <v>6.5500000000000003E-3</v>
      </c>
      <c r="G10" s="26">
        <f t="shared" si="2"/>
        <v>2.9932432494749573E-4</v>
      </c>
      <c r="H10" s="8"/>
    </row>
    <row r="11" spans="1:10" x14ac:dyDescent="0.25">
      <c r="A11" s="98" t="s">
        <v>583</v>
      </c>
      <c r="B11" s="292">
        <v>0</v>
      </c>
      <c r="C11" s="202">
        <f t="shared" si="0"/>
        <v>0</v>
      </c>
      <c r="D11" s="293">
        <v>0</v>
      </c>
      <c r="E11" s="202">
        <f t="shared" si="1"/>
        <v>0</v>
      </c>
      <c r="F11" s="251">
        <v>5.8979999999999996E-3</v>
      </c>
      <c r="G11" s="202">
        <f t="shared" si="2"/>
        <v>2.6952898756340909E-4</v>
      </c>
      <c r="H11" s="8"/>
    </row>
    <row r="12" spans="1:10" s="9" customFormat="1" x14ac:dyDescent="0.25">
      <c r="A12" s="78" t="s">
        <v>262</v>
      </c>
      <c r="B12" s="22">
        <f t="shared" ref="B12:F12" si="3">SUM(B4:B11)</f>
        <v>2997.6342830900007</v>
      </c>
      <c r="C12" s="22">
        <f t="shared" si="3"/>
        <v>99.999999999999986</v>
      </c>
      <c r="D12" s="22">
        <f t="shared" si="3"/>
        <v>2261.0700653499998</v>
      </c>
      <c r="E12" s="22">
        <f>SUM(E4:E11)</f>
        <v>100</v>
      </c>
      <c r="F12" s="22">
        <f t="shared" si="3"/>
        <v>2188.26184646</v>
      </c>
      <c r="G12" s="201">
        <f>SUM(G4:G11)</f>
        <v>99.999999999999986</v>
      </c>
      <c r="H12" s="176"/>
    </row>
  </sheetData>
  <mergeCells count="5">
    <mergeCell ref="A2:A3"/>
    <mergeCell ref="I1:J1"/>
    <mergeCell ref="A1:G1"/>
    <mergeCell ref="B2:C2"/>
    <mergeCell ref="D2:G2"/>
  </mergeCells>
  <hyperlinks>
    <hyperlink ref="I1:J1" location="'Table of Content'!A1" display="Table of Content" xr:uid="{00000000-0004-0000-0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1"/>
  <sheetViews>
    <sheetView zoomScaleNormal="100" workbookViewId="0">
      <selection activeCell="F16" sqref="F16"/>
    </sheetView>
  </sheetViews>
  <sheetFormatPr defaultColWidth="8.81640625" defaultRowHeight="11.5" x14ac:dyDescent="0.25"/>
  <cols>
    <col min="1" max="1" width="47.08984375" style="6" customWidth="1"/>
    <col min="2" max="2" width="10.81640625" style="6" customWidth="1"/>
    <col min="3" max="3" width="12.7265625" style="6" customWidth="1"/>
    <col min="4" max="4" width="12.1796875" style="6" customWidth="1"/>
    <col min="5" max="5" width="13.1796875" style="6" customWidth="1"/>
    <col min="6" max="6" width="12.6328125" style="6" customWidth="1"/>
    <col min="7" max="7" width="12.08984375" style="6" customWidth="1"/>
    <col min="8" max="8" width="13.08984375" style="6" customWidth="1"/>
    <col min="9" max="9" width="8.81640625" style="6" customWidth="1"/>
    <col min="10" max="16384" width="8.81640625" style="6"/>
  </cols>
  <sheetData>
    <row r="1" spans="1:11" x14ac:dyDescent="0.25">
      <c r="A1" s="355" t="s">
        <v>473</v>
      </c>
      <c r="B1" s="355"/>
      <c r="C1" s="355"/>
      <c r="D1" s="355"/>
      <c r="E1" s="355"/>
      <c r="F1" s="355"/>
      <c r="G1" s="355"/>
      <c r="J1" s="356" t="s">
        <v>313</v>
      </c>
      <c r="K1" s="356"/>
    </row>
    <row r="2" spans="1:11" ht="14.5" customHeight="1" x14ac:dyDescent="0.25">
      <c r="A2" s="367" t="s">
        <v>281</v>
      </c>
      <c r="B2" s="359">
        <v>2022</v>
      </c>
      <c r="C2" s="361"/>
      <c r="D2" s="359">
        <v>2023</v>
      </c>
      <c r="E2" s="360"/>
      <c r="F2" s="360"/>
      <c r="G2" s="361"/>
      <c r="H2" s="368" t="s">
        <v>619</v>
      </c>
    </row>
    <row r="3" spans="1:11" x14ac:dyDescent="0.25">
      <c r="A3" s="362"/>
      <c r="B3" s="24" t="s">
        <v>278</v>
      </c>
      <c r="C3" s="25" t="s">
        <v>282</v>
      </c>
      <c r="D3" s="24" t="s">
        <v>277</v>
      </c>
      <c r="E3" s="24" t="s">
        <v>283</v>
      </c>
      <c r="F3" s="24" t="s">
        <v>278</v>
      </c>
      <c r="G3" s="190" t="s">
        <v>283</v>
      </c>
      <c r="H3" s="362"/>
    </row>
    <row r="4" spans="1:11" x14ac:dyDescent="0.25">
      <c r="A4" s="14" t="s">
        <v>284</v>
      </c>
      <c r="B4" s="249">
        <v>7695.5369243100004</v>
      </c>
      <c r="C4" s="200">
        <f t="shared" ref="C4:C13" si="0">(B4/$B$14)*100</f>
        <v>73.293301241705322</v>
      </c>
      <c r="D4" s="249">
        <v>7938.1393275609998</v>
      </c>
      <c r="E4" s="200">
        <f t="shared" ref="E4:E13" si="1">D4/$D$14*100</f>
        <v>71.460008971563198</v>
      </c>
      <c r="F4" s="249">
        <v>8769.18065527</v>
      </c>
      <c r="G4" s="200">
        <f t="shared" ref="G4:G13" si="2">(F4/$F$14)*100</f>
        <v>77.343032257089888</v>
      </c>
      <c r="H4" s="200">
        <f>((F4/D4)-1)*100</f>
        <v>10.468968777401621</v>
      </c>
    </row>
    <row r="5" spans="1:11" x14ac:dyDescent="0.25">
      <c r="A5" s="15" t="s">
        <v>285</v>
      </c>
      <c r="B5" s="250">
        <v>2588.5635923</v>
      </c>
      <c r="C5" s="26">
        <f t="shared" si="0"/>
        <v>24.653818572999167</v>
      </c>
      <c r="D5" s="250">
        <v>2845.7045318699998</v>
      </c>
      <c r="E5" s="26">
        <f t="shared" si="1"/>
        <v>25.617347212817055</v>
      </c>
      <c r="F5" s="250">
        <v>2289.00039156</v>
      </c>
      <c r="G5" s="26">
        <f t="shared" si="2"/>
        <v>20.188685588832307</v>
      </c>
      <c r="H5" s="26">
        <f t="shared" ref="H5:H12" si="3">((F5/D5)-1)*100</f>
        <v>-19.562963549985014</v>
      </c>
      <c r="I5" s="10"/>
    </row>
    <row r="6" spans="1:11" x14ac:dyDescent="0.25">
      <c r="A6" s="15" t="s">
        <v>286</v>
      </c>
      <c r="B6" s="250">
        <v>183.2941941</v>
      </c>
      <c r="C6" s="26">
        <f t="shared" si="0"/>
        <v>1.7457179032678671</v>
      </c>
      <c r="D6" s="250">
        <v>272.58362030000001</v>
      </c>
      <c r="E6" s="26">
        <f t="shared" si="1"/>
        <v>2.4538279247013497</v>
      </c>
      <c r="F6" s="250">
        <v>247.09450043999999</v>
      </c>
      <c r="G6" s="26">
        <f t="shared" si="2"/>
        <v>2.1793413397858674</v>
      </c>
      <c r="H6" s="26">
        <f t="shared" si="3"/>
        <v>-9.3509359923927953</v>
      </c>
    </row>
    <row r="7" spans="1:11" x14ac:dyDescent="0.25">
      <c r="A7" s="15" t="s">
        <v>290</v>
      </c>
      <c r="B7" s="250">
        <v>17.212108019999999</v>
      </c>
      <c r="C7" s="26">
        <f t="shared" si="0"/>
        <v>0.16393037035914734</v>
      </c>
      <c r="D7" s="250">
        <v>33.838726990000005</v>
      </c>
      <c r="E7" s="26">
        <f t="shared" si="1"/>
        <v>0.30461996628051702</v>
      </c>
      <c r="F7" s="250">
        <v>22.570739149999998</v>
      </c>
      <c r="G7" s="26">
        <f t="shared" si="2"/>
        <v>0.19907098220125133</v>
      </c>
      <c r="H7" s="26">
        <f t="shared" si="3"/>
        <v>-33.299089068362164</v>
      </c>
    </row>
    <row r="8" spans="1:11" x14ac:dyDescent="0.25">
      <c r="A8" s="15" t="s">
        <v>289</v>
      </c>
      <c r="B8" s="250">
        <v>0.34457744000000001</v>
      </c>
      <c r="C8" s="26">
        <f t="shared" si="0"/>
        <v>3.2818006539914149E-3</v>
      </c>
      <c r="D8" s="250">
        <v>6.3765020999999997</v>
      </c>
      <c r="E8" s="26">
        <f t="shared" si="1"/>
        <v>5.7401977777227414E-2</v>
      </c>
      <c r="F8" s="250">
        <v>8.114273110000001</v>
      </c>
      <c r="G8" s="26">
        <f t="shared" si="2"/>
        <v>7.1566832930099356E-2</v>
      </c>
      <c r="H8" s="26">
        <f t="shared" si="3"/>
        <v>27.252731713206856</v>
      </c>
    </row>
    <row r="9" spans="1:11" x14ac:dyDescent="0.25">
      <c r="A9" s="15" t="s">
        <v>287</v>
      </c>
      <c r="B9" s="250">
        <v>12.85645856</v>
      </c>
      <c r="C9" s="26">
        <f t="shared" si="0"/>
        <v>0.12244659461809666</v>
      </c>
      <c r="D9" s="250">
        <v>9.71844441</v>
      </c>
      <c r="E9" s="26">
        <f t="shared" si="1"/>
        <v>8.7486512401844907E-2</v>
      </c>
      <c r="F9" s="250">
        <v>1.2738004999999999</v>
      </c>
      <c r="G9" s="26">
        <f t="shared" si="2"/>
        <v>1.1234754651951442E-2</v>
      </c>
      <c r="H9" s="26">
        <f t="shared" si="3"/>
        <v>-86.892958931891457</v>
      </c>
    </row>
    <row r="10" spans="1:11" x14ac:dyDescent="0.25">
      <c r="A10" s="15" t="s">
        <v>288</v>
      </c>
      <c r="B10" s="250">
        <v>0.28663975000000003</v>
      </c>
      <c r="C10" s="26">
        <f t="shared" si="0"/>
        <v>2.7299945086652678E-3</v>
      </c>
      <c r="D10" s="250">
        <v>0.27605800000000003</v>
      </c>
      <c r="E10" s="26">
        <f t="shared" si="1"/>
        <v>2.4851046753714464E-3</v>
      </c>
      <c r="F10" s="250">
        <v>0.47257650000000001</v>
      </c>
      <c r="G10" s="26">
        <f t="shared" si="2"/>
        <v>4.1680632342175486E-3</v>
      </c>
      <c r="H10" s="26">
        <f t="shared" si="3"/>
        <v>71.187395402415433</v>
      </c>
    </row>
    <row r="11" spans="1:11" x14ac:dyDescent="0.25">
      <c r="A11" s="15" t="s">
        <v>531</v>
      </c>
      <c r="B11" s="250">
        <v>8.1990919999999995E-2</v>
      </c>
      <c r="C11" s="26">
        <f t="shared" si="0"/>
        <v>7.8089225712907318E-4</v>
      </c>
      <c r="D11" s="250">
        <v>0.512988</v>
      </c>
      <c r="E11" s="26">
        <f t="shared" si="1"/>
        <v>4.6179747633086077E-3</v>
      </c>
      <c r="F11" s="250">
        <v>0.18593899999999999</v>
      </c>
      <c r="G11" s="26">
        <f t="shared" si="2"/>
        <v>1.6399577839930188E-3</v>
      </c>
      <c r="H11" s="26">
        <f t="shared" si="3"/>
        <v>-63.753733030792148</v>
      </c>
    </row>
    <row r="12" spans="1:11" s="9" customFormat="1" x14ac:dyDescent="0.25">
      <c r="A12" s="15" t="s">
        <v>582</v>
      </c>
      <c r="B12" s="250">
        <v>1.4691765299999999</v>
      </c>
      <c r="C12" s="26">
        <f t="shared" si="0"/>
        <v>1.3992629630607382E-2</v>
      </c>
      <c r="D12" s="250">
        <v>1.35274198</v>
      </c>
      <c r="E12" s="26">
        <f t="shared" si="1"/>
        <v>1.2177533051276283E-2</v>
      </c>
      <c r="F12" s="250">
        <v>0.13617420000000002</v>
      </c>
      <c r="G12" s="26">
        <f t="shared" si="2"/>
        <v>1.2010387238235237E-3</v>
      </c>
      <c r="H12" s="26">
        <f t="shared" si="3"/>
        <v>-89.933468317439221</v>
      </c>
    </row>
    <row r="13" spans="1:11" x14ac:dyDescent="0.25">
      <c r="A13" s="15" t="s">
        <v>583</v>
      </c>
      <c r="B13" s="250">
        <v>0</v>
      </c>
      <c r="C13" s="26">
        <f t="shared" si="0"/>
        <v>0</v>
      </c>
      <c r="D13" s="250">
        <v>2.9795199999999998E-3</v>
      </c>
      <c r="E13" s="26">
        <f t="shared" si="1"/>
        <v>2.6821968870174861E-5</v>
      </c>
      <c r="F13" s="250">
        <v>6.7103900000000001E-3</v>
      </c>
      <c r="G13" s="26">
        <f t="shared" si="2"/>
        <v>5.9184766585433466E-5</v>
      </c>
      <c r="H13" s="15"/>
    </row>
    <row r="14" spans="1:11" s="9" customFormat="1" x14ac:dyDescent="0.25">
      <c r="A14" s="112" t="s">
        <v>262</v>
      </c>
      <c r="B14" s="203">
        <f t="shared" ref="B14:D14" si="4">SUM(B4:B13)</f>
        <v>10499.645661930001</v>
      </c>
      <c r="C14" s="64">
        <f>SUM(C4:C13)</f>
        <v>100.00000000000001</v>
      </c>
      <c r="D14" s="203">
        <f t="shared" si="4"/>
        <v>11108.505920730999</v>
      </c>
      <c r="E14" s="64">
        <f>SUM(E4:E13)</f>
        <v>100</v>
      </c>
      <c r="F14" s="203">
        <f>SUM(F4:F13)</f>
        <v>11338.035760120001</v>
      </c>
      <c r="G14" s="64">
        <f>SUM(G4:G13)</f>
        <v>99.999999999999986</v>
      </c>
      <c r="H14" s="275">
        <f>(Table14[[#This Row],[Column6]]/Table14[[#This Row],[Column4]])-1</f>
        <v>2.066253022925868E-2</v>
      </c>
    </row>
    <row r="15" spans="1:11" x14ac:dyDescent="0.25">
      <c r="F15" s="7"/>
      <c r="G15" s="7"/>
    </row>
    <row r="16" spans="1:11" x14ac:dyDescent="0.25">
      <c r="F16" s="204"/>
      <c r="G16" s="7"/>
    </row>
    <row r="17" spans="7:9" x14ac:dyDescent="0.25">
      <c r="G17" s="198"/>
    </row>
    <row r="18" spans="7:9" x14ac:dyDescent="0.25">
      <c r="G18" s="198"/>
    </row>
    <row r="19" spans="7:9" x14ac:dyDescent="0.25">
      <c r="G19" s="7"/>
    </row>
    <row r="20" spans="7:9" x14ac:dyDescent="0.25">
      <c r="G20" s="7"/>
    </row>
    <row r="21" spans="7:9" x14ac:dyDescent="0.25">
      <c r="G21" s="7"/>
      <c r="I21" s="8"/>
    </row>
  </sheetData>
  <mergeCells count="6">
    <mergeCell ref="J1:K1"/>
    <mergeCell ref="A2:A3"/>
    <mergeCell ref="A1:G1"/>
    <mergeCell ref="B2:C2"/>
    <mergeCell ref="D2:G2"/>
    <mergeCell ref="H2:H3"/>
  </mergeCells>
  <conditionalFormatting sqref="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5"/>
  <sheetViews>
    <sheetView zoomScaleNormal="100" workbookViewId="0">
      <selection activeCell="A19" sqref="A19"/>
    </sheetView>
  </sheetViews>
  <sheetFormatPr defaultColWidth="9.1796875" defaultRowHeight="11.5" x14ac:dyDescent="0.25"/>
  <cols>
    <col min="1" max="1" width="39.81640625" style="6" customWidth="1"/>
    <col min="2" max="2" width="11.81640625" style="6" bestFit="1" customWidth="1"/>
    <col min="3" max="3" width="11.26953125" style="6" bestFit="1" customWidth="1"/>
    <col min="4" max="4" width="11.81640625" style="6" customWidth="1"/>
    <col min="5" max="6" width="10.81640625" style="6" customWidth="1"/>
    <col min="7" max="16384" width="9.1796875" style="6"/>
  </cols>
  <sheetData>
    <row r="1" spans="1:13" x14ac:dyDescent="0.25">
      <c r="A1" s="9" t="s">
        <v>646</v>
      </c>
      <c r="B1" s="9"/>
      <c r="C1" s="9"/>
      <c r="D1" s="9"/>
      <c r="G1" s="205" t="s">
        <v>313</v>
      </c>
      <c r="H1" s="9"/>
      <c r="I1" s="9"/>
      <c r="J1" s="9"/>
      <c r="K1" s="9"/>
      <c r="L1" s="9"/>
      <c r="M1" s="9"/>
    </row>
    <row r="2" spans="1:13" x14ac:dyDescent="0.25">
      <c r="A2" s="117" t="s">
        <v>268</v>
      </c>
      <c r="B2" s="118" t="s">
        <v>466</v>
      </c>
      <c r="C2" s="118" t="s">
        <v>465</v>
      </c>
      <c r="D2" s="118" t="s">
        <v>509</v>
      </c>
      <c r="E2" s="119" t="s">
        <v>291</v>
      </c>
      <c r="F2" s="31"/>
    </row>
    <row r="3" spans="1:13" x14ac:dyDescent="0.25">
      <c r="A3" s="6" t="s">
        <v>278</v>
      </c>
      <c r="B3" s="286">
        <v>8297.7505252999999</v>
      </c>
      <c r="C3" s="286">
        <v>10499.645661930001</v>
      </c>
      <c r="D3" s="287">
        <f>-Table232[[#This Row],[Imports]]</f>
        <v>-10499.645661930001</v>
      </c>
      <c r="E3" s="32">
        <f>Table232[[#This Row],[Exports]]-Table232[[#This Row],[Imports]]</f>
        <v>-2201.8951366300007</v>
      </c>
      <c r="F3" s="32"/>
    </row>
    <row r="4" spans="1:13" x14ac:dyDescent="0.25">
      <c r="A4" s="6" t="s">
        <v>279</v>
      </c>
      <c r="B4" s="286">
        <v>9747.9458120199997</v>
      </c>
      <c r="C4" s="286">
        <v>12550.029769340001</v>
      </c>
      <c r="D4" s="287">
        <f>-Table232[[#This Row],[Imports]]</f>
        <v>-12550.029769340001</v>
      </c>
      <c r="E4" s="32">
        <f>Table232[[#This Row],[Exports]]-Table232[[#This Row],[Imports]]</f>
        <v>-2802.083957320001</v>
      </c>
      <c r="F4" s="32"/>
    </row>
    <row r="5" spans="1:13" x14ac:dyDescent="0.25">
      <c r="A5" s="6" t="s">
        <v>280</v>
      </c>
      <c r="B5" s="286">
        <v>9353.2231558200001</v>
      </c>
      <c r="C5" s="286">
        <v>10760.018908639999</v>
      </c>
      <c r="D5" s="287">
        <f>-Table232[[#This Row],[Imports]]</f>
        <v>-10760.018908639999</v>
      </c>
      <c r="E5" s="32">
        <f>Table232[[#This Row],[Exports]]-Table232[[#This Row],[Imports]]</f>
        <v>-1406.7957528199986</v>
      </c>
      <c r="F5" s="32"/>
    </row>
    <row r="6" spans="1:13" x14ac:dyDescent="0.25">
      <c r="A6" s="6" t="s">
        <v>269</v>
      </c>
      <c r="B6" s="286">
        <v>7798.50610203</v>
      </c>
      <c r="C6" s="286">
        <v>10777.09066373</v>
      </c>
      <c r="D6" s="287">
        <f>-Table232[[#This Row],[Imports]]</f>
        <v>-10777.09066373</v>
      </c>
      <c r="E6" s="32">
        <f>Table232[[#This Row],[Exports]]-Table232[[#This Row],[Imports]]</f>
        <v>-2978.5845616999995</v>
      </c>
      <c r="F6" s="32"/>
    </row>
    <row r="7" spans="1:13" x14ac:dyDescent="0.25">
      <c r="A7" s="6" t="s">
        <v>270</v>
      </c>
      <c r="B7" s="286">
        <v>8096.31795349</v>
      </c>
      <c r="C7" s="286">
        <v>8549.0173032259991</v>
      </c>
      <c r="D7" s="287">
        <f>-Table232[[#This Row],[Imports]]</f>
        <v>-8549.0173032259991</v>
      </c>
      <c r="E7" s="32">
        <f>Table232[[#This Row],[Exports]]-Table232[[#This Row],[Imports]]</f>
        <v>-452.69934973599902</v>
      </c>
      <c r="F7" s="32"/>
    </row>
    <row r="8" spans="1:13" x14ac:dyDescent="0.25">
      <c r="A8" s="6" t="s">
        <v>271</v>
      </c>
      <c r="B8" s="286">
        <v>10240.79633368</v>
      </c>
      <c r="C8" s="286">
        <v>12453.401123809999</v>
      </c>
      <c r="D8" s="287">
        <f>-Table232[[#This Row],[Imports]]</f>
        <v>-12453.401123809999</v>
      </c>
      <c r="E8" s="32">
        <f>Table232[[#This Row],[Exports]]-Table232[[#This Row],[Imports]]</f>
        <v>-2212.6047901299989</v>
      </c>
      <c r="F8" s="32"/>
    </row>
    <row r="9" spans="1:13" x14ac:dyDescent="0.25">
      <c r="A9" s="6" t="s">
        <v>272</v>
      </c>
      <c r="B9" s="286">
        <v>7584.2792590099998</v>
      </c>
      <c r="C9" s="286">
        <v>8806.6149627099985</v>
      </c>
      <c r="D9" s="287">
        <f>-Table232[[#This Row],[Imports]]</f>
        <v>-8806.6149627099985</v>
      </c>
      <c r="E9" s="32">
        <f>Table232[[#This Row],[Exports]]-Table232[[#This Row],[Imports]]</f>
        <v>-1222.3357036999987</v>
      </c>
      <c r="F9" s="32"/>
    </row>
    <row r="10" spans="1:13" x14ac:dyDescent="0.25">
      <c r="A10" s="6" t="s">
        <v>273</v>
      </c>
      <c r="B10" s="286">
        <v>9235.8331533700002</v>
      </c>
      <c r="C10" s="286">
        <v>12030.95814839</v>
      </c>
      <c r="D10" s="287">
        <f>-Table232[[#This Row],[Imports]]</f>
        <v>-12030.95814839</v>
      </c>
      <c r="E10" s="32">
        <f>Table232[[#This Row],[Exports]]-Table232[[#This Row],[Imports]]</f>
        <v>-2795.1249950199999</v>
      </c>
      <c r="F10" s="32"/>
    </row>
    <row r="11" spans="1:13" x14ac:dyDescent="0.25">
      <c r="A11" s="6" t="s">
        <v>274</v>
      </c>
      <c r="B11" s="286">
        <v>8594.5953986599998</v>
      </c>
      <c r="C11" s="286">
        <v>10126.449859690001</v>
      </c>
      <c r="D11" s="287">
        <f>-Table232[[#This Row],[Imports]]</f>
        <v>-10126.449859690001</v>
      </c>
      <c r="E11" s="32">
        <f>Table232[[#This Row],[Exports]]-Table232[[#This Row],[Imports]]</f>
        <v>-1531.8544610300014</v>
      </c>
      <c r="F11" s="32"/>
    </row>
    <row r="12" spans="1:13" x14ac:dyDescent="0.25">
      <c r="A12" s="6" t="s">
        <v>275</v>
      </c>
      <c r="B12" s="286">
        <v>8230.4117169399997</v>
      </c>
      <c r="C12" s="286">
        <v>11923.229727096001</v>
      </c>
      <c r="D12" s="287">
        <f>-Table232[[#This Row],[Imports]]</f>
        <v>-11923.229727096001</v>
      </c>
      <c r="E12" s="32">
        <f>Table232[[#This Row],[Exports]]-Table232[[#This Row],[Imports]]</f>
        <v>-3692.818010156001</v>
      </c>
      <c r="F12" s="32"/>
    </row>
    <row r="13" spans="1:13" x14ac:dyDescent="0.25">
      <c r="A13" s="6" t="s">
        <v>276</v>
      </c>
      <c r="B13" s="286">
        <v>7371.9913425499999</v>
      </c>
      <c r="C13" s="286">
        <v>12286.06955353</v>
      </c>
      <c r="D13" s="287">
        <f>-Table232[[#This Row],[Imports]]</f>
        <v>-12286.06955353</v>
      </c>
      <c r="E13" s="32">
        <f>Table232[[#This Row],[Exports]]-Table232[[#This Row],[Imports]]</f>
        <v>-4914.0782109800002</v>
      </c>
      <c r="F13" s="32"/>
    </row>
    <row r="14" spans="1:13" x14ac:dyDescent="0.25">
      <c r="A14" s="6" t="s">
        <v>277</v>
      </c>
      <c r="B14" s="286">
        <v>7765.1083653699998</v>
      </c>
      <c r="C14" s="286">
        <v>11108.505920731001</v>
      </c>
      <c r="D14" s="287">
        <f>-Table232[[#This Row],[Imports]]</f>
        <v>-11108.505920731001</v>
      </c>
      <c r="E14" s="32">
        <f>Table232[[#This Row],[Exports]]-Table232[[#This Row],[Imports]]</f>
        <v>-3343.3975553610007</v>
      </c>
      <c r="F14" s="32"/>
      <c r="G14" s="7"/>
    </row>
    <row r="15" spans="1:13" x14ac:dyDescent="0.25">
      <c r="A15" s="6" t="s">
        <v>278</v>
      </c>
      <c r="B15" s="286">
        <v>6827.8692745799999</v>
      </c>
      <c r="C15" s="286">
        <v>11338.035760120001</v>
      </c>
      <c r="D15" s="287">
        <f>-Table232[[#This Row],[Imports]]</f>
        <v>-11338.035760120001</v>
      </c>
      <c r="E15" s="32">
        <f>Table232[[#This Row],[Exports]]-Table232[[#This Row],[Imports]]</f>
        <v>-4510.1664855400013</v>
      </c>
      <c r="F15" s="32"/>
      <c r="G15" s="7"/>
    </row>
    <row r="16" spans="1:13" x14ac:dyDescent="0.25">
      <c r="B16" s="7"/>
      <c r="C16" s="7"/>
      <c r="D16" s="7"/>
      <c r="E16" s="7"/>
    </row>
    <row r="17" spans="1:6" x14ac:dyDescent="0.25">
      <c r="B17" s="43"/>
      <c r="C17" s="43"/>
      <c r="D17" s="43"/>
      <c r="E17" s="43"/>
    </row>
    <row r="18" spans="1:6" x14ac:dyDescent="0.25">
      <c r="B18" s="43"/>
      <c r="C18" s="43"/>
      <c r="D18" s="43"/>
      <c r="E18" s="43"/>
    </row>
    <row r="19" spans="1:6" x14ac:dyDescent="0.25">
      <c r="B19" s="43"/>
      <c r="C19" s="43"/>
      <c r="D19" s="43"/>
      <c r="E19" s="43"/>
    </row>
    <row r="20" spans="1:6" x14ac:dyDescent="0.25">
      <c r="E20" s="32"/>
    </row>
    <row r="22" spans="1:6" x14ac:dyDescent="0.25">
      <c r="A22" s="33"/>
      <c r="B22" s="34"/>
      <c r="D22" s="7"/>
    </row>
    <row r="23" spans="1:6" x14ac:dyDescent="0.25">
      <c r="A23" s="33"/>
      <c r="B23" s="34"/>
      <c r="D23" s="7"/>
    </row>
    <row r="24" spans="1:6" x14ac:dyDescent="0.25">
      <c r="A24" s="33"/>
      <c r="B24" s="34"/>
      <c r="D24" s="7"/>
      <c r="E24" s="7"/>
      <c r="F24" s="7"/>
    </row>
    <row r="25" spans="1:6" x14ac:dyDescent="0.25">
      <c r="A25" s="33"/>
      <c r="B25" s="34"/>
      <c r="D25" s="7"/>
      <c r="E25" s="7"/>
      <c r="F25" s="7"/>
    </row>
    <row r="26" spans="1:6" x14ac:dyDescent="0.25">
      <c r="D26" s="7"/>
      <c r="E26" s="7"/>
      <c r="F26" s="7"/>
    </row>
    <row r="27" spans="1:6" x14ac:dyDescent="0.25">
      <c r="D27" s="7"/>
      <c r="E27" s="7"/>
      <c r="F27" s="7"/>
    </row>
    <row r="28" spans="1:6" x14ac:dyDescent="0.25">
      <c r="D28" s="7"/>
      <c r="E28" s="7"/>
      <c r="F28" s="7"/>
    </row>
    <row r="29" spans="1:6" x14ac:dyDescent="0.25">
      <c r="D29" s="7"/>
      <c r="E29" s="7"/>
      <c r="F29" s="7"/>
    </row>
    <row r="30" spans="1:6" x14ac:dyDescent="0.25">
      <c r="D30" s="7"/>
      <c r="E30" s="7"/>
      <c r="F30" s="7"/>
    </row>
    <row r="31" spans="1:6" x14ac:dyDescent="0.25">
      <c r="D31" s="7"/>
      <c r="E31" s="7"/>
      <c r="F31" s="7"/>
    </row>
    <row r="32" spans="1:6" x14ac:dyDescent="0.25">
      <c r="D32" s="7"/>
      <c r="E32" s="7"/>
      <c r="F32" s="7"/>
    </row>
    <row r="33" spans="4:6" x14ac:dyDescent="0.25">
      <c r="D33" s="7"/>
      <c r="E33" s="7"/>
      <c r="F33" s="7"/>
    </row>
    <row r="34" spans="4:6" x14ac:dyDescent="0.25">
      <c r="E34" s="7"/>
      <c r="F34" s="7"/>
    </row>
    <row r="35" spans="4:6" x14ac:dyDescent="0.25">
      <c r="E35" s="7"/>
      <c r="F35" s="7"/>
    </row>
  </sheetData>
  <phoneticPr fontId="4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64"/>
  <sheetViews>
    <sheetView zoomScaleNormal="100" workbookViewId="0">
      <selection activeCell="E10" sqref="E10"/>
    </sheetView>
  </sheetViews>
  <sheetFormatPr defaultColWidth="8.81640625" defaultRowHeight="11.5" x14ac:dyDescent="0.25"/>
  <cols>
    <col min="1" max="1" width="34.1796875" style="6" customWidth="1"/>
    <col min="2" max="2" width="15.81640625" style="6" customWidth="1"/>
    <col min="3" max="3" width="16" style="6" customWidth="1"/>
    <col min="4" max="4" width="15.1796875" style="6" bestFit="1" customWidth="1"/>
    <col min="5" max="6" width="8.81640625" style="6"/>
    <col min="7" max="7" width="12.36328125" style="6" customWidth="1"/>
    <col min="8" max="8" width="14.1796875" style="6" bestFit="1" customWidth="1"/>
    <col min="9" max="9" width="14.453125" style="6" bestFit="1" customWidth="1"/>
    <col min="10" max="10" width="15.1796875" style="6" bestFit="1" customWidth="1"/>
    <col min="11" max="16384" width="8.81640625" style="6"/>
  </cols>
  <sheetData>
    <row r="1" spans="1:13" x14ac:dyDescent="0.25">
      <c r="A1" s="31" t="s">
        <v>657</v>
      </c>
      <c r="E1" s="9"/>
      <c r="F1" s="11" t="s">
        <v>313</v>
      </c>
      <c r="K1" s="9"/>
      <c r="L1" s="9"/>
      <c r="M1" s="9"/>
    </row>
    <row r="2" spans="1:13" x14ac:dyDescent="0.25">
      <c r="A2" s="24" t="s">
        <v>341</v>
      </c>
      <c r="B2" s="24" t="s">
        <v>336</v>
      </c>
      <c r="C2" s="24" t="s">
        <v>266</v>
      </c>
      <c r="D2" s="24" t="s">
        <v>267</v>
      </c>
    </row>
    <row r="3" spans="1:13" x14ac:dyDescent="0.25">
      <c r="A3" s="14" t="s">
        <v>296</v>
      </c>
      <c r="B3" s="214">
        <v>1760.5878317500001</v>
      </c>
      <c r="C3" s="214">
        <v>4948.6513751400007</v>
      </c>
      <c r="D3" s="206">
        <f t="shared" ref="D3:D34" si="0">B3-C3</f>
        <v>-3188.0635433900006</v>
      </c>
    </row>
    <row r="4" spans="1:13" x14ac:dyDescent="0.25">
      <c r="A4" s="15" t="s">
        <v>380</v>
      </c>
      <c r="B4" s="216">
        <v>33.493099950000001</v>
      </c>
      <c r="C4" s="216">
        <v>1046.2157591</v>
      </c>
      <c r="D4" s="206">
        <f t="shared" si="0"/>
        <v>-1012.72265915</v>
      </c>
    </row>
    <row r="5" spans="1:13" x14ac:dyDescent="0.25">
      <c r="A5" s="15" t="s">
        <v>356</v>
      </c>
      <c r="B5" s="216">
        <v>40.987254929999999</v>
      </c>
      <c r="C5" s="216">
        <v>468.80066846</v>
      </c>
      <c r="D5" s="206">
        <f t="shared" si="0"/>
        <v>-427.81341352999999</v>
      </c>
    </row>
    <row r="6" spans="1:13" x14ac:dyDescent="0.25">
      <c r="A6" s="15" t="s">
        <v>353</v>
      </c>
      <c r="B6" s="216">
        <v>197.77087628999999</v>
      </c>
      <c r="C6" s="216">
        <v>535.83561759999998</v>
      </c>
      <c r="D6" s="206">
        <f t="shared" si="0"/>
        <v>-338.06474130999999</v>
      </c>
    </row>
    <row r="7" spans="1:13" x14ac:dyDescent="0.25">
      <c r="A7" s="15" t="s">
        <v>365</v>
      </c>
      <c r="B7" s="216">
        <v>9.9294194499999993</v>
      </c>
      <c r="C7" s="216">
        <v>298.03820261999999</v>
      </c>
      <c r="D7" s="206">
        <f t="shared" si="0"/>
        <v>-288.10878316999998</v>
      </c>
    </row>
    <row r="8" spans="1:13" x14ac:dyDescent="0.25">
      <c r="A8" s="15" t="s">
        <v>359</v>
      </c>
      <c r="B8" s="216">
        <v>73.068198690000003</v>
      </c>
      <c r="C8" s="216">
        <v>290.56983332999999</v>
      </c>
      <c r="D8" s="206">
        <f t="shared" si="0"/>
        <v>-217.50163463999999</v>
      </c>
    </row>
    <row r="9" spans="1:13" x14ac:dyDescent="0.25">
      <c r="A9" s="15" t="s">
        <v>647</v>
      </c>
      <c r="B9" s="216">
        <v>0</v>
      </c>
      <c r="C9" s="216">
        <v>206.06684471</v>
      </c>
      <c r="D9" s="206">
        <f t="shared" si="0"/>
        <v>-206.06684471</v>
      </c>
    </row>
    <row r="10" spans="1:13" x14ac:dyDescent="0.25">
      <c r="A10" s="15" t="s">
        <v>395</v>
      </c>
      <c r="B10" s="216">
        <v>0.38738303999999996</v>
      </c>
      <c r="C10" s="216">
        <v>139.62885596999999</v>
      </c>
      <c r="D10" s="206">
        <f t="shared" si="0"/>
        <v>-139.24147292999999</v>
      </c>
    </row>
    <row r="11" spans="1:13" x14ac:dyDescent="0.25">
      <c r="A11" s="15" t="s">
        <v>309</v>
      </c>
      <c r="B11" s="216">
        <v>0</v>
      </c>
      <c r="C11" s="216">
        <v>129.20098999999999</v>
      </c>
      <c r="D11" s="206">
        <f t="shared" si="0"/>
        <v>-129.20098999999999</v>
      </c>
    </row>
    <row r="12" spans="1:13" x14ac:dyDescent="0.25">
      <c r="A12" s="15" t="s">
        <v>373</v>
      </c>
      <c r="B12" s="216">
        <v>24.94569444</v>
      </c>
      <c r="C12" s="216">
        <v>140.82399322999999</v>
      </c>
      <c r="D12" s="206">
        <f t="shared" si="0"/>
        <v>-115.87829878999999</v>
      </c>
    </row>
    <row r="13" spans="1:13" x14ac:dyDescent="0.25">
      <c r="A13" s="15" t="s">
        <v>362</v>
      </c>
      <c r="B13" s="216">
        <v>86.722976119999998</v>
      </c>
      <c r="C13" s="216">
        <v>197.51198613</v>
      </c>
      <c r="D13" s="206">
        <f t="shared" si="0"/>
        <v>-110.78901001</v>
      </c>
    </row>
    <row r="14" spans="1:13" x14ac:dyDescent="0.25">
      <c r="A14" s="15" t="s">
        <v>369</v>
      </c>
      <c r="B14" s="216">
        <v>13.34647492</v>
      </c>
      <c r="C14" s="216">
        <v>120.59458357999999</v>
      </c>
      <c r="D14" s="206">
        <f t="shared" si="0"/>
        <v>-107.24810865999999</v>
      </c>
    </row>
    <row r="15" spans="1:13" x14ac:dyDescent="0.25">
      <c r="A15" s="15" t="s">
        <v>348</v>
      </c>
      <c r="B15" s="216">
        <v>91.383138079999995</v>
      </c>
      <c r="C15" s="216">
        <v>168.19904278999999</v>
      </c>
      <c r="D15" s="206">
        <f t="shared" si="0"/>
        <v>-76.815904709999998</v>
      </c>
    </row>
    <row r="16" spans="1:13" x14ac:dyDescent="0.25">
      <c r="A16" s="15" t="s">
        <v>385</v>
      </c>
      <c r="B16" s="216">
        <v>4.5769789999999998E-2</v>
      </c>
      <c r="C16" s="216">
        <v>74.573937720000004</v>
      </c>
      <c r="D16" s="206">
        <f t="shared" si="0"/>
        <v>-74.528167930000009</v>
      </c>
    </row>
    <row r="17" spans="1:4" x14ac:dyDescent="0.25">
      <c r="A17" s="15" t="s">
        <v>390</v>
      </c>
      <c r="B17" s="216">
        <v>0.63770000999999998</v>
      </c>
      <c r="C17" s="216">
        <v>70.165853689999992</v>
      </c>
      <c r="D17" s="206">
        <f t="shared" si="0"/>
        <v>-69.528153679999988</v>
      </c>
    </row>
    <row r="18" spans="1:4" x14ac:dyDescent="0.25">
      <c r="A18" s="15" t="s">
        <v>368</v>
      </c>
      <c r="B18" s="216">
        <v>15.75165597</v>
      </c>
      <c r="C18" s="216">
        <v>74.736929590000003</v>
      </c>
      <c r="D18" s="206">
        <f t="shared" si="0"/>
        <v>-58.985273620000001</v>
      </c>
    </row>
    <row r="19" spans="1:4" x14ac:dyDescent="0.25">
      <c r="A19" s="15" t="s">
        <v>422</v>
      </c>
      <c r="B19" s="216">
        <v>0.10048572</v>
      </c>
      <c r="C19" s="216">
        <v>58.457048100000002</v>
      </c>
      <c r="D19" s="206">
        <f t="shared" si="0"/>
        <v>-58.35656238</v>
      </c>
    </row>
    <row r="20" spans="1:4" x14ac:dyDescent="0.25">
      <c r="A20" s="15" t="s">
        <v>414</v>
      </c>
      <c r="B20" s="216">
        <v>0</v>
      </c>
      <c r="C20" s="216">
        <v>40.677152159999999</v>
      </c>
      <c r="D20" s="206">
        <f t="shared" si="0"/>
        <v>-40.677152159999999</v>
      </c>
    </row>
    <row r="21" spans="1:4" x14ac:dyDescent="0.25">
      <c r="A21" s="15" t="s">
        <v>381</v>
      </c>
      <c r="B21" s="216">
        <v>3.0993467099999998</v>
      </c>
      <c r="C21" s="216">
        <v>36.344105799999994</v>
      </c>
      <c r="D21" s="206">
        <f t="shared" si="0"/>
        <v>-33.244759089999995</v>
      </c>
    </row>
    <row r="22" spans="1:4" x14ac:dyDescent="0.25">
      <c r="A22" s="15" t="s">
        <v>386</v>
      </c>
      <c r="B22" s="216">
        <v>0.34786132000000003</v>
      </c>
      <c r="C22" s="216">
        <v>29.385263590000001</v>
      </c>
      <c r="D22" s="206">
        <f t="shared" si="0"/>
        <v>-29.037402270000001</v>
      </c>
    </row>
    <row r="23" spans="1:4" x14ac:dyDescent="0.25">
      <c r="A23" s="15" t="s">
        <v>440</v>
      </c>
      <c r="B23" s="216">
        <v>0.39761528000000002</v>
      </c>
      <c r="C23" s="216">
        <v>24.31578412</v>
      </c>
      <c r="D23" s="206">
        <f t="shared" si="0"/>
        <v>-23.91816884</v>
      </c>
    </row>
    <row r="24" spans="1:4" x14ac:dyDescent="0.25">
      <c r="A24" s="15" t="s">
        <v>376</v>
      </c>
      <c r="B24" s="216">
        <v>15.73524404</v>
      </c>
      <c r="C24" s="216">
        <v>39.004827060000004</v>
      </c>
      <c r="D24" s="206">
        <f t="shared" si="0"/>
        <v>-23.269583020000006</v>
      </c>
    </row>
    <row r="25" spans="1:4" x14ac:dyDescent="0.25">
      <c r="A25" s="15" t="s">
        <v>298</v>
      </c>
      <c r="B25" s="216">
        <v>0.69140561</v>
      </c>
      <c r="C25" s="216">
        <v>21.93385979</v>
      </c>
      <c r="D25" s="206">
        <f t="shared" si="0"/>
        <v>-21.242454179999999</v>
      </c>
    </row>
    <row r="26" spans="1:4" x14ac:dyDescent="0.25">
      <c r="A26" s="15" t="s">
        <v>361</v>
      </c>
      <c r="B26" s="216">
        <v>74.789376610000005</v>
      </c>
      <c r="C26" s="216">
        <v>95.379654319999986</v>
      </c>
      <c r="D26" s="206">
        <f t="shared" si="0"/>
        <v>-20.590277709999981</v>
      </c>
    </row>
    <row r="27" spans="1:4" x14ac:dyDescent="0.25">
      <c r="A27" s="15" t="s">
        <v>304</v>
      </c>
      <c r="B27" s="216">
        <v>6.4039860000000004E-2</v>
      </c>
      <c r="C27" s="216">
        <v>19.319176989999999</v>
      </c>
      <c r="D27" s="206">
        <f t="shared" si="0"/>
        <v>-19.255137129999998</v>
      </c>
    </row>
    <row r="28" spans="1:4" x14ac:dyDescent="0.25">
      <c r="A28" s="15" t="s">
        <v>372</v>
      </c>
      <c r="B28" s="216">
        <v>1.445363</v>
      </c>
      <c r="C28" s="216">
        <v>19.590887909999999</v>
      </c>
      <c r="D28" s="206">
        <f t="shared" si="0"/>
        <v>-18.145524909999999</v>
      </c>
    </row>
    <row r="29" spans="1:4" x14ac:dyDescent="0.25">
      <c r="A29" s="15" t="s">
        <v>377</v>
      </c>
      <c r="B29" s="216">
        <v>3.91607671</v>
      </c>
      <c r="C29" s="216">
        <v>20.343561670000003</v>
      </c>
      <c r="D29" s="206">
        <f t="shared" si="0"/>
        <v>-16.427484960000005</v>
      </c>
    </row>
    <row r="30" spans="1:4" x14ac:dyDescent="0.25">
      <c r="A30" s="15" t="s">
        <v>305</v>
      </c>
      <c r="B30" s="216">
        <v>0</v>
      </c>
      <c r="C30" s="216">
        <v>13.044721599999999</v>
      </c>
      <c r="D30" s="206">
        <f t="shared" si="0"/>
        <v>-13.044721599999999</v>
      </c>
    </row>
    <row r="31" spans="1:4" x14ac:dyDescent="0.25">
      <c r="A31" s="15" t="s">
        <v>378</v>
      </c>
      <c r="B31" s="216">
        <v>6.8515518799999997</v>
      </c>
      <c r="C31" s="216">
        <v>19.334169489999997</v>
      </c>
      <c r="D31" s="206">
        <f t="shared" si="0"/>
        <v>-12.482617609999998</v>
      </c>
    </row>
    <row r="32" spans="1:4" x14ac:dyDescent="0.25">
      <c r="A32" s="15" t="s">
        <v>367</v>
      </c>
      <c r="B32" s="216">
        <v>7.1833292000000002</v>
      </c>
      <c r="C32" s="216">
        <v>18.801399800000002</v>
      </c>
      <c r="D32" s="206">
        <f t="shared" si="0"/>
        <v>-11.618070600000003</v>
      </c>
    </row>
    <row r="33" spans="1:4" x14ac:dyDescent="0.25">
      <c r="A33" s="15" t="s">
        <v>396</v>
      </c>
      <c r="B33" s="216">
        <v>6.9962700000000003E-2</v>
      </c>
      <c r="C33" s="216">
        <v>10.92677699</v>
      </c>
      <c r="D33" s="206">
        <f t="shared" si="0"/>
        <v>-10.856814290000001</v>
      </c>
    </row>
    <row r="34" spans="1:4" x14ac:dyDescent="0.25">
      <c r="A34" s="15" t="s">
        <v>392</v>
      </c>
      <c r="B34" s="216">
        <v>1.25098548</v>
      </c>
      <c r="C34" s="216">
        <v>11.974935439999999</v>
      </c>
      <c r="D34" s="206">
        <f t="shared" si="0"/>
        <v>-10.723949959999999</v>
      </c>
    </row>
    <row r="35" spans="1:4" x14ac:dyDescent="0.25">
      <c r="A35" s="15" t="s">
        <v>434</v>
      </c>
      <c r="B35" s="216">
        <v>0.44456800000000002</v>
      </c>
      <c r="C35" s="216">
        <v>10.48430263</v>
      </c>
      <c r="D35" s="206">
        <f t="shared" ref="D35:D66" si="1">B35-C35</f>
        <v>-10.03973463</v>
      </c>
    </row>
    <row r="36" spans="1:4" x14ac:dyDescent="0.25">
      <c r="A36" s="15" t="s">
        <v>374</v>
      </c>
      <c r="B36" s="216">
        <v>3.83986443</v>
      </c>
      <c r="C36" s="216">
        <v>11.114757800000001</v>
      </c>
      <c r="D36" s="206">
        <f t="shared" si="1"/>
        <v>-7.2748933700000009</v>
      </c>
    </row>
    <row r="37" spans="1:4" x14ac:dyDescent="0.25">
      <c r="A37" s="15" t="s">
        <v>393</v>
      </c>
      <c r="B37" s="216">
        <v>0.28868612999999999</v>
      </c>
      <c r="C37" s="216">
        <v>7.46194837</v>
      </c>
      <c r="D37" s="206">
        <f t="shared" si="1"/>
        <v>-7.1732622399999997</v>
      </c>
    </row>
    <row r="38" spans="1:4" x14ac:dyDescent="0.25">
      <c r="A38" s="15" t="s">
        <v>397</v>
      </c>
      <c r="B38" s="216">
        <v>4.1919922999999999</v>
      </c>
      <c r="C38" s="216">
        <v>10.805324600000001</v>
      </c>
      <c r="D38" s="206">
        <f t="shared" si="1"/>
        <v>-6.6133323000000006</v>
      </c>
    </row>
    <row r="39" spans="1:4" x14ac:dyDescent="0.25">
      <c r="A39" s="15" t="s">
        <v>391</v>
      </c>
      <c r="B39" s="216">
        <v>2.6270374700000003</v>
      </c>
      <c r="C39" s="216">
        <v>8.6849729700000005</v>
      </c>
      <c r="D39" s="206">
        <f t="shared" si="1"/>
        <v>-6.0579355000000001</v>
      </c>
    </row>
    <row r="40" spans="1:4" x14ac:dyDescent="0.25">
      <c r="A40" s="15" t="s">
        <v>411</v>
      </c>
      <c r="B40" s="216">
        <v>0</v>
      </c>
      <c r="C40" s="216">
        <v>5.3442819800000008</v>
      </c>
      <c r="D40" s="206">
        <f t="shared" si="1"/>
        <v>-5.3442819800000008</v>
      </c>
    </row>
    <row r="41" spans="1:4" x14ac:dyDescent="0.25">
      <c r="A41" s="15" t="s">
        <v>350</v>
      </c>
      <c r="B41" s="216">
        <v>0.19557839999999999</v>
      </c>
      <c r="C41" s="216">
        <v>5.1122571500000005</v>
      </c>
      <c r="D41" s="206">
        <f t="shared" si="1"/>
        <v>-4.9166787500000009</v>
      </c>
    </row>
    <row r="42" spans="1:4" x14ac:dyDescent="0.25">
      <c r="A42" s="15" t="s">
        <v>587</v>
      </c>
      <c r="B42" s="216">
        <v>0</v>
      </c>
      <c r="C42" s="216">
        <v>4.8946835199999992</v>
      </c>
      <c r="D42" s="206">
        <f t="shared" si="1"/>
        <v>-4.8946835199999992</v>
      </c>
    </row>
    <row r="43" spans="1:4" x14ac:dyDescent="0.25">
      <c r="A43" s="15" t="s">
        <v>449</v>
      </c>
      <c r="B43" s="216">
        <v>0</v>
      </c>
      <c r="C43" s="216">
        <v>4.2913503499999992</v>
      </c>
      <c r="D43" s="206">
        <f t="shared" si="1"/>
        <v>-4.2913503499999992</v>
      </c>
    </row>
    <row r="44" spans="1:4" x14ac:dyDescent="0.25">
      <c r="A44" s="15" t="s">
        <v>383</v>
      </c>
      <c r="B44" s="216">
        <v>2.8707971299999997</v>
      </c>
      <c r="C44" s="216">
        <v>7.1371493600000004</v>
      </c>
      <c r="D44" s="206">
        <f t="shared" si="1"/>
        <v>-4.2663522300000007</v>
      </c>
    </row>
    <row r="45" spans="1:4" x14ac:dyDescent="0.25">
      <c r="A45" s="15" t="s">
        <v>307</v>
      </c>
      <c r="B45" s="216">
        <v>0</v>
      </c>
      <c r="C45" s="216">
        <v>4.0940831800000002</v>
      </c>
      <c r="D45" s="206">
        <f t="shared" si="1"/>
        <v>-4.0940831800000002</v>
      </c>
    </row>
    <row r="46" spans="1:4" x14ac:dyDescent="0.25">
      <c r="A46" s="15" t="s">
        <v>423</v>
      </c>
      <c r="B46" s="216">
        <v>0</v>
      </c>
      <c r="C46" s="216">
        <v>4.0386460099999999</v>
      </c>
      <c r="D46" s="206">
        <f t="shared" si="1"/>
        <v>-4.0386460099999999</v>
      </c>
    </row>
    <row r="47" spans="1:4" x14ac:dyDescent="0.25">
      <c r="A47" s="15" t="s">
        <v>427</v>
      </c>
      <c r="B47" s="216">
        <v>0</v>
      </c>
      <c r="C47" s="216">
        <v>3.5443300099999999</v>
      </c>
      <c r="D47" s="206">
        <f t="shared" si="1"/>
        <v>-3.5443300099999999</v>
      </c>
    </row>
    <row r="48" spans="1:4" x14ac:dyDescent="0.25">
      <c r="A48" s="15" t="s">
        <v>421</v>
      </c>
      <c r="B48" s="216">
        <v>0</v>
      </c>
      <c r="C48" s="216">
        <v>3.4154539700000002</v>
      </c>
      <c r="D48" s="206">
        <f t="shared" si="1"/>
        <v>-3.4154539700000002</v>
      </c>
    </row>
    <row r="49" spans="1:4" x14ac:dyDescent="0.25">
      <c r="A49" s="15" t="s">
        <v>301</v>
      </c>
      <c r="B49" s="216">
        <v>5.9732324800000001</v>
      </c>
      <c r="C49" s="216">
        <v>9.3432279400000002</v>
      </c>
      <c r="D49" s="206">
        <f t="shared" si="1"/>
        <v>-3.3699954600000002</v>
      </c>
    </row>
    <row r="50" spans="1:4" x14ac:dyDescent="0.25">
      <c r="A50" s="15" t="s">
        <v>415</v>
      </c>
      <c r="B50" s="216">
        <v>0.63789676000000006</v>
      </c>
      <c r="C50" s="216">
        <v>3.9906124300000001</v>
      </c>
      <c r="D50" s="206">
        <f t="shared" si="1"/>
        <v>-3.3527156700000003</v>
      </c>
    </row>
    <row r="51" spans="1:4" x14ac:dyDescent="0.25">
      <c r="A51" s="15" t="s">
        <v>384</v>
      </c>
      <c r="B51" s="216">
        <v>0.17863648999999998</v>
      </c>
      <c r="C51" s="216">
        <v>3.2920141000000003</v>
      </c>
      <c r="D51" s="206">
        <f t="shared" si="1"/>
        <v>-3.1133776100000001</v>
      </c>
    </row>
    <row r="52" spans="1:4" x14ac:dyDescent="0.25">
      <c r="A52" s="15" t="s">
        <v>310</v>
      </c>
      <c r="B52" s="216">
        <v>0.13739682</v>
      </c>
      <c r="C52" s="216">
        <v>2.3364755499999998</v>
      </c>
      <c r="D52" s="206">
        <f t="shared" si="1"/>
        <v>-2.1990787299999996</v>
      </c>
    </row>
    <row r="53" spans="1:4" x14ac:dyDescent="0.25">
      <c r="A53" s="15" t="s">
        <v>418</v>
      </c>
      <c r="B53" s="216">
        <v>0</v>
      </c>
      <c r="C53" s="216">
        <v>1.8101358600000002</v>
      </c>
      <c r="D53" s="206">
        <f t="shared" si="1"/>
        <v>-1.8101358600000002</v>
      </c>
    </row>
    <row r="54" spans="1:4" x14ac:dyDescent="0.25">
      <c r="A54" s="15" t="s">
        <v>420</v>
      </c>
      <c r="B54" s="216">
        <v>0</v>
      </c>
      <c r="C54" s="216">
        <v>1.0103500000000001</v>
      </c>
      <c r="D54" s="206">
        <f t="shared" si="1"/>
        <v>-1.0103500000000001</v>
      </c>
    </row>
    <row r="55" spans="1:4" x14ac:dyDescent="0.25">
      <c r="A55" s="15" t="s">
        <v>412</v>
      </c>
      <c r="B55" s="216">
        <v>1.4999999999999999E-4</v>
      </c>
      <c r="C55" s="216">
        <v>0.93135849000000004</v>
      </c>
      <c r="D55" s="206">
        <f t="shared" si="1"/>
        <v>-0.93120849000000006</v>
      </c>
    </row>
    <row r="56" spans="1:4" x14ac:dyDescent="0.25">
      <c r="A56" s="15" t="s">
        <v>388</v>
      </c>
      <c r="B56" s="216">
        <v>0.1656</v>
      </c>
      <c r="C56" s="216">
        <v>0.91681056000000005</v>
      </c>
      <c r="D56" s="206">
        <f t="shared" si="1"/>
        <v>-0.75121056000000008</v>
      </c>
    </row>
    <row r="57" spans="1:4" x14ac:dyDescent="0.25">
      <c r="A57" s="15" t="s">
        <v>409</v>
      </c>
      <c r="B57" s="216">
        <v>0</v>
      </c>
      <c r="C57" s="216">
        <v>0.51948178</v>
      </c>
      <c r="D57" s="206">
        <f t="shared" si="1"/>
        <v>-0.51948178</v>
      </c>
    </row>
    <row r="58" spans="1:4" x14ac:dyDescent="0.25">
      <c r="A58" s="15" t="s">
        <v>444</v>
      </c>
      <c r="B58" s="216">
        <v>0</v>
      </c>
      <c r="C58" s="216">
        <v>0.49396741999999999</v>
      </c>
      <c r="D58" s="206">
        <f t="shared" si="1"/>
        <v>-0.49396741999999999</v>
      </c>
    </row>
    <row r="59" spans="1:4" x14ac:dyDescent="0.25">
      <c r="A59" s="15" t="s">
        <v>417</v>
      </c>
      <c r="B59" s="216">
        <v>4.1800000000000002E-4</v>
      </c>
      <c r="C59" s="216">
        <v>0.43326795000000001</v>
      </c>
      <c r="D59" s="206">
        <f t="shared" si="1"/>
        <v>-0.43284995000000004</v>
      </c>
    </row>
    <row r="60" spans="1:4" x14ac:dyDescent="0.25">
      <c r="A60" s="15" t="s">
        <v>426</v>
      </c>
      <c r="B60" s="216">
        <v>0</v>
      </c>
      <c r="C60" s="216">
        <v>0.27058103999999999</v>
      </c>
      <c r="D60" s="206">
        <f t="shared" si="1"/>
        <v>-0.27058103999999999</v>
      </c>
    </row>
    <row r="61" spans="1:4" x14ac:dyDescent="0.25">
      <c r="A61" s="15" t="s">
        <v>428</v>
      </c>
      <c r="B61" s="216">
        <v>0</v>
      </c>
      <c r="C61" s="216">
        <v>0.24514900000000001</v>
      </c>
      <c r="D61" s="206">
        <f t="shared" si="1"/>
        <v>-0.24514900000000001</v>
      </c>
    </row>
    <row r="62" spans="1:4" x14ac:dyDescent="0.25">
      <c r="A62" s="15" t="s">
        <v>521</v>
      </c>
      <c r="B62" s="216">
        <v>0</v>
      </c>
      <c r="C62" s="216">
        <v>0.24018834</v>
      </c>
      <c r="D62" s="206">
        <f t="shared" si="1"/>
        <v>-0.24018834</v>
      </c>
    </row>
    <row r="63" spans="1:4" x14ac:dyDescent="0.25">
      <c r="A63" s="15" t="s">
        <v>437</v>
      </c>
      <c r="B63" s="216">
        <v>1.2607501200000002</v>
      </c>
      <c r="C63" s="216">
        <v>1.43606754</v>
      </c>
      <c r="D63" s="206">
        <f t="shared" si="1"/>
        <v>-0.17531741999999984</v>
      </c>
    </row>
    <row r="64" spans="1:4" x14ac:dyDescent="0.25">
      <c r="A64" s="15" t="s">
        <v>446</v>
      </c>
      <c r="B64" s="216">
        <v>0</v>
      </c>
      <c r="C64" s="216">
        <v>0.15616660999999998</v>
      </c>
      <c r="D64" s="206">
        <f t="shared" si="1"/>
        <v>-0.15616660999999998</v>
      </c>
    </row>
    <row r="65" spans="1:4" x14ac:dyDescent="0.25">
      <c r="A65" s="15" t="s">
        <v>448</v>
      </c>
      <c r="B65" s="216">
        <v>0</v>
      </c>
      <c r="C65" s="216">
        <v>0.15047141</v>
      </c>
      <c r="D65" s="206">
        <f t="shared" si="1"/>
        <v>-0.15047141</v>
      </c>
    </row>
    <row r="66" spans="1:4" x14ac:dyDescent="0.25">
      <c r="A66" s="15" t="s">
        <v>560</v>
      </c>
      <c r="B66" s="216">
        <v>0</v>
      </c>
      <c r="C66" s="216">
        <v>0.1348</v>
      </c>
      <c r="D66" s="206">
        <f t="shared" si="1"/>
        <v>-0.1348</v>
      </c>
    </row>
    <row r="67" spans="1:4" x14ac:dyDescent="0.25">
      <c r="A67" s="15" t="s">
        <v>441</v>
      </c>
      <c r="B67" s="216">
        <v>4.5100000000000001E-3</v>
      </c>
      <c r="C67" s="216">
        <v>0.13057913000000002</v>
      </c>
      <c r="D67" s="206">
        <f t="shared" ref="D67:D98" si="2">B67-C67</f>
        <v>-0.12606913000000003</v>
      </c>
    </row>
    <row r="68" spans="1:4" x14ac:dyDescent="0.25">
      <c r="A68" s="15" t="s">
        <v>399</v>
      </c>
      <c r="B68" s="216">
        <v>0</v>
      </c>
      <c r="C68" s="216">
        <v>0.11874683</v>
      </c>
      <c r="D68" s="206">
        <f t="shared" si="2"/>
        <v>-0.11874683</v>
      </c>
    </row>
    <row r="69" spans="1:4" x14ac:dyDescent="0.25">
      <c r="A69" s="15" t="s">
        <v>408</v>
      </c>
      <c r="B69" s="216">
        <v>9.1481010000000001E-2</v>
      </c>
      <c r="C69" s="216">
        <v>0.20607239000000002</v>
      </c>
      <c r="D69" s="206">
        <f t="shared" si="2"/>
        <v>-0.11459138000000002</v>
      </c>
    </row>
    <row r="70" spans="1:4" x14ac:dyDescent="0.25">
      <c r="A70" s="15" t="s">
        <v>439</v>
      </c>
      <c r="B70" s="216">
        <v>0</v>
      </c>
      <c r="C70" s="216">
        <v>0.11361113</v>
      </c>
      <c r="D70" s="206">
        <f t="shared" si="2"/>
        <v>-0.11361113</v>
      </c>
    </row>
    <row r="71" spans="1:4" x14ac:dyDescent="0.25">
      <c r="A71" s="15" t="s">
        <v>519</v>
      </c>
      <c r="B71" s="216">
        <v>0</v>
      </c>
      <c r="C71" s="216">
        <v>0.11145495</v>
      </c>
      <c r="D71" s="206">
        <f t="shared" si="2"/>
        <v>-0.11145495</v>
      </c>
    </row>
    <row r="72" spans="1:4" x14ac:dyDescent="0.25">
      <c r="A72" s="15" t="s">
        <v>450</v>
      </c>
      <c r="B72" s="216">
        <v>0</v>
      </c>
      <c r="C72" s="216">
        <v>0.10435512</v>
      </c>
      <c r="D72" s="206">
        <f t="shared" si="2"/>
        <v>-0.10435512</v>
      </c>
    </row>
    <row r="73" spans="1:4" x14ac:dyDescent="0.25">
      <c r="A73" s="15" t="s">
        <v>445</v>
      </c>
      <c r="B73" s="216">
        <v>0</v>
      </c>
      <c r="C73" s="216">
        <v>9.6396289999999996E-2</v>
      </c>
      <c r="D73" s="206">
        <f t="shared" si="2"/>
        <v>-9.6396289999999996E-2</v>
      </c>
    </row>
    <row r="74" spans="1:4" x14ac:dyDescent="0.25">
      <c r="A74" s="15" t="s">
        <v>506</v>
      </c>
      <c r="B74" s="216">
        <v>0.36631893999999998</v>
      </c>
      <c r="C74" s="216">
        <v>0.46221853999999996</v>
      </c>
      <c r="D74" s="206">
        <f t="shared" si="2"/>
        <v>-9.5899599999999974E-2</v>
      </c>
    </row>
    <row r="75" spans="1:4" x14ac:dyDescent="0.25">
      <c r="A75" s="15" t="s">
        <v>431</v>
      </c>
      <c r="B75" s="216">
        <v>1.5299999999999999E-2</v>
      </c>
      <c r="C75" s="216">
        <v>0.10753267999999999</v>
      </c>
      <c r="D75" s="206">
        <f t="shared" si="2"/>
        <v>-9.2232679999999997E-2</v>
      </c>
    </row>
    <row r="76" spans="1:4" x14ac:dyDescent="0.25">
      <c r="A76" s="15" t="s">
        <v>436</v>
      </c>
      <c r="B76" s="216">
        <v>0.52295435000000001</v>
      </c>
      <c r="C76" s="216">
        <v>0.61243668000000007</v>
      </c>
      <c r="D76" s="206">
        <f t="shared" si="2"/>
        <v>-8.9482330000000054E-2</v>
      </c>
    </row>
    <row r="77" spans="1:4" x14ac:dyDescent="0.25">
      <c r="A77" s="15" t="s">
        <v>455</v>
      </c>
      <c r="B77" s="216">
        <v>0</v>
      </c>
      <c r="C77" s="216">
        <v>8.034906E-2</v>
      </c>
      <c r="D77" s="206">
        <f t="shared" si="2"/>
        <v>-8.034906E-2</v>
      </c>
    </row>
    <row r="78" spans="1:4" x14ac:dyDescent="0.25">
      <c r="A78" s="15" t="s">
        <v>460</v>
      </c>
      <c r="B78" s="216">
        <v>0</v>
      </c>
      <c r="C78" s="216">
        <v>7.8834769999999998E-2</v>
      </c>
      <c r="D78" s="206">
        <f t="shared" si="2"/>
        <v>-7.8834769999999998E-2</v>
      </c>
    </row>
    <row r="79" spans="1:4" x14ac:dyDescent="0.25">
      <c r="A79" s="15" t="s">
        <v>306</v>
      </c>
      <c r="B79" s="216">
        <v>0</v>
      </c>
      <c r="C79" s="216">
        <v>7.8470089999999992E-2</v>
      </c>
      <c r="D79" s="206">
        <f t="shared" si="2"/>
        <v>-7.8470089999999992E-2</v>
      </c>
    </row>
    <row r="80" spans="1:4" x14ac:dyDescent="0.25">
      <c r="A80" s="15" t="s">
        <v>459</v>
      </c>
      <c r="B80" s="216">
        <v>0</v>
      </c>
      <c r="C80" s="216">
        <v>7.7657660000000003E-2</v>
      </c>
      <c r="D80" s="206">
        <f t="shared" si="2"/>
        <v>-7.7657660000000003E-2</v>
      </c>
    </row>
    <row r="81" spans="1:4" x14ac:dyDescent="0.25">
      <c r="A81" s="15" t="s">
        <v>432</v>
      </c>
      <c r="B81" s="216">
        <v>0</v>
      </c>
      <c r="C81" s="216">
        <v>7.0451159999999999E-2</v>
      </c>
      <c r="D81" s="206">
        <f t="shared" si="2"/>
        <v>-7.0451159999999999E-2</v>
      </c>
    </row>
    <row r="82" spans="1:4" x14ac:dyDescent="0.25">
      <c r="A82" s="15" t="s">
        <v>435</v>
      </c>
      <c r="B82" s="216">
        <v>0</v>
      </c>
      <c r="C82" s="216">
        <v>6.927941E-2</v>
      </c>
      <c r="D82" s="206">
        <f t="shared" si="2"/>
        <v>-6.927941E-2</v>
      </c>
    </row>
    <row r="83" spans="1:4" x14ac:dyDescent="0.25">
      <c r="A83" s="15" t="s">
        <v>410</v>
      </c>
      <c r="B83" s="216">
        <v>4.3908160000000002E-2</v>
      </c>
      <c r="C83" s="216">
        <v>0.11149931</v>
      </c>
      <c r="D83" s="206">
        <f t="shared" si="2"/>
        <v>-6.7591150000000003E-2</v>
      </c>
    </row>
    <row r="84" spans="1:4" x14ac:dyDescent="0.25">
      <c r="A84" s="15" t="s">
        <v>302</v>
      </c>
      <c r="B84" s="216">
        <v>0</v>
      </c>
      <c r="C84" s="216">
        <v>4.2005649999999999E-2</v>
      </c>
      <c r="D84" s="206">
        <f t="shared" si="2"/>
        <v>-4.2005649999999999E-2</v>
      </c>
    </row>
    <row r="85" spans="1:4" x14ac:dyDescent="0.25">
      <c r="A85" s="15" t="s">
        <v>442</v>
      </c>
      <c r="B85" s="216">
        <v>0</v>
      </c>
      <c r="C85" s="216">
        <v>3.9781919999999998E-2</v>
      </c>
      <c r="D85" s="206">
        <f t="shared" si="2"/>
        <v>-3.9781919999999998E-2</v>
      </c>
    </row>
    <row r="86" spans="1:4" x14ac:dyDescent="0.25">
      <c r="A86" s="15" t="s">
        <v>453</v>
      </c>
      <c r="B86" s="216">
        <v>0</v>
      </c>
      <c r="C86" s="216">
        <v>3.4978519999999999E-2</v>
      </c>
      <c r="D86" s="206">
        <f t="shared" si="2"/>
        <v>-3.4978519999999999E-2</v>
      </c>
    </row>
    <row r="87" spans="1:4" x14ac:dyDescent="0.25">
      <c r="A87" s="15" t="s">
        <v>406</v>
      </c>
      <c r="B87" s="216">
        <v>1.5499999999999999E-3</v>
      </c>
      <c r="C87" s="216">
        <v>3.045523E-2</v>
      </c>
      <c r="D87" s="206">
        <f t="shared" si="2"/>
        <v>-2.8905230000000001E-2</v>
      </c>
    </row>
    <row r="88" spans="1:4" x14ac:dyDescent="0.25">
      <c r="A88" s="15" t="s">
        <v>308</v>
      </c>
      <c r="B88" s="216">
        <v>0</v>
      </c>
      <c r="C88" s="216">
        <v>2.0653020000000001E-2</v>
      </c>
      <c r="D88" s="206">
        <f t="shared" si="2"/>
        <v>-2.0653020000000001E-2</v>
      </c>
    </row>
    <row r="89" spans="1:4" x14ac:dyDescent="0.25">
      <c r="A89" s="15" t="s">
        <v>454</v>
      </c>
      <c r="B89" s="216">
        <v>0</v>
      </c>
      <c r="C89" s="216">
        <v>2.0537659999999999E-2</v>
      </c>
      <c r="D89" s="206">
        <f t="shared" si="2"/>
        <v>-2.0537659999999999E-2</v>
      </c>
    </row>
    <row r="90" spans="1:4" x14ac:dyDescent="0.25">
      <c r="A90" s="15" t="s">
        <v>462</v>
      </c>
      <c r="B90" s="216">
        <v>0</v>
      </c>
      <c r="C90" s="216">
        <v>1.6266289999999999E-2</v>
      </c>
      <c r="D90" s="206">
        <f t="shared" si="2"/>
        <v>-1.6266289999999999E-2</v>
      </c>
    </row>
    <row r="91" spans="1:4" x14ac:dyDescent="0.25">
      <c r="A91" s="15" t="s">
        <v>447</v>
      </c>
      <c r="B91" s="216">
        <v>0</v>
      </c>
      <c r="C91" s="216">
        <v>1.2369420000000001E-2</v>
      </c>
      <c r="D91" s="206">
        <f t="shared" si="2"/>
        <v>-1.2369420000000001E-2</v>
      </c>
    </row>
    <row r="92" spans="1:4" x14ac:dyDescent="0.25">
      <c r="A92" s="15" t="s">
        <v>416</v>
      </c>
      <c r="B92" s="216">
        <v>2.9750000000000002E-3</v>
      </c>
      <c r="C92" s="216">
        <v>1.0835610000000001E-2</v>
      </c>
      <c r="D92" s="206">
        <f t="shared" si="2"/>
        <v>-7.8606100000000005E-3</v>
      </c>
    </row>
    <row r="93" spans="1:4" x14ac:dyDescent="0.25">
      <c r="A93" s="15" t="s">
        <v>452</v>
      </c>
      <c r="B93" s="216">
        <v>0</v>
      </c>
      <c r="C93" s="216">
        <v>7.4868699999999996E-3</v>
      </c>
      <c r="D93" s="206">
        <f t="shared" si="2"/>
        <v>-7.4868699999999996E-3</v>
      </c>
    </row>
    <row r="94" spans="1:4" x14ac:dyDescent="0.25">
      <c r="A94" s="15" t="s">
        <v>648</v>
      </c>
      <c r="B94" s="216">
        <v>0</v>
      </c>
      <c r="C94" s="216">
        <v>5.9231800000000001E-3</v>
      </c>
      <c r="D94" s="206">
        <f t="shared" si="2"/>
        <v>-5.9231800000000001E-3</v>
      </c>
    </row>
    <row r="95" spans="1:4" x14ac:dyDescent="0.25">
      <c r="A95" s="15" t="s">
        <v>458</v>
      </c>
      <c r="B95" s="216">
        <v>0</v>
      </c>
      <c r="C95" s="216">
        <v>5.6790500000000006E-3</v>
      </c>
      <c r="D95" s="206">
        <f t="shared" si="2"/>
        <v>-5.6790500000000006E-3</v>
      </c>
    </row>
    <row r="96" spans="1:4" x14ac:dyDescent="0.25">
      <c r="A96" s="15" t="s">
        <v>425</v>
      </c>
      <c r="B96" s="216">
        <v>0</v>
      </c>
      <c r="C96" s="216">
        <v>5.2758299999999996E-3</v>
      </c>
      <c r="D96" s="206">
        <f t="shared" si="2"/>
        <v>-5.2758299999999996E-3</v>
      </c>
    </row>
    <row r="97" spans="1:4" x14ac:dyDescent="0.25">
      <c r="A97" s="15" t="s">
        <v>451</v>
      </c>
      <c r="B97" s="216">
        <v>0</v>
      </c>
      <c r="C97" s="216">
        <v>3.84345E-3</v>
      </c>
      <c r="D97" s="206">
        <f t="shared" si="2"/>
        <v>-3.84345E-3</v>
      </c>
    </row>
    <row r="98" spans="1:4" x14ac:dyDescent="0.25">
      <c r="A98" s="15" t="s">
        <v>527</v>
      </c>
      <c r="B98" s="216">
        <v>0</v>
      </c>
      <c r="C98" s="216">
        <v>2.3501999999999998E-3</v>
      </c>
      <c r="D98" s="206">
        <f t="shared" si="2"/>
        <v>-2.3501999999999998E-3</v>
      </c>
    </row>
    <row r="99" spans="1:4" x14ac:dyDescent="0.25">
      <c r="A99" s="15" t="s">
        <v>508</v>
      </c>
      <c r="B99" s="216">
        <v>0</v>
      </c>
      <c r="C99" s="216">
        <v>2.1157600000000004E-3</v>
      </c>
      <c r="D99" s="206">
        <f t="shared" ref="D99:D130" si="3">B99-C99</f>
        <v>-2.1157600000000004E-3</v>
      </c>
    </row>
    <row r="100" spans="1:4" x14ac:dyDescent="0.25">
      <c r="A100" s="15" t="s">
        <v>311</v>
      </c>
      <c r="B100" s="216">
        <v>0</v>
      </c>
      <c r="C100" s="216">
        <v>1.9630300000000002E-3</v>
      </c>
      <c r="D100" s="206">
        <f t="shared" si="3"/>
        <v>-1.9630300000000002E-3</v>
      </c>
    </row>
    <row r="101" spans="1:4" x14ac:dyDescent="0.25">
      <c r="A101" s="15" t="s">
        <v>433</v>
      </c>
      <c r="B101" s="216">
        <v>0</v>
      </c>
      <c r="C101" s="216">
        <v>1.7115799999999999E-3</v>
      </c>
      <c r="D101" s="206">
        <f t="shared" si="3"/>
        <v>-1.7115799999999999E-3</v>
      </c>
    </row>
    <row r="102" spans="1:4" x14ac:dyDescent="0.25">
      <c r="A102" s="15" t="s">
        <v>429</v>
      </c>
      <c r="B102" s="216">
        <v>0</v>
      </c>
      <c r="C102" s="216">
        <v>1.2813099999999999E-3</v>
      </c>
      <c r="D102" s="206">
        <f t="shared" si="3"/>
        <v>-1.2813099999999999E-3</v>
      </c>
    </row>
    <row r="103" spans="1:4" x14ac:dyDescent="0.25">
      <c r="A103" s="15" t="s">
        <v>523</v>
      </c>
      <c r="B103" s="216">
        <v>0</v>
      </c>
      <c r="C103" s="216">
        <v>7.3141999999999999E-4</v>
      </c>
      <c r="D103" s="206">
        <f t="shared" si="3"/>
        <v>-7.3141999999999999E-4</v>
      </c>
    </row>
    <row r="104" spans="1:4" x14ac:dyDescent="0.25">
      <c r="A104" s="15" t="s">
        <v>463</v>
      </c>
      <c r="B104" s="216">
        <v>0</v>
      </c>
      <c r="C104" s="216">
        <v>5.7074000000000003E-4</v>
      </c>
      <c r="D104" s="206">
        <f t="shared" si="3"/>
        <v>-5.7074000000000003E-4</v>
      </c>
    </row>
    <row r="105" spans="1:4" x14ac:dyDescent="0.25">
      <c r="A105" s="15" t="s">
        <v>438</v>
      </c>
      <c r="B105" s="216">
        <v>0</v>
      </c>
      <c r="C105" s="216">
        <v>5.3760000000000006E-4</v>
      </c>
      <c r="D105" s="206">
        <f t="shared" si="3"/>
        <v>-5.3760000000000006E-4</v>
      </c>
    </row>
    <row r="106" spans="1:4" x14ac:dyDescent="0.25">
      <c r="A106" s="15" t="s">
        <v>649</v>
      </c>
      <c r="B106" s="216">
        <v>0</v>
      </c>
      <c r="C106" s="216">
        <v>2.7935000000000004E-4</v>
      </c>
      <c r="D106" s="206">
        <f t="shared" si="3"/>
        <v>-2.7935000000000004E-4</v>
      </c>
    </row>
    <row r="107" spans="1:4" x14ac:dyDescent="0.25">
      <c r="A107" s="15" t="s">
        <v>650</v>
      </c>
      <c r="B107" s="216">
        <v>0</v>
      </c>
      <c r="C107" s="216">
        <v>2.053E-4</v>
      </c>
      <c r="D107" s="206">
        <f t="shared" si="3"/>
        <v>-2.053E-4</v>
      </c>
    </row>
    <row r="108" spans="1:4" x14ac:dyDescent="0.25">
      <c r="A108" s="15" t="s">
        <v>430</v>
      </c>
      <c r="B108" s="216">
        <v>4.0000000000000003E-5</v>
      </c>
      <c r="C108" s="216">
        <v>0</v>
      </c>
      <c r="D108" s="206">
        <f t="shared" si="3"/>
        <v>4.0000000000000003E-5</v>
      </c>
    </row>
    <row r="109" spans="1:4" x14ac:dyDescent="0.25">
      <c r="A109" s="15" t="s">
        <v>610</v>
      </c>
      <c r="B109" s="216">
        <v>1.242E-3</v>
      </c>
      <c r="C109" s="216">
        <v>0</v>
      </c>
      <c r="D109" s="206">
        <f t="shared" si="3"/>
        <v>1.242E-3</v>
      </c>
    </row>
    <row r="110" spans="1:4" x14ac:dyDescent="0.25">
      <c r="A110" s="15" t="s">
        <v>609</v>
      </c>
      <c r="B110" s="216">
        <v>3.0268E-2</v>
      </c>
      <c r="C110" s="216">
        <v>1.6799999999999999E-2</v>
      </c>
      <c r="D110" s="206">
        <f t="shared" si="3"/>
        <v>1.3468000000000001E-2</v>
      </c>
    </row>
    <row r="111" spans="1:4" x14ac:dyDescent="0.25">
      <c r="A111" s="15" t="s">
        <v>443</v>
      </c>
      <c r="B111" s="216">
        <v>4.165E-2</v>
      </c>
      <c r="C111" s="216">
        <v>1.86622E-2</v>
      </c>
      <c r="D111" s="206">
        <f t="shared" si="3"/>
        <v>2.2987799999999999E-2</v>
      </c>
    </row>
    <row r="112" spans="1:4" x14ac:dyDescent="0.25">
      <c r="A112" s="15" t="s">
        <v>651</v>
      </c>
      <c r="B112" s="216">
        <v>2.9752439999999998E-2</v>
      </c>
      <c r="C112" s="216">
        <v>0</v>
      </c>
      <c r="D112" s="206">
        <f t="shared" si="3"/>
        <v>2.9752439999999998E-2</v>
      </c>
    </row>
    <row r="113" spans="1:4" x14ac:dyDescent="0.25">
      <c r="A113" s="15" t="s">
        <v>500</v>
      </c>
      <c r="B113" s="216">
        <v>4.6296999999999998E-2</v>
      </c>
      <c r="C113" s="216">
        <v>0</v>
      </c>
      <c r="D113" s="206">
        <f t="shared" si="3"/>
        <v>4.6296999999999998E-2</v>
      </c>
    </row>
    <row r="114" spans="1:4" x14ac:dyDescent="0.25">
      <c r="A114" s="15" t="s">
        <v>585</v>
      </c>
      <c r="B114" s="216">
        <v>6.2762819999999997E-2</v>
      </c>
      <c r="C114" s="216">
        <v>0</v>
      </c>
      <c r="D114" s="206">
        <f t="shared" si="3"/>
        <v>6.2762819999999997E-2</v>
      </c>
    </row>
    <row r="115" spans="1:4" x14ac:dyDescent="0.25">
      <c r="A115" s="15" t="s">
        <v>652</v>
      </c>
      <c r="B115" s="216">
        <v>0.17045650000000001</v>
      </c>
      <c r="C115" s="216">
        <v>6.0653940000000003E-2</v>
      </c>
      <c r="D115" s="206">
        <f t="shared" si="3"/>
        <v>0.10980256000000001</v>
      </c>
    </row>
    <row r="116" spans="1:4" x14ac:dyDescent="0.25">
      <c r="A116" s="15" t="s">
        <v>503</v>
      </c>
      <c r="B116" s="216">
        <v>0.12459242999999999</v>
      </c>
      <c r="C116" s="216">
        <v>1.6000000000000001E-4</v>
      </c>
      <c r="D116" s="206">
        <f t="shared" si="3"/>
        <v>0.12443243</v>
      </c>
    </row>
    <row r="117" spans="1:4" x14ac:dyDescent="0.25">
      <c r="A117" s="15" t="s">
        <v>413</v>
      </c>
      <c r="B117" s="216">
        <v>0.15114121999999999</v>
      </c>
      <c r="C117" s="216">
        <v>5.8102700000000002E-3</v>
      </c>
      <c r="D117" s="206">
        <f t="shared" si="3"/>
        <v>0.14533094999999999</v>
      </c>
    </row>
    <row r="118" spans="1:4" x14ac:dyDescent="0.25">
      <c r="A118" s="15" t="s">
        <v>366</v>
      </c>
      <c r="B118" s="216">
        <v>27.961981100000003</v>
      </c>
      <c r="C118" s="216">
        <v>27.787839290000001</v>
      </c>
      <c r="D118" s="206">
        <f t="shared" si="3"/>
        <v>0.17414181000000184</v>
      </c>
    </row>
    <row r="119" spans="1:4" x14ac:dyDescent="0.25">
      <c r="A119" s="15" t="s">
        <v>623</v>
      </c>
      <c r="B119" s="216">
        <v>0.17711301999999998</v>
      </c>
      <c r="C119" s="216">
        <v>0</v>
      </c>
      <c r="D119" s="206">
        <f t="shared" si="3"/>
        <v>0.17711301999999998</v>
      </c>
    </row>
    <row r="120" spans="1:4" x14ac:dyDescent="0.25">
      <c r="A120" s="15" t="s">
        <v>653</v>
      </c>
      <c r="B120" s="216">
        <v>0.251552</v>
      </c>
      <c r="C120" s="216">
        <v>0</v>
      </c>
      <c r="D120" s="206">
        <f t="shared" si="3"/>
        <v>0.251552</v>
      </c>
    </row>
    <row r="121" spans="1:4" x14ac:dyDescent="0.25">
      <c r="A121" s="15" t="s">
        <v>529</v>
      </c>
      <c r="B121" s="216">
        <v>0.256581</v>
      </c>
      <c r="C121" s="216">
        <v>1.9780000000000002E-3</v>
      </c>
      <c r="D121" s="206">
        <f t="shared" si="3"/>
        <v>0.25460300000000002</v>
      </c>
    </row>
    <row r="122" spans="1:4" x14ac:dyDescent="0.25">
      <c r="A122" s="15" t="s">
        <v>419</v>
      </c>
      <c r="B122" s="216">
        <v>0.30560859000000001</v>
      </c>
      <c r="C122" s="216">
        <v>0</v>
      </c>
      <c r="D122" s="206">
        <f t="shared" si="3"/>
        <v>0.30560859000000001</v>
      </c>
    </row>
    <row r="123" spans="1:4" x14ac:dyDescent="0.25">
      <c r="A123" s="15" t="s">
        <v>424</v>
      </c>
      <c r="B123" s="216">
        <v>0.39563123</v>
      </c>
      <c r="C123" s="216">
        <v>3.8300000000000001E-3</v>
      </c>
      <c r="D123" s="206">
        <f t="shared" si="3"/>
        <v>0.39180123</v>
      </c>
    </row>
    <row r="124" spans="1:4" x14ac:dyDescent="0.25">
      <c r="A124" s="15" t="s">
        <v>401</v>
      </c>
      <c r="B124" s="216">
        <v>0.51857986</v>
      </c>
      <c r="C124" s="216">
        <v>2.4740970000000001E-2</v>
      </c>
      <c r="D124" s="206">
        <f t="shared" si="3"/>
        <v>0.49383889000000003</v>
      </c>
    </row>
    <row r="125" spans="1:4" x14ac:dyDescent="0.25">
      <c r="A125" s="15" t="s">
        <v>297</v>
      </c>
      <c r="B125" s="216">
        <v>0.57319302000000005</v>
      </c>
      <c r="C125" s="216">
        <v>0</v>
      </c>
      <c r="D125" s="206">
        <f t="shared" si="3"/>
        <v>0.57319302000000005</v>
      </c>
    </row>
    <row r="126" spans="1:4" x14ac:dyDescent="0.25">
      <c r="A126" s="15" t="s">
        <v>504</v>
      </c>
      <c r="B126" s="216">
        <v>0.60204813000000001</v>
      </c>
      <c r="C126" s="216">
        <v>1.093622E-2</v>
      </c>
      <c r="D126" s="206">
        <f t="shared" si="3"/>
        <v>0.59111190999999996</v>
      </c>
    </row>
    <row r="127" spans="1:4" x14ac:dyDescent="0.25">
      <c r="A127" s="15" t="s">
        <v>382</v>
      </c>
      <c r="B127" s="216">
        <v>0.63248859999999996</v>
      </c>
      <c r="C127" s="216">
        <v>3.5773720000000002E-2</v>
      </c>
      <c r="D127" s="206">
        <f t="shared" si="3"/>
        <v>0.59671487999999995</v>
      </c>
    </row>
    <row r="128" spans="1:4" x14ac:dyDescent="0.25">
      <c r="A128" s="15" t="s">
        <v>502</v>
      </c>
      <c r="B128" s="216">
        <v>0.7128408100000001</v>
      </c>
      <c r="C128" s="216">
        <v>0</v>
      </c>
      <c r="D128" s="206">
        <f t="shared" si="3"/>
        <v>0.7128408100000001</v>
      </c>
    </row>
    <row r="129" spans="1:4" x14ac:dyDescent="0.25">
      <c r="A129" s="15" t="s">
        <v>400</v>
      </c>
      <c r="B129" s="216">
        <v>0.80511118000000004</v>
      </c>
      <c r="C129" s="216">
        <v>6.4887E-2</v>
      </c>
      <c r="D129" s="206">
        <f t="shared" si="3"/>
        <v>0.74022418000000001</v>
      </c>
    </row>
    <row r="130" spans="1:4" x14ac:dyDescent="0.25">
      <c r="A130" s="15" t="s">
        <v>387</v>
      </c>
      <c r="B130" s="216">
        <v>0.90776956999999991</v>
      </c>
      <c r="C130" s="216">
        <v>0</v>
      </c>
      <c r="D130" s="206">
        <f t="shared" si="3"/>
        <v>0.90776956999999991</v>
      </c>
    </row>
    <row r="131" spans="1:4" x14ac:dyDescent="0.25">
      <c r="A131" s="15" t="s">
        <v>389</v>
      </c>
      <c r="B131" s="216">
        <v>1.396881</v>
      </c>
      <c r="C131" s="216">
        <v>0.27163606000000001</v>
      </c>
      <c r="D131" s="206">
        <f t="shared" ref="D131:D162" si="4">B131-C131</f>
        <v>1.12524494</v>
      </c>
    </row>
    <row r="132" spans="1:4" x14ac:dyDescent="0.25">
      <c r="A132" s="15" t="s">
        <v>375</v>
      </c>
      <c r="B132" s="216">
        <v>5.180542</v>
      </c>
      <c r="C132" s="216">
        <v>3.8102655299999997</v>
      </c>
      <c r="D132" s="206">
        <f t="shared" si="4"/>
        <v>1.3702764700000003</v>
      </c>
    </row>
    <row r="133" spans="1:4" x14ac:dyDescent="0.25">
      <c r="A133" s="15" t="s">
        <v>299</v>
      </c>
      <c r="B133" s="216">
        <v>1.6697270900000001</v>
      </c>
      <c r="C133" s="216">
        <v>8.782725999999999E-2</v>
      </c>
      <c r="D133" s="206">
        <f t="shared" si="4"/>
        <v>1.58189983</v>
      </c>
    </row>
    <row r="134" spans="1:4" x14ac:dyDescent="0.25">
      <c r="A134" s="15" t="s">
        <v>398</v>
      </c>
      <c r="B134" s="216">
        <v>1.95107359</v>
      </c>
      <c r="C134" s="216">
        <v>2.5773999999999998E-2</v>
      </c>
      <c r="D134" s="206">
        <f t="shared" si="4"/>
        <v>1.9252995900000001</v>
      </c>
    </row>
    <row r="135" spans="1:4" x14ac:dyDescent="0.25">
      <c r="A135" s="15" t="s">
        <v>501</v>
      </c>
      <c r="B135" s="216">
        <v>1.9971550600000001</v>
      </c>
      <c r="C135" s="216">
        <v>1.4388000000000001E-3</v>
      </c>
      <c r="D135" s="206">
        <f t="shared" si="4"/>
        <v>1.99571626</v>
      </c>
    </row>
    <row r="136" spans="1:4" x14ac:dyDescent="0.25">
      <c r="A136" s="15" t="s">
        <v>532</v>
      </c>
      <c r="B136" s="216">
        <v>2.4337103</v>
      </c>
      <c r="C136" s="216">
        <v>0.19457437</v>
      </c>
      <c r="D136" s="206">
        <f t="shared" si="4"/>
        <v>2.2391359299999998</v>
      </c>
    </row>
    <row r="137" spans="1:4" x14ac:dyDescent="0.25">
      <c r="A137" s="15" t="s">
        <v>303</v>
      </c>
      <c r="B137" s="216">
        <v>2.4319999999999999</v>
      </c>
      <c r="C137" s="216">
        <v>0</v>
      </c>
      <c r="D137" s="206">
        <f t="shared" si="4"/>
        <v>2.4319999999999999</v>
      </c>
    </row>
    <row r="138" spans="1:4" x14ac:dyDescent="0.25">
      <c r="A138" s="15" t="s">
        <v>505</v>
      </c>
      <c r="B138" s="216">
        <v>2.4947608900000002</v>
      </c>
      <c r="C138" s="216">
        <v>0</v>
      </c>
      <c r="D138" s="206">
        <f t="shared" si="4"/>
        <v>2.4947608900000002</v>
      </c>
    </row>
    <row r="139" spans="1:4" x14ac:dyDescent="0.25">
      <c r="A139" s="15" t="s">
        <v>312</v>
      </c>
      <c r="B139" s="216">
        <v>3.2709049700000001</v>
      </c>
      <c r="C139" s="216">
        <v>0</v>
      </c>
      <c r="D139" s="206">
        <f t="shared" si="4"/>
        <v>3.2709049700000001</v>
      </c>
    </row>
    <row r="140" spans="1:4" x14ac:dyDescent="0.25">
      <c r="A140" s="15" t="s">
        <v>370</v>
      </c>
      <c r="B140" s="216">
        <v>22.434292199999998</v>
      </c>
      <c r="C140" s="216">
        <v>18.709577660000001</v>
      </c>
      <c r="D140" s="206">
        <f t="shared" si="4"/>
        <v>3.7247145399999972</v>
      </c>
    </row>
    <row r="141" spans="1:4" x14ac:dyDescent="0.25">
      <c r="A141" s="15" t="s">
        <v>584</v>
      </c>
      <c r="B141" s="216">
        <v>3.97492753</v>
      </c>
      <c r="C141" s="216">
        <v>1.4890000000000001E-3</v>
      </c>
      <c r="D141" s="206">
        <f t="shared" si="4"/>
        <v>3.9734385300000001</v>
      </c>
    </row>
    <row r="142" spans="1:4" x14ac:dyDescent="0.25">
      <c r="A142" s="15" t="s">
        <v>394</v>
      </c>
      <c r="B142" s="216">
        <v>4.6914086900000003</v>
      </c>
      <c r="C142" s="216">
        <v>0</v>
      </c>
      <c r="D142" s="206">
        <f t="shared" si="4"/>
        <v>4.6914086900000003</v>
      </c>
    </row>
    <row r="143" spans="1:4" x14ac:dyDescent="0.25">
      <c r="A143" s="15" t="s">
        <v>349</v>
      </c>
      <c r="B143" s="216">
        <v>217.67963988999998</v>
      </c>
      <c r="C143" s="216">
        <v>212.7227451</v>
      </c>
      <c r="D143" s="206">
        <f t="shared" si="4"/>
        <v>4.9568947899999785</v>
      </c>
    </row>
    <row r="144" spans="1:4" x14ac:dyDescent="0.25">
      <c r="A144" s="15" t="s">
        <v>300</v>
      </c>
      <c r="B144" s="216">
        <v>5.7337414000000004</v>
      </c>
      <c r="C144" s="216">
        <v>1.2759999999999998E-4</v>
      </c>
      <c r="D144" s="206">
        <f t="shared" si="4"/>
        <v>5.7336138000000005</v>
      </c>
    </row>
    <row r="145" spans="1:4" x14ac:dyDescent="0.25">
      <c r="A145" s="15" t="s">
        <v>371</v>
      </c>
      <c r="B145" s="216">
        <v>7.2563167999999996</v>
      </c>
      <c r="C145" s="216">
        <v>0.63230184</v>
      </c>
      <c r="D145" s="206">
        <f t="shared" si="4"/>
        <v>6.6240149599999993</v>
      </c>
    </row>
    <row r="146" spans="1:4" x14ac:dyDescent="0.25">
      <c r="A146" s="15" t="s">
        <v>364</v>
      </c>
      <c r="B146" s="216">
        <v>26.083509979999999</v>
      </c>
      <c r="C146" s="216">
        <v>18.720382770000001</v>
      </c>
      <c r="D146" s="206">
        <f t="shared" si="4"/>
        <v>7.3631272099999983</v>
      </c>
    </row>
    <row r="147" spans="1:4" x14ac:dyDescent="0.25">
      <c r="A147" s="15" t="s">
        <v>379</v>
      </c>
      <c r="B147" s="216">
        <v>9.4061878800000009</v>
      </c>
      <c r="C147" s="216">
        <v>0.10457080000000001</v>
      </c>
      <c r="D147" s="206">
        <f t="shared" si="4"/>
        <v>9.3016170800000015</v>
      </c>
    </row>
    <row r="148" spans="1:4" x14ac:dyDescent="0.25">
      <c r="A148" s="15" t="s">
        <v>558</v>
      </c>
      <c r="B148" s="216">
        <v>10.351539279999999</v>
      </c>
      <c r="C148" s="216">
        <v>1.54583E-3</v>
      </c>
      <c r="D148" s="206">
        <f t="shared" si="4"/>
        <v>10.349993449999999</v>
      </c>
    </row>
    <row r="149" spans="1:4" x14ac:dyDescent="0.25">
      <c r="A149" s="15" t="s">
        <v>407</v>
      </c>
      <c r="B149" s="216">
        <v>11.194257449999998</v>
      </c>
      <c r="C149" s="216">
        <v>4.2754660000000007E-2</v>
      </c>
      <c r="D149" s="206">
        <f t="shared" si="4"/>
        <v>11.151502789999999</v>
      </c>
    </row>
    <row r="150" spans="1:4" x14ac:dyDescent="0.25">
      <c r="A150" s="15" t="s">
        <v>360</v>
      </c>
      <c r="B150" s="216">
        <v>71.561724339999998</v>
      </c>
      <c r="C150" s="216">
        <v>58.412307759999997</v>
      </c>
      <c r="D150" s="206">
        <f t="shared" si="4"/>
        <v>13.14941658</v>
      </c>
    </row>
    <row r="151" spans="1:4" x14ac:dyDescent="0.25">
      <c r="A151" s="15" t="s">
        <v>405</v>
      </c>
      <c r="B151" s="216">
        <v>14.435998919999999</v>
      </c>
      <c r="C151" s="216">
        <v>0.44756075000000001</v>
      </c>
      <c r="D151" s="206">
        <f t="shared" si="4"/>
        <v>13.98843817</v>
      </c>
    </row>
    <row r="152" spans="1:4" x14ac:dyDescent="0.25">
      <c r="A152" s="15" t="s">
        <v>355</v>
      </c>
      <c r="B152" s="216">
        <v>24.767020519999999</v>
      </c>
      <c r="C152" s="216">
        <v>7.1144603399999999</v>
      </c>
      <c r="D152" s="206">
        <f t="shared" si="4"/>
        <v>17.652560179999998</v>
      </c>
    </row>
    <row r="153" spans="1:4" x14ac:dyDescent="0.25">
      <c r="A153" s="15" t="s">
        <v>358</v>
      </c>
      <c r="B153" s="216">
        <v>53.138359619999996</v>
      </c>
      <c r="C153" s="216">
        <v>35.179229149999998</v>
      </c>
      <c r="D153" s="206">
        <f t="shared" si="4"/>
        <v>17.959130469999998</v>
      </c>
    </row>
    <row r="154" spans="1:4" x14ac:dyDescent="0.25">
      <c r="A154" s="15" t="s">
        <v>403</v>
      </c>
      <c r="B154" s="216">
        <v>22.932141870000002</v>
      </c>
      <c r="C154" s="216">
        <v>7.7742480000000003E-2</v>
      </c>
      <c r="D154" s="206">
        <f t="shared" si="4"/>
        <v>22.854399390000001</v>
      </c>
    </row>
    <row r="155" spans="1:4" x14ac:dyDescent="0.25">
      <c r="A155" s="15" t="s">
        <v>404</v>
      </c>
      <c r="B155" s="216">
        <v>30.365061109999999</v>
      </c>
      <c r="C155" s="216">
        <v>3.3729158999999997</v>
      </c>
      <c r="D155" s="206">
        <f t="shared" si="4"/>
        <v>26.99214521</v>
      </c>
    </row>
    <row r="156" spans="1:4" x14ac:dyDescent="0.25">
      <c r="A156" s="15" t="s">
        <v>352</v>
      </c>
      <c r="B156" s="216">
        <v>59.718819930000002</v>
      </c>
      <c r="C156" s="216">
        <v>11.62571681</v>
      </c>
      <c r="D156" s="206">
        <f t="shared" si="4"/>
        <v>48.093103120000002</v>
      </c>
    </row>
    <row r="157" spans="1:4" x14ac:dyDescent="0.25">
      <c r="A157" s="15" t="s">
        <v>357</v>
      </c>
      <c r="B157" s="216">
        <v>77.710140629999998</v>
      </c>
      <c r="C157" s="216">
        <v>16.723879010000001</v>
      </c>
      <c r="D157" s="206">
        <f t="shared" si="4"/>
        <v>60.986261619999993</v>
      </c>
    </row>
    <row r="158" spans="1:4" s="9" customFormat="1" x14ac:dyDescent="0.25">
      <c r="A158" s="15" t="s">
        <v>363</v>
      </c>
      <c r="B158" s="216">
        <v>71.136250290000007</v>
      </c>
      <c r="C158" s="216">
        <v>5.7025869999999999E-2</v>
      </c>
      <c r="D158" s="206">
        <f t="shared" si="4"/>
        <v>71.079224420000003</v>
      </c>
    </row>
    <row r="159" spans="1:4" x14ac:dyDescent="0.25">
      <c r="A159" s="15" t="s">
        <v>347</v>
      </c>
      <c r="B159" s="216">
        <v>624.85287975999995</v>
      </c>
      <c r="C159" s="216">
        <v>306.83289133999995</v>
      </c>
      <c r="D159" s="206">
        <f t="shared" si="4"/>
        <v>318.01998842</v>
      </c>
    </row>
    <row r="160" spans="1:4" x14ac:dyDescent="0.25">
      <c r="A160" s="15" t="s">
        <v>351</v>
      </c>
      <c r="B160" s="216">
        <v>441.24643791000005</v>
      </c>
      <c r="C160" s="216">
        <v>79.048316079999992</v>
      </c>
      <c r="D160" s="206">
        <f t="shared" si="4"/>
        <v>362.19812183000005</v>
      </c>
    </row>
    <row r="161" spans="1:4" x14ac:dyDescent="0.25">
      <c r="A161" s="15" t="s">
        <v>346</v>
      </c>
      <c r="B161" s="216">
        <v>1356.4224261700001</v>
      </c>
      <c r="C161" s="216">
        <v>981.63428264999993</v>
      </c>
      <c r="D161" s="206">
        <f t="shared" si="4"/>
        <v>374.78814352000018</v>
      </c>
    </row>
    <row r="162" spans="1:4" x14ac:dyDescent="0.25">
      <c r="A162" s="15" t="s">
        <v>354</v>
      </c>
      <c r="B162" s="216">
        <v>428.35447789</v>
      </c>
      <c r="C162" s="216">
        <v>23.052116909999999</v>
      </c>
      <c r="D162" s="206">
        <f t="shared" si="4"/>
        <v>405.30236098</v>
      </c>
    </row>
    <row r="163" spans="1:4" x14ac:dyDescent="0.25">
      <c r="A163" s="98" t="s">
        <v>345</v>
      </c>
      <c r="B163" s="217">
        <v>685.97453955999993</v>
      </c>
      <c r="C163" s="217">
        <v>21.61798258</v>
      </c>
      <c r="D163" s="206">
        <f>B163-C163</f>
        <v>664.35655697999994</v>
      </c>
    </row>
    <row r="164" spans="1:4" x14ac:dyDescent="0.25">
      <c r="A164" s="28" t="s">
        <v>262</v>
      </c>
      <c r="B164" s="207">
        <f>SUM(B3:B163)</f>
        <v>6827.8692745800017</v>
      </c>
      <c r="C164" s="207">
        <f>SUM(C3:C163)</f>
        <v>11338.035760120012</v>
      </c>
      <c r="D164" s="208">
        <f>SUM(D3:D163)</f>
        <v>-4510.1664855400004</v>
      </c>
    </row>
  </sheetData>
  <sortState xmlns:xlrd2="http://schemas.microsoft.com/office/spreadsheetml/2017/richdata2" ref="A3:D157">
    <sortCondition descending="1" ref="D3:D157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1E69B1-8732-41D8-AA07-A6C84F33DA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bc2fc94-f9a0-4595-82d5-7e47052a2585"/>
    <ds:schemaRef ds:uri="http://purl.org/dc/dcmitype/"/>
    <ds:schemaRef ds:uri="http://schemas.microsoft.com/office/infopath/2007/PartnerControls"/>
    <ds:schemaRef ds:uri="1223179d-944a-4eef-83c4-7a5b53ea7f8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Table of Content</vt:lpstr>
      <vt:lpstr>Tab 1 September 2023 revisions</vt:lpstr>
      <vt:lpstr> Tab 2 Cum Trade value 2022</vt:lpstr>
      <vt:lpstr>Tab 3 Cum Trade value 2023</vt:lpstr>
      <vt:lpstr>Tab4 Exports by ISIC</vt:lpstr>
      <vt:lpstr>Tab5 Re-exports by ISIC</vt:lpstr>
      <vt:lpstr>Tab6 Imports by ISIC</vt:lpstr>
      <vt:lpstr>Tab7 Trade Balance</vt:lpstr>
      <vt:lpstr>Tab8 Trade balnce by prtnr</vt:lpstr>
      <vt:lpstr>Tab9 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2023-12-05T07:57:41Z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